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01.xml" ContentType="application/vnd.openxmlformats-officedocument.spreadsheetml.externalLink+xml"/>
  <Override PartName="/xl/externalLinks/externalLink302.xml" ContentType="application/vnd.openxmlformats-officedocument.spreadsheetml.externalLink+xml"/>
  <Override PartName="/xl/externalLinks/externalLink303.xml" ContentType="application/vnd.openxmlformats-officedocument.spreadsheetml.externalLink+xml"/>
  <Override PartName="/xl/externalLinks/externalLink304.xml" ContentType="application/vnd.openxmlformats-officedocument.spreadsheetml.externalLink+xml"/>
  <Override PartName="/xl/externalLinks/externalLink305.xml" ContentType="application/vnd.openxmlformats-officedocument.spreadsheetml.externalLink+xml"/>
  <Override PartName="/xl/externalLinks/externalLink306.xml" ContentType="application/vnd.openxmlformats-officedocument.spreadsheetml.externalLink+xml"/>
  <Override PartName="/xl/externalLinks/externalLink307.xml" ContentType="application/vnd.openxmlformats-officedocument.spreadsheetml.externalLink+xml"/>
  <Override PartName="/xl/externalLinks/externalLink308.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2.xml" ContentType="application/vnd.openxmlformats-officedocument.spreadsheetml.externalLink+xml"/>
  <Override PartName="/xl/externalLinks/externalLink313.xml" ContentType="application/vnd.openxmlformats-officedocument.spreadsheetml.externalLink+xml"/>
  <Override PartName="/xl/externalLinks/externalLink314.xml" ContentType="application/vnd.openxmlformats-officedocument.spreadsheetml.externalLink+xml"/>
  <Override PartName="/xl/externalLinks/externalLink315.xml" ContentType="application/vnd.openxmlformats-officedocument.spreadsheetml.externalLink+xml"/>
  <Override PartName="/xl/externalLinks/externalLink316.xml" ContentType="application/vnd.openxmlformats-officedocument.spreadsheetml.externalLink+xml"/>
  <Override PartName="/xl/externalLinks/externalLink317.xml" ContentType="application/vnd.openxmlformats-officedocument.spreadsheetml.externalLink+xml"/>
  <Override PartName="/xl/externalLinks/externalLink318.xml" ContentType="application/vnd.openxmlformats-officedocument.spreadsheetml.externalLink+xml"/>
  <Override PartName="/xl/externalLinks/externalLink319.xml" ContentType="application/vnd.openxmlformats-officedocument.spreadsheetml.externalLink+xml"/>
  <Override PartName="/xl/externalLinks/externalLink320.xml" ContentType="application/vnd.openxmlformats-officedocument.spreadsheetml.externalLink+xml"/>
  <Override PartName="/xl/externalLinks/externalLink321.xml" ContentType="application/vnd.openxmlformats-officedocument.spreadsheetml.externalLink+xml"/>
  <Override PartName="/xl/externalLinks/externalLink322.xml" ContentType="application/vnd.openxmlformats-officedocument.spreadsheetml.externalLink+xml"/>
  <Override PartName="/xl/externalLinks/externalLink323.xml" ContentType="application/vnd.openxmlformats-officedocument.spreadsheetml.externalLink+xml"/>
  <Override PartName="/xl/externalLinks/externalLink324.xml" ContentType="application/vnd.openxmlformats-officedocument.spreadsheetml.externalLink+xml"/>
  <Override PartName="/xl/externalLinks/externalLink325.xml" ContentType="application/vnd.openxmlformats-officedocument.spreadsheetml.externalLink+xml"/>
  <Override PartName="/xl/externalLinks/externalLink326.xml" ContentType="application/vnd.openxmlformats-officedocument.spreadsheetml.externalLink+xml"/>
  <Override PartName="/xl/externalLinks/externalLink327.xml" ContentType="application/vnd.openxmlformats-officedocument.spreadsheetml.externalLink+xml"/>
  <Override PartName="/xl/externalLinks/externalLink328.xml" ContentType="application/vnd.openxmlformats-officedocument.spreadsheetml.externalLink+xml"/>
  <Override PartName="/xl/externalLinks/externalLink329.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xl/externalLinks/externalLink333.xml" ContentType="application/vnd.openxmlformats-officedocument.spreadsheetml.externalLink+xml"/>
  <Override PartName="/xl/externalLinks/externalLink334.xml" ContentType="application/vnd.openxmlformats-officedocument.spreadsheetml.externalLink+xml"/>
  <Override PartName="/xl/externalLinks/externalLink335.xml" ContentType="application/vnd.openxmlformats-officedocument.spreadsheetml.externalLink+xml"/>
  <Override PartName="/xl/externalLinks/externalLink336.xml" ContentType="application/vnd.openxmlformats-officedocument.spreadsheetml.externalLink+xml"/>
  <Override PartName="/xl/externalLinks/externalLink337.xml" ContentType="application/vnd.openxmlformats-officedocument.spreadsheetml.externalLink+xml"/>
  <Override PartName="/xl/externalLinks/externalLink338.xml" ContentType="application/vnd.openxmlformats-officedocument.spreadsheetml.externalLink+xml"/>
  <Override PartName="/xl/externalLinks/externalLink339.xml" ContentType="application/vnd.openxmlformats-officedocument.spreadsheetml.externalLink+xml"/>
  <Override PartName="/xl/externalLinks/externalLink340.xml" ContentType="application/vnd.openxmlformats-officedocument.spreadsheetml.externalLink+xml"/>
  <Override PartName="/xl/externalLinks/externalLink341.xml" ContentType="application/vnd.openxmlformats-officedocument.spreadsheetml.externalLink+xml"/>
  <Override PartName="/xl/externalLinks/externalLink342.xml" ContentType="application/vnd.openxmlformats-officedocument.spreadsheetml.externalLink+xml"/>
  <Override PartName="/xl/externalLinks/externalLink343.xml" ContentType="application/vnd.openxmlformats-officedocument.spreadsheetml.externalLink+xml"/>
  <Override PartName="/xl/externalLinks/externalLink344.xml" ContentType="application/vnd.openxmlformats-officedocument.spreadsheetml.externalLink+xml"/>
  <Override PartName="/xl/externalLinks/externalLink345.xml" ContentType="application/vnd.openxmlformats-officedocument.spreadsheetml.externalLink+xml"/>
  <Override PartName="/xl/externalLinks/externalLink346.xml" ContentType="application/vnd.openxmlformats-officedocument.spreadsheetml.externalLink+xml"/>
  <Override PartName="/xl/externalLinks/externalLink347.xml" ContentType="application/vnd.openxmlformats-officedocument.spreadsheetml.externalLink+xml"/>
  <Override PartName="/xl/externalLinks/externalLink348.xml" ContentType="application/vnd.openxmlformats-officedocument.spreadsheetml.externalLink+xml"/>
  <Override PartName="/xl/externalLinks/externalLink349.xml" ContentType="application/vnd.openxmlformats-officedocument.spreadsheetml.externalLink+xml"/>
  <Override PartName="/xl/externalLinks/externalLink350.xml" ContentType="application/vnd.openxmlformats-officedocument.spreadsheetml.externalLink+xml"/>
  <Override PartName="/xl/externalLinks/externalLink351.xml" ContentType="application/vnd.openxmlformats-officedocument.spreadsheetml.externalLink+xml"/>
  <Override PartName="/xl/externalLinks/externalLink352.xml" ContentType="application/vnd.openxmlformats-officedocument.spreadsheetml.externalLink+xml"/>
  <Override PartName="/xl/externalLinks/externalLink353.xml" ContentType="application/vnd.openxmlformats-officedocument.spreadsheetml.externalLink+xml"/>
  <Override PartName="/xl/externalLinks/externalLink354.xml" ContentType="application/vnd.openxmlformats-officedocument.spreadsheetml.externalLink+xml"/>
  <Override PartName="/xl/externalLinks/externalLink355.xml" ContentType="application/vnd.openxmlformats-officedocument.spreadsheetml.externalLink+xml"/>
  <Override PartName="/xl/externalLinks/externalLink356.xml" ContentType="application/vnd.openxmlformats-officedocument.spreadsheetml.externalLink+xml"/>
  <Override PartName="/xl/externalLinks/externalLink357.xml" ContentType="application/vnd.openxmlformats-officedocument.spreadsheetml.externalLink+xml"/>
  <Override PartName="/xl/externalLinks/externalLink358.xml" ContentType="application/vnd.openxmlformats-officedocument.spreadsheetml.externalLink+xml"/>
  <Override PartName="/xl/externalLinks/externalLink359.xml" ContentType="application/vnd.openxmlformats-officedocument.spreadsheetml.externalLink+xml"/>
  <Override PartName="/xl/externalLinks/externalLink360.xml" ContentType="application/vnd.openxmlformats-officedocument.spreadsheetml.externalLink+xml"/>
  <Override PartName="/xl/externalLinks/externalLink361.xml" ContentType="application/vnd.openxmlformats-officedocument.spreadsheetml.externalLink+xml"/>
  <Override PartName="/xl/externalLinks/externalLink362.xml" ContentType="application/vnd.openxmlformats-officedocument.spreadsheetml.externalLink+xml"/>
  <Override PartName="/xl/externalLinks/externalLink363.xml" ContentType="application/vnd.openxmlformats-officedocument.spreadsheetml.externalLink+xml"/>
  <Override PartName="/xl/externalLinks/externalLink364.xml" ContentType="application/vnd.openxmlformats-officedocument.spreadsheetml.externalLink+xml"/>
  <Override PartName="/xl/externalLinks/externalLink365.xml" ContentType="application/vnd.openxmlformats-officedocument.spreadsheetml.externalLink+xml"/>
  <Override PartName="/xl/externalLinks/externalLink366.xml" ContentType="application/vnd.openxmlformats-officedocument.spreadsheetml.externalLink+xml"/>
  <Override PartName="/xl/externalLinks/externalLink367.xml" ContentType="application/vnd.openxmlformats-officedocument.spreadsheetml.externalLink+xml"/>
  <Override PartName="/xl/externalLinks/externalLink368.xml" ContentType="application/vnd.openxmlformats-officedocument.spreadsheetml.externalLink+xml"/>
  <Override PartName="/xl/externalLinks/externalLink369.xml" ContentType="application/vnd.openxmlformats-officedocument.spreadsheetml.externalLink+xml"/>
  <Override PartName="/xl/externalLinks/externalLink370.xml" ContentType="application/vnd.openxmlformats-officedocument.spreadsheetml.externalLink+xml"/>
  <Override PartName="/xl/externalLinks/externalLink371.xml" ContentType="application/vnd.openxmlformats-officedocument.spreadsheetml.externalLink+xml"/>
  <Override PartName="/xl/externalLinks/externalLink372.xml" ContentType="application/vnd.openxmlformats-officedocument.spreadsheetml.externalLink+xml"/>
  <Override PartName="/xl/externalLinks/externalLink373.xml" ContentType="application/vnd.openxmlformats-officedocument.spreadsheetml.externalLink+xml"/>
  <Override PartName="/xl/externalLinks/externalLink374.xml" ContentType="application/vnd.openxmlformats-officedocument.spreadsheetml.externalLink+xml"/>
  <Override PartName="/xl/externalLinks/externalLink375.xml" ContentType="application/vnd.openxmlformats-officedocument.spreadsheetml.externalLink+xml"/>
  <Override PartName="/xl/externalLinks/externalLink376.xml" ContentType="application/vnd.openxmlformats-officedocument.spreadsheetml.externalLink+xml"/>
  <Override PartName="/xl/externalLinks/externalLink377.xml" ContentType="application/vnd.openxmlformats-officedocument.spreadsheetml.externalLink+xml"/>
  <Override PartName="/xl/externalLinks/externalLink378.xml" ContentType="application/vnd.openxmlformats-officedocument.spreadsheetml.externalLink+xml"/>
  <Override PartName="/xl/externalLinks/externalLink379.xml" ContentType="application/vnd.openxmlformats-officedocument.spreadsheetml.externalLink+xml"/>
  <Override PartName="/xl/externalLinks/externalLink380.xml" ContentType="application/vnd.openxmlformats-officedocument.spreadsheetml.externalLink+xml"/>
  <Override PartName="/xl/externalLinks/externalLink381.xml" ContentType="application/vnd.openxmlformats-officedocument.spreadsheetml.externalLink+xml"/>
  <Override PartName="/xl/externalLinks/externalLink382.xml" ContentType="application/vnd.openxmlformats-officedocument.spreadsheetml.externalLink+xml"/>
  <Override PartName="/xl/externalLinks/externalLink383.xml" ContentType="application/vnd.openxmlformats-officedocument.spreadsheetml.externalLink+xml"/>
  <Override PartName="/xl/externalLinks/externalLink384.xml" ContentType="application/vnd.openxmlformats-officedocument.spreadsheetml.externalLink+xml"/>
  <Override PartName="/xl/externalLinks/externalLink385.xml" ContentType="application/vnd.openxmlformats-officedocument.spreadsheetml.externalLink+xml"/>
  <Override PartName="/xl/externalLinks/externalLink386.xml" ContentType="application/vnd.openxmlformats-officedocument.spreadsheetml.externalLink+xml"/>
  <Override PartName="/xl/externalLinks/externalLink387.xml" ContentType="application/vnd.openxmlformats-officedocument.spreadsheetml.externalLink+xml"/>
  <Override PartName="/xl/externalLinks/externalLink388.xml" ContentType="application/vnd.openxmlformats-officedocument.spreadsheetml.externalLink+xml"/>
  <Override PartName="/xl/externalLinks/externalLink389.xml" ContentType="application/vnd.openxmlformats-officedocument.spreadsheetml.externalLink+xml"/>
  <Override PartName="/xl/externalLinks/externalLink390.xml" ContentType="application/vnd.openxmlformats-officedocument.spreadsheetml.externalLink+xml"/>
  <Override PartName="/xl/externalLinks/externalLink391.xml" ContentType="application/vnd.openxmlformats-officedocument.spreadsheetml.externalLink+xml"/>
  <Override PartName="/xl/externalLinks/externalLink392.xml" ContentType="application/vnd.openxmlformats-officedocument.spreadsheetml.externalLink+xml"/>
  <Override PartName="/xl/externalLinks/externalLink393.xml" ContentType="application/vnd.openxmlformats-officedocument.spreadsheetml.externalLink+xml"/>
  <Override PartName="/xl/externalLinks/externalLink394.xml" ContentType="application/vnd.openxmlformats-officedocument.spreadsheetml.externalLink+xml"/>
  <Override PartName="/xl/externalLinks/externalLink395.xml" ContentType="application/vnd.openxmlformats-officedocument.spreadsheetml.externalLink+xml"/>
  <Override PartName="/xl/externalLinks/externalLink396.xml" ContentType="application/vnd.openxmlformats-officedocument.spreadsheetml.externalLink+xml"/>
  <Override PartName="/xl/externalLinks/externalLink397.xml" ContentType="application/vnd.openxmlformats-officedocument.spreadsheetml.externalLink+xml"/>
  <Override PartName="/xl/externalLinks/externalLink398.xml" ContentType="application/vnd.openxmlformats-officedocument.spreadsheetml.externalLink+xml"/>
  <Override PartName="/xl/externalLinks/externalLink399.xml" ContentType="application/vnd.openxmlformats-officedocument.spreadsheetml.externalLink+xml"/>
  <Override PartName="/xl/externalLinks/externalLink400.xml" ContentType="application/vnd.openxmlformats-officedocument.spreadsheetml.externalLink+xml"/>
  <Override PartName="/xl/externalLinks/externalLink401.xml" ContentType="application/vnd.openxmlformats-officedocument.spreadsheetml.externalLink+xml"/>
  <Override PartName="/xl/externalLinks/externalLink402.xml" ContentType="application/vnd.openxmlformats-officedocument.spreadsheetml.externalLink+xml"/>
  <Override PartName="/xl/externalLinks/externalLink403.xml" ContentType="application/vnd.openxmlformats-officedocument.spreadsheetml.externalLink+xml"/>
  <Override PartName="/xl/externalLinks/externalLink404.xml" ContentType="application/vnd.openxmlformats-officedocument.spreadsheetml.externalLink+xml"/>
  <Override PartName="/xl/externalLinks/externalLink405.xml" ContentType="application/vnd.openxmlformats-officedocument.spreadsheetml.externalLink+xml"/>
  <Override PartName="/xl/externalLinks/externalLink406.xml" ContentType="application/vnd.openxmlformats-officedocument.spreadsheetml.externalLink+xml"/>
  <Override PartName="/xl/externalLinks/externalLink407.xml" ContentType="application/vnd.openxmlformats-officedocument.spreadsheetml.externalLink+xml"/>
  <Override PartName="/xl/externalLinks/externalLink408.xml" ContentType="application/vnd.openxmlformats-officedocument.spreadsheetml.externalLink+xml"/>
  <Override PartName="/xl/externalLinks/externalLink409.xml" ContentType="application/vnd.openxmlformats-officedocument.spreadsheetml.externalLink+xml"/>
  <Override PartName="/xl/externalLinks/externalLink410.xml" ContentType="application/vnd.openxmlformats-officedocument.spreadsheetml.externalLink+xml"/>
  <Override PartName="/xl/externalLinks/externalLink411.xml" ContentType="application/vnd.openxmlformats-officedocument.spreadsheetml.externalLink+xml"/>
  <Override PartName="/xl/externalLinks/externalLink412.xml" ContentType="application/vnd.openxmlformats-officedocument.spreadsheetml.externalLink+xml"/>
  <Override PartName="/xl/externalLinks/externalLink413.xml" ContentType="application/vnd.openxmlformats-officedocument.spreadsheetml.externalLink+xml"/>
  <Override PartName="/xl/externalLinks/externalLink414.xml" ContentType="application/vnd.openxmlformats-officedocument.spreadsheetml.externalLink+xml"/>
  <Override PartName="/xl/externalLinks/externalLink415.xml" ContentType="application/vnd.openxmlformats-officedocument.spreadsheetml.externalLink+xml"/>
  <Override PartName="/xl/externalLinks/externalLink416.xml" ContentType="application/vnd.openxmlformats-officedocument.spreadsheetml.externalLink+xml"/>
  <Override PartName="/xl/externalLinks/externalLink417.xml" ContentType="application/vnd.openxmlformats-officedocument.spreadsheetml.externalLink+xml"/>
  <Override PartName="/xl/externalLinks/externalLink418.xml" ContentType="application/vnd.openxmlformats-officedocument.spreadsheetml.externalLink+xml"/>
  <Override PartName="/xl/externalLinks/externalLink419.xml" ContentType="application/vnd.openxmlformats-officedocument.spreadsheetml.externalLink+xml"/>
  <Override PartName="/xl/externalLinks/externalLink420.xml" ContentType="application/vnd.openxmlformats-officedocument.spreadsheetml.externalLink+xml"/>
  <Override PartName="/xl/externalLinks/externalLink421.xml" ContentType="application/vnd.openxmlformats-officedocument.spreadsheetml.externalLink+xml"/>
  <Override PartName="/xl/externalLinks/externalLink422.xml" ContentType="application/vnd.openxmlformats-officedocument.spreadsheetml.externalLink+xml"/>
  <Override PartName="/xl/externalLinks/externalLink423.xml" ContentType="application/vnd.openxmlformats-officedocument.spreadsheetml.externalLink+xml"/>
  <Override PartName="/xl/externalLinks/externalLink424.xml" ContentType="application/vnd.openxmlformats-officedocument.spreadsheetml.externalLink+xml"/>
  <Override PartName="/xl/externalLinks/externalLink425.xml" ContentType="application/vnd.openxmlformats-officedocument.spreadsheetml.externalLink+xml"/>
  <Override PartName="/xl/externalLinks/externalLink426.xml" ContentType="application/vnd.openxmlformats-officedocument.spreadsheetml.externalLink+xml"/>
  <Override PartName="/xl/externalLinks/externalLink427.xml" ContentType="application/vnd.openxmlformats-officedocument.spreadsheetml.externalLink+xml"/>
  <Override PartName="/xl/externalLinks/externalLink428.xml" ContentType="application/vnd.openxmlformats-officedocument.spreadsheetml.externalLink+xml"/>
  <Override PartName="/xl/externalLinks/externalLink429.xml" ContentType="application/vnd.openxmlformats-officedocument.spreadsheetml.externalLink+xml"/>
  <Override PartName="/xl/externalLinks/externalLink430.xml" ContentType="application/vnd.openxmlformats-officedocument.spreadsheetml.externalLink+xml"/>
  <Override PartName="/xl/externalLinks/externalLink431.xml" ContentType="application/vnd.openxmlformats-officedocument.spreadsheetml.externalLink+xml"/>
  <Override PartName="/xl/externalLinks/externalLink432.xml" ContentType="application/vnd.openxmlformats-officedocument.spreadsheetml.externalLink+xml"/>
  <Override PartName="/xl/externalLinks/externalLink433.xml" ContentType="application/vnd.openxmlformats-officedocument.spreadsheetml.externalLink+xml"/>
  <Override PartName="/xl/externalLinks/externalLink434.xml" ContentType="application/vnd.openxmlformats-officedocument.spreadsheetml.externalLink+xml"/>
  <Override PartName="/xl/externalLinks/externalLink435.xml" ContentType="application/vnd.openxmlformats-officedocument.spreadsheetml.externalLink+xml"/>
  <Override PartName="/xl/externalLinks/externalLink436.xml" ContentType="application/vnd.openxmlformats-officedocument.spreadsheetml.externalLink+xml"/>
  <Override PartName="/xl/externalLinks/externalLink437.xml" ContentType="application/vnd.openxmlformats-officedocument.spreadsheetml.externalLink+xml"/>
  <Override PartName="/xl/externalLinks/externalLink438.xml" ContentType="application/vnd.openxmlformats-officedocument.spreadsheetml.externalLink+xml"/>
  <Override PartName="/xl/externalLinks/externalLink439.xml" ContentType="application/vnd.openxmlformats-officedocument.spreadsheetml.externalLink+xml"/>
  <Override PartName="/xl/externalLinks/externalLink440.xml" ContentType="application/vnd.openxmlformats-officedocument.spreadsheetml.externalLink+xml"/>
  <Override PartName="/xl/externalLinks/externalLink441.xml" ContentType="application/vnd.openxmlformats-officedocument.spreadsheetml.externalLink+xml"/>
  <Override PartName="/xl/externalLinks/externalLink442.xml" ContentType="application/vnd.openxmlformats-officedocument.spreadsheetml.externalLink+xml"/>
  <Override PartName="/xl/externalLinks/externalLink443.xml" ContentType="application/vnd.openxmlformats-officedocument.spreadsheetml.externalLink+xml"/>
  <Override PartName="/xl/externalLinks/externalLink444.xml" ContentType="application/vnd.openxmlformats-officedocument.spreadsheetml.externalLink+xml"/>
  <Override PartName="/xl/externalLinks/externalLink445.xml" ContentType="application/vnd.openxmlformats-officedocument.spreadsheetml.externalLink+xml"/>
  <Override PartName="/xl/externalLinks/externalLink446.xml" ContentType="application/vnd.openxmlformats-officedocument.spreadsheetml.externalLink+xml"/>
  <Override PartName="/xl/externalLinks/externalLink447.xml" ContentType="application/vnd.openxmlformats-officedocument.spreadsheetml.externalLink+xml"/>
  <Override PartName="/xl/externalLinks/externalLink448.xml" ContentType="application/vnd.openxmlformats-officedocument.spreadsheetml.externalLink+xml"/>
  <Override PartName="/xl/externalLinks/externalLink449.xml" ContentType="application/vnd.openxmlformats-officedocument.spreadsheetml.externalLink+xml"/>
  <Override PartName="/xl/externalLinks/externalLink450.xml" ContentType="application/vnd.openxmlformats-officedocument.spreadsheetml.externalLink+xml"/>
  <Override PartName="/xl/externalLinks/externalLink451.xml" ContentType="application/vnd.openxmlformats-officedocument.spreadsheetml.externalLink+xml"/>
  <Override PartName="/xl/externalLinks/externalLink452.xml" ContentType="application/vnd.openxmlformats-officedocument.spreadsheetml.externalLink+xml"/>
  <Override PartName="/xl/externalLinks/externalLink453.xml" ContentType="application/vnd.openxmlformats-officedocument.spreadsheetml.externalLink+xml"/>
  <Override PartName="/xl/externalLinks/externalLink454.xml" ContentType="application/vnd.openxmlformats-officedocument.spreadsheetml.externalLink+xml"/>
  <Override PartName="/xl/externalLinks/externalLink455.xml" ContentType="application/vnd.openxmlformats-officedocument.spreadsheetml.externalLink+xml"/>
  <Override PartName="/xl/externalLinks/externalLink456.xml" ContentType="application/vnd.openxmlformats-officedocument.spreadsheetml.externalLink+xml"/>
  <Override PartName="/xl/externalLinks/externalLink457.xml" ContentType="application/vnd.openxmlformats-officedocument.spreadsheetml.externalLink+xml"/>
  <Override PartName="/xl/externalLinks/externalLink458.xml" ContentType="application/vnd.openxmlformats-officedocument.spreadsheetml.externalLink+xml"/>
  <Override PartName="/xl/externalLinks/externalLink459.xml" ContentType="application/vnd.openxmlformats-officedocument.spreadsheetml.externalLink+xml"/>
  <Override PartName="/xl/externalLinks/externalLink460.xml" ContentType="application/vnd.openxmlformats-officedocument.spreadsheetml.externalLink+xml"/>
  <Override PartName="/xl/externalLinks/externalLink46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aadhi\Downloads\57\Office Projects\Office  Imgs\"/>
    </mc:Choice>
  </mc:AlternateContent>
  <xr:revisionPtr revIDLastSave="0" documentId="13_ncr:1_{B7B4C905-91DF-4CB2-ABDD-02204FC8353F}" xr6:coauthVersionLast="47" xr6:coauthVersionMax="47" xr10:uidLastSave="{00000000-0000-0000-0000-000000000000}"/>
  <bookViews>
    <workbookView xWindow="-108" yWindow="-108" windowWidth="23256" windowHeight="12456" tabRatio="905" firstSheet="8" activeTab="15" xr2:uid="{00000000-000D-0000-FFFF-FFFF00000000}"/>
  </bookViews>
  <sheets>
    <sheet name="Priced Summary" sheetId="28" r:id="rId1"/>
    <sheet name="Building Wise Priced Summary" sheetId="22" r:id="rId2"/>
    <sheet name="BUILDING WISE BOQ" sheetId="5" r:id="rId3"/>
    <sheet name="Rest Rooms &amp; Toilet Dtl" sheetId="2" r:id="rId4"/>
    <sheet name="Workers rest room&amp;change room" sheetId="7" r:id="rId5"/>
    <sheet name="Health  Care Center DTL" sheetId="8" r:id="rId6"/>
    <sheet name="Security Extension Dtl" sheetId="9" r:id="rId7"/>
    <sheet name="Scrap yard bins" sheetId="11" r:id="rId8"/>
    <sheet name="Oil Store" sheetId="15" r:id="rId9"/>
    <sheet name="Parking Shed Dtl." sheetId="18" r:id="rId10"/>
    <sheet name="Ambulance Shed " sheetId="24" r:id="rId11"/>
    <sheet name="Search  Barrier Dtl" sheetId="30" r:id="rId12"/>
    <sheet name="Office Area-1 Toilet " sheetId="32" r:id="rId13"/>
    <sheet name="Approach roads" sheetId="34" r:id="rId14"/>
    <sheet name="SEPTIC TANK(100 CAPACITY)" sheetId="35" r:id="rId15"/>
    <sheet name="Sump &amp; External  Servieces Dtl " sheetId="2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 r:id="rId338"/>
    <externalReference r:id="rId339"/>
    <externalReference r:id="rId340"/>
    <externalReference r:id="rId341"/>
    <externalReference r:id="rId342"/>
    <externalReference r:id="rId343"/>
    <externalReference r:id="rId344"/>
    <externalReference r:id="rId345"/>
    <externalReference r:id="rId346"/>
    <externalReference r:id="rId347"/>
    <externalReference r:id="rId348"/>
    <externalReference r:id="rId349"/>
    <externalReference r:id="rId350"/>
    <externalReference r:id="rId351"/>
    <externalReference r:id="rId352"/>
    <externalReference r:id="rId353"/>
    <externalReference r:id="rId354"/>
    <externalReference r:id="rId355"/>
    <externalReference r:id="rId356"/>
    <externalReference r:id="rId357"/>
    <externalReference r:id="rId358"/>
    <externalReference r:id="rId359"/>
    <externalReference r:id="rId360"/>
    <externalReference r:id="rId361"/>
    <externalReference r:id="rId362"/>
    <externalReference r:id="rId363"/>
    <externalReference r:id="rId364"/>
    <externalReference r:id="rId365"/>
    <externalReference r:id="rId366"/>
    <externalReference r:id="rId367"/>
    <externalReference r:id="rId368"/>
    <externalReference r:id="rId369"/>
    <externalReference r:id="rId370"/>
    <externalReference r:id="rId371"/>
    <externalReference r:id="rId372"/>
    <externalReference r:id="rId373"/>
    <externalReference r:id="rId374"/>
    <externalReference r:id="rId375"/>
    <externalReference r:id="rId376"/>
    <externalReference r:id="rId377"/>
    <externalReference r:id="rId378"/>
    <externalReference r:id="rId379"/>
    <externalReference r:id="rId380"/>
    <externalReference r:id="rId381"/>
    <externalReference r:id="rId382"/>
    <externalReference r:id="rId383"/>
    <externalReference r:id="rId384"/>
    <externalReference r:id="rId385"/>
    <externalReference r:id="rId386"/>
    <externalReference r:id="rId387"/>
    <externalReference r:id="rId388"/>
    <externalReference r:id="rId389"/>
    <externalReference r:id="rId390"/>
    <externalReference r:id="rId391"/>
    <externalReference r:id="rId392"/>
    <externalReference r:id="rId393"/>
    <externalReference r:id="rId394"/>
    <externalReference r:id="rId395"/>
    <externalReference r:id="rId396"/>
    <externalReference r:id="rId397"/>
    <externalReference r:id="rId398"/>
    <externalReference r:id="rId399"/>
    <externalReference r:id="rId400"/>
    <externalReference r:id="rId401"/>
    <externalReference r:id="rId402"/>
    <externalReference r:id="rId403"/>
    <externalReference r:id="rId404"/>
    <externalReference r:id="rId405"/>
    <externalReference r:id="rId406"/>
    <externalReference r:id="rId407"/>
    <externalReference r:id="rId408"/>
    <externalReference r:id="rId409"/>
    <externalReference r:id="rId410"/>
    <externalReference r:id="rId411"/>
    <externalReference r:id="rId412"/>
    <externalReference r:id="rId413"/>
    <externalReference r:id="rId414"/>
    <externalReference r:id="rId415"/>
    <externalReference r:id="rId416"/>
    <externalReference r:id="rId417"/>
    <externalReference r:id="rId418"/>
    <externalReference r:id="rId419"/>
    <externalReference r:id="rId420"/>
    <externalReference r:id="rId421"/>
    <externalReference r:id="rId422"/>
    <externalReference r:id="rId423"/>
    <externalReference r:id="rId424"/>
    <externalReference r:id="rId425"/>
    <externalReference r:id="rId426"/>
    <externalReference r:id="rId427"/>
    <externalReference r:id="rId428"/>
    <externalReference r:id="rId429"/>
    <externalReference r:id="rId430"/>
    <externalReference r:id="rId431"/>
    <externalReference r:id="rId432"/>
    <externalReference r:id="rId433"/>
    <externalReference r:id="rId434"/>
    <externalReference r:id="rId435"/>
    <externalReference r:id="rId436"/>
    <externalReference r:id="rId437"/>
    <externalReference r:id="rId438"/>
    <externalReference r:id="rId439"/>
    <externalReference r:id="rId440"/>
    <externalReference r:id="rId441"/>
    <externalReference r:id="rId442"/>
    <externalReference r:id="rId443"/>
    <externalReference r:id="rId444"/>
    <externalReference r:id="rId445"/>
    <externalReference r:id="rId446"/>
    <externalReference r:id="rId447"/>
    <externalReference r:id="rId448"/>
    <externalReference r:id="rId449"/>
    <externalReference r:id="rId450"/>
    <externalReference r:id="rId451"/>
    <externalReference r:id="rId452"/>
    <externalReference r:id="rId453"/>
    <externalReference r:id="rId454"/>
    <externalReference r:id="rId455"/>
    <externalReference r:id="rId456"/>
    <externalReference r:id="rId457"/>
    <externalReference r:id="rId458"/>
    <externalReference r:id="rId459"/>
    <externalReference r:id="rId460"/>
    <externalReference r:id="rId461"/>
    <externalReference r:id="rId462"/>
    <externalReference r:id="rId463"/>
    <externalReference r:id="rId464"/>
    <externalReference r:id="rId465"/>
    <externalReference r:id="rId466"/>
    <externalReference r:id="rId467"/>
    <externalReference r:id="rId468"/>
    <externalReference r:id="rId469"/>
    <externalReference r:id="rId470"/>
    <externalReference r:id="rId471"/>
    <externalReference r:id="rId472"/>
    <externalReference r:id="rId473"/>
    <externalReference r:id="rId474"/>
    <externalReference r:id="rId475"/>
    <externalReference r:id="rId476"/>
    <externalReference r:id="rId477"/>
  </externalReferences>
  <definedNames>
    <definedName name="\">#REF!</definedName>
    <definedName name="\0">#REF!</definedName>
    <definedName name="\a">[1]ANALYSIS!#REF!</definedName>
    <definedName name="\B">#REF!</definedName>
    <definedName name="\C">#REF!</definedName>
    <definedName name="\d">#REF!</definedName>
    <definedName name="\e">#REF!</definedName>
    <definedName name="\G">#REF!</definedName>
    <definedName name="\I">#REF!</definedName>
    <definedName name="\m">#REF!</definedName>
    <definedName name="\n">#REF!</definedName>
    <definedName name="\N1">#REF!</definedName>
    <definedName name="\O">#REF!</definedName>
    <definedName name="\p">#REF!</definedName>
    <definedName name="\Q">#REF!</definedName>
    <definedName name="\r">#REF!</definedName>
    <definedName name="\s">#REF!</definedName>
    <definedName name="\U">#REF!</definedName>
    <definedName name="\V">#REF!</definedName>
    <definedName name="\x">#REF!</definedName>
    <definedName name="\z">'[2]BOQ (2)'!$IS$7931</definedName>
    <definedName name="_">#REF!</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cur1">[3]r!$F$30</definedName>
    <definedName name="__________________________________________________________________________________________l1">[4]leads!$A$3:$E$108</definedName>
    <definedName name="__________________________________________________________________________________________l2">[3]r!$F$29</definedName>
    <definedName name="__________________________________________________________________________________________l4">[5]Sheet1!$W$2:$Y$103</definedName>
    <definedName name="__________________________________________________________________________________________l6">[3]r!$F$4</definedName>
    <definedName name="__________________________________________________________________________________________l7">[6]r!$F$4</definedName>
    <definedName name="__________________________________________________________________________________________l8">[3]r!$F$2</definedName>
    <definedName name="__________________________________________________________________________________________l9">[3]r!$F$3</definedName>
    <definedName name="__________________________________________________________________________________________mm111">[6]r!$F$4</definedName>
    <definedName name="__________________________________________________________________________________________rr3">[7]v!$A$2:$E$51</definedName>
    <definedName name="__________________________________________________________________________________________rrr1">[7]r!$B$1:$I$145</definedName>
    <definedName name="__________________________________________________________________________________________ss12">[8]rdamdata!$J$8</definedName>
    <definedName name="__________________________________________________________________________________________ss20">[8]rdamdata!$J$7</definedName>
    <definedName name="__________________________________________________________________________________________ss40">[8]rdamdata!$J$6</definedName>
    <definedName name="_________________________________________________________________________________________bla1">[9]leads!$H$7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2">[3]r!$F$29</definedName>
    <definedName name="_________________________________________________________________________________________l4">[5]Sheet1!$W$2:$Y$103</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[10]r!$F$4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[9]leads!$H$7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[11]leads!$A$3:$E$108</definedName>
    <definedName name="________________________________________________________________________________________l2">[3]r!$F$29</definedName>
    <definedName name="________________________________________________________________________________________l4">[12]Sheet1!$W$2:$Y$103</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[10]r!$F$4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rr3">[13]v!$A$2:$E$51</definedName>
    <definedName name="________________________________________________________________________________________rrr1">[13]r!$B$1:$I$145</definedName>
    <definedName name="________________________________________________________________________________________ss12">[14]rdamdata!$J$8</definedName>
    <definedName name="________________________________________________________________________________________ss20">[14]rdamdata!$J$7</definedName>
    <definedName name="________________________________________________________________________________________ss40">[14]rdamdata!$J$6</definedName>
    <definedName name="_______________________________________________________________________________________bla1">[15]leads!$H$7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[11]leads!$A$3:$E$108</definedName>
    <definedName name="_______________________________________________________________________________________l2">[3]r!$F$29</definedName>
    <definedName name="_______________________________________________________________________________________l4">[12]Sheet1!$W$2:$Y$103</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[16]r!$F$4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rr3">[13]v!$A$2:$E$51</definedName>
    <definedName name="_______________________________________________________________________________________rrr1">[13]r!$B$1:$I$145</definedName>
    <definedName name="_______________________________________________________________________________________ss12">[14]rdamdata!$J$8</definedName>
    <definedName name="_______________________________________________________________________________________ss20">[14]rdamdata!$J$7</definedName>
    <definedName name="_______________________________________________________________________________________ss40">[14]rdamdata!$J$6</definedName>
    <definedName name="______________________________________________________________________________________bla1">[17]leads!$H$7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[18]leads!$A$3:$E$108</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#REF!</definedName>
    <definedName name="______________________________________________________________________________________l4">[19]Sheet1!$W$2:$Y$103</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[20]r!$F$4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[21]v!$A$2:$E$51</definedName>
    <definedName name="______________________________________________________________________________________rrr1">[21]r!$B$1:$I$145</definedName>
    <definedName name="______________________________________________________________________________________ss12">[22]rdamdata!$J$8</definedName>
    <definedName name="______________________________________________________________________________________ss20">[22]rdamdata!$J$7</definedName>
    <definedName name="______________________________________________________________________________________ss40">[22]rdamdata!$J$6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[17]leads!$H$7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[18]leads!$A$3:$E$108</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#REF!</definedName>
    <definedName name="_____________________________________________________________________________________l4">[19]Sheet1!$W$2:$Y$103</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[20]r!$F$4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[21]v!$A$2:$E$51</definedName>
    <definedName name="_____________________________________________________________________________________rrr1">[21]r!$B$1:$I$145</definedName>
    <definedName name="_____________________________________________________________________________________ss12">[22]rdamdata!$J$8</definedName>
    <definedName name="_____________________________________________________________________________________ss20">[22]rdamdata!$J$7</definedName>
    <definedName name="_____________________________________________________________________________________ss40">[22]rdamdata!$J$6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[17]leads!$H$7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[18]leads!$A$3:$E$108</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#REF!</definedName>
    <definedName name="____________________________________________________________________________________l4">[19]Sheet1!$W$2:$Y$103</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[20]r!$F$4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[21]v!$A$2:$E$51</definedName>
    <definedName name="____________________________________________________________________________________rrr1">[21]r!$B$1:$I$145</definedName>
    <definedName name="____________________________________________________________________________________ss12">[22]rdamdata!$J$8</definedName>
    <definedName name="____________________________________________________________________________________ss20">[22]rdamdata!$J$7</definedName>
    <definedName name="____________________________________________________________________________________ss40">[22]rdamdata!$J$6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[17]leads!$H$7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[18]leads!$A$3:$E$108</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#REF!</definedName>
    <definedName name="___________________________________________________________________________________l4">[19]Sheet1!$W$2:$Y$103</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[20]r!$F$4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[21]v!$A$2:$E$51</definedName>
    <definedName name="___________________________________________________________________________________rrr1">[21]r!$B$1:$I$145</definedName>
    <definedName name="___________________________________________________________________________________ss12">[22]rdamdata!$J$8</definedName>
    <definedName name="___________________________________________________________________________________ss20">[22]rdamdata!$J$7</definedName>
    <definedName name="___________________________________________________________________________________ss40">[22]rdamdata!$J$6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[17]leads!$H$7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[18]leads!$A$3:$E$108</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#REF!</definedName>
    <definedName name="__________________________________________________________________________________l4">[19]Sheet1!$W$2:$Y$103</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[20]r!$F$4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[21]v!$A$2:$E$51</definedName>
    <definedName name="__________________________________________________________________________________rrr1">[21]r!$B$1:$I$145</definedName>
    <definedName name="__________________________________________________________________________________ss12">[22]rdamdata!$J$8</definedName>
    <definedName name="__________________________________________________________________________________ss20">[22]rdamdata!$J$7</definedName>
    <definedName name="__________________________________________________________________________________ss40">[22]rdamdata!$J$6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[17]leads!$H$7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[18]leads!$A$3:$E$108</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#REF!</definedName>
    <definedName name="_________________________________________________________________________________l4">[19]Sheet1!$W$2:$Y$103</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[20]r!$F$4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[21]v!$A$2:$E$51</definedName>
    <definedName name="_________________________________________________________________________________rrr1">[21]r!$B$1:$I$145</definedName>
    <definedName name="_________________________________________________________________________________ss12">[22]rdamdata!$J$8</definedName>
    <definedName name="_________________________________________________________________________________ss20">[22]rdamdata!$J$7</definedName>
    <definedName name="_________________________________________________________________________________ss40">[22]rdamdata!$J$6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[17]leads!$H$7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[18]leads!$A$3:$E$108</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#REF!</definedName>
    <definedName name="________________________________________________________________________________l4">[19]Sheet1!$W$2:$Y$103</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[20]r!$F$4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[21]v!$A$2:$E$51</definedName>
    <definedName name="________________________________________________________________________________rrr1">[21]r!$B$1:$I$145</definedName>
    <definedName name="________________________________________________________________________________ss12">[22]rdamdata!$J$8</definedName>
    <definedName name="________________________________________________________________________________ss20">[22]rdamdata!$J$7</definedName>
    <definedName name="________________________________________________________________________________ss40">[22]rdamdata!$J$6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[17]leads!$H$7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[18]leads!$A$3:$E$108</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#REF!</definedName>
    <definedName name="_______________________________________________________________________________l4">[19]Sheet1!$W$2:$Y$103</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[20]r!$F$4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[21]v!$A$2:$E$51</definedName>
    <definedName name="_______________________________________________________________________________rrr1">[21]r!$B$1:$I$145</definedName>
    <definedName name="_______________________________________________________________________________ss12">[22]rdamdata!$J$8</definedName>
    <definedName name="_______________________________________________________________________________ss20">[22]rdamdata!$J$7</definedName>
    <definedName name="_______________________________________________________________________________ss40">[22]rdamdata!$J$6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[17]leads!$H$7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[18]leads!$A$3:$E$108</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#REF!</definedName>
    <definedName name="______________________________________________________________________________l4">[19]Sheet1!$W$2:$Y$103</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[20]r!$F$4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[21]v!$A$2:$E$51</definedName>
    <definedName name="______________________________________________________________________________rrr1">[21]r!$B$1:$I$145</definedName>
    <definedName name="______________________________________________________________________________ss12">[22]rdamdata!$J$8</definedName>
    <definedName name="______________________________________________________________________________ss20">[22]rdamdata!$J$7</definedName>
    <definedName name="______________________________________________________________________________ss40">[22]rdamdata!$J$6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[17]leads!$H$7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[18]leads!$A$3:$E$108</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#REF!</definedName>
    <definedName name="_____________________________________________________________________________l4">[19]Sheet1!$W$2:$Y$103</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[20]r!$F$4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[21]v!$A$2:$E$51</definedName>
    <definedName name="_____________________________________________________________________________rrr1">[21]r!$B$1:$I$145</definedName>
    <definedName name="_____________________________________________________________________________ss12">[22]rdamdata!$J$8</definedName>
    <definedName name="_____________________________________________________________________________ss20">[22]rdamdata!$J$7</definedName>
    <definedName name="_____________________________________________________________________________ss40">[22]rdamdata!$J$6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[17]leads!$H$7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[18]leads!$A$3:$E$108</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#REF!</definedName>
    <definedName name="____________________________________________________________________________l4">[19]Sheet1!$W$2:$Y$103</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[20]r!$F$4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[21]v!$A$2:$E$51</definedName>
    <definedName name="____________________________________________________________________________rrr1">[21]r!$B$1:$I$145</definedName>
    <definedName name="____________________________________________________________________________ss12">[22]rdamdata!$J$8</definedName>
    <definedName name="____________________________________________________________________________ss20">[22]rdamdata!$J$7</definedName>
    <definedName name="____________________________________________________________________________ss40">[22]rdamdata!$J$6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[17]leads!$H$7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[18]leads!$A$3:$E$108</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#REF!</definedName>
    <definedName name="___________________________________________________________________________l4">[19]Sheet1!$W$2:$Y$103</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[20]r!$F$4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[21]v!$A$2:$E$51</definedName>
    <definedName name="___________________________________________________________________________rrr1">[21]r!$B$1:$I$145</definedName>
    <definedName name="___________________________________________________________________________ss12">[22]rdamdata!$J$8</definedName>
    <definedName name="___________________________________________________________________________ss20">[22]rdamdata!$J$7</definedName>
    <definedName name="___________________________________________________________________________ss40">[22]rdamdata!$J$6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[17]leads!$H$7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[18]leads!$A$3:$E$108</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#REF!</definedName>
    <definedName name="__________________________________________________________________________l4">[19]Sheet1!$W$2:$Y$103</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[20]r!$F$4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[21]v!$A$2:$E$51</definedName>
    <definedName name="__________________________________________________________________________rrr1">[21]r!$B$1:$I$145</definedName>
    <definedName name="__________________________________________________________________________ss12">[22]rdamdata!$J$8</definedName>
    <definedName name="__________________________________________________________________________ss20">[22]rdamdata!$J$7</definedName>
    <definedName name="__________________________________________________________________________ss40">[22]rdamdata!$J$6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[17]leads!$H$7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[18]leads!$A$3:$E$108</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#REF!</definedName>
    <definedName name="_________________________________________________________________________l4">[19]Sheet1!$W$2:$Y$103</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[20]r!$F$4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[21]v!$A$2:$E$51</definedName>
    <definedName name="_________________________________________________________________________rrr1">[21]r!$B$1:$I$145</definedName>
    <definedName name="_________________________________________________________________________ss12">[22]rdamdata!$J$8</definedName>
    <definedName name="_________________________________________________________________________ss20">[22]rdamdata!$J$7</definedName>
    <definedName name="_________________________________________________________________________ss40">[22]rdamdata!$J$6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[17]leads!$H$7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[18]leads!$A$3:$E$108</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#REF!</definedName>
    <definedName name="________________________________________________________________________l4">[19]Sheet1!$W$2:$Y$103</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[20]r!$F$4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[21]v!$A$2:$E$51</definedName>
    <definedName name="________________________________________________________________________rrr1">[21]r!$B$1:$I$145</definedName>
    <definedName name="________________________________________________________________________ss12">[22]rdamdata!$J$8</definedName>
    <definedName name="________________________________________________________________________ss20">[22]rdamdata!$J$7</definedName>
    <definedName name="________________________________________________________________________ss40">[22]rdamdata!$J$6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[17]leads!$H$7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[18]leads!$A$3:$E$108</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#REF!</definedName>
    <definedName name="_______________________________________________________________________l4">[19]Sheet1!$W$2:$Y$103</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[20]r!$F$4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[21]v!$A$2:$E$51</definedName>
    <definedName name="_______________________________________________________________________rrr1">[21]r!$B$1:$I$145</definedName>
    <definedName name="_______________________________________________________________________ss12">[22]rdamdata!$J$8</definedName>
    <definedName name="_______________________________________________________________________ss20">[22]rdamdata!$J$7</definedName>
    <definedName name="_______________________________________________________________________ss40">[22]rdamdata!$J$6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[17]leads!$H$7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[18]leads!$A$3:$E$108</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#REF!</definedName>
    <definedName name="______________________________________________________________________l4">[19]Sheet1!$W$2:$Y$103</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[20]r!$F$4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[21]v!$A$2:$E$51</definedName>
    <definedName name="______________________________________________________________________rrr1">[21]r!$B$1:$I$145</definedName>
    <definedName name="______________________________________________________________________ss12">[22]rdamdata!$J$8</definedName>
    <definedName name="______________________________________________________________________ss20">[22]rdamdata!$J$7</definedName>
    <definedName name="______________________________________________________________________ss40">[22]rdamdata!$J$6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[17]leads!$H$7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[18]leads!$A$3:$E$108</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#REF!</definedName>
    <definedName name="_____________________________________________________________________l4">[19]Sheet1!$W$2:$Y$103</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[20]r!$F$4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[21]v!$A$2:$E$51</definedName>
    <definedName name="_____________________________________________________________________rrr1">[21]r!$B$1:$I$145</definedName>
    <definedName name="_____________________________________________________________________ss12">[22]rdamdata!$J$8</definedName>
    <definedName name="_____________________________________________________________________ss20">[22]rdamdata!$J$7</definedName>
    <definedName name="_____________________________________________________________________ss40">[22]rdamdata!$J$6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[17]leads!$H$7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[18]leads!$A$3:$E$108</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#REF!</definedName>
    <definedName name="____________________________________________________________________l4">[19]Sheet1!$W$2:$Y$103</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[20]r!$F$4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[21]v!$A$2:$E$51</definedName>
    <definedName name="____________________________________________________________________rrr1">[21]r!$B$1:$I$145</definedName>
    <definedName name="____________________________________________________________________ss12">[22]rdamdata!$J$8</definedName>
    <definedName name="____________________________________________________________________ss20">[22]rdamdata!$J$7</definedName>
    <definedName name="____________________________________________________________________ss40">[22]rdamdata!$J$6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[17]leads!$H$7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[18]leads!$A$3:$E$108</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#REF!</definedName>
    <definedName name="___________________________________________________________________l4">[19]Sheet1!$W$2:$Y$103</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[20]r!$F$4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[21]v!$A$2:$E$51</definedName>
    <definedName name="___________________________________________________________________rrr1">[21]r!$B$1:$I$145</definedName>
    <definedName name="___________________________________________________________________ss12">[22]rdamdata!$J$8</definedName>
    <definedName name="___________________________________________________________________ss20">[22]rdamdata!$J$7</definedName>
    <definedName name="___________________________________________________________________ss40">[22]rdamdata!$J$6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[17]leads!$H$7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[18]leads!$A$3:$E$108</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#REF!</definedName>
    <definedName name="__________________________________________________________________l4">[19]Sheet1!$W$2:$Y$103</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[20]r!$F$4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[21]v!$A$2:$E$51</definedName>
    <definedName name="__________________________________________________________________rrr1">[21]r!$B$1:$I$145</definedName>
    <definedName name="__________________________________________________________________ss12">[22]rdamdata!$J$8</definedName>
    <definedName name="__________________________________________________________________ss20">[22]rdamdata!$J$7</definedName>
    <definedName name="__________________________________________________________________ss40">[22]rdamdata!$J$6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[17]leads!$H$7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[18]leads!$A$3:$E$108</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#REF!</definedName>
    <definedName name="_________________________________________________________________l4">[19]Sheet1!$W$2:$Y$103</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[20]r!$F$4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[21]v!$A$2:$E$51</definedName>
    <definedName name="_________________________________________________________________rrr1">[21]r!$B$1:$I$145</definedName>
    <definedName name="_________________________________________________________________ss12">[22]rdamdata!$J$8</definedName>
    <definedName name="_________________________________________________________________ss20">[22]rdamdata!$J$7</definedName>
    <definedName name="_________________________________________________________________ss40">[22]rdamdata!$J$6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[17]leads!$H$7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[18]leads!$A$3:$E$108</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#REF!</definedName>
    <definedName name="________________________________________________________________l4">[19]Sheet1!$W$2:$Y$103</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[20]r!$F$4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[21]v!$A$2:$E$51</definedName>
    <definedName name="________________________________________________________________rrr1">[21]r!$B$1:$I$145</definedName>
    <definedName name="________________________________________________________________ss12">[22]rdamdata!$J$8</definedName>
    <definedName name="________________________________________________________________ss20">[22]rdamdata!$J$7</definedName>
    <definedName name="________________________________________________________________ss40">[22]rdamdata!$J$6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[17]leads!$H$7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[18]leads!$A$3:$E$108</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#REF!</definedName>
    <definedName name="_______________________________________________________________l4">[19]Sheet1!$W$2:$Y$103</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[20]r!$F$4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[21]v!$A$2:$E$51</definedName>
    <definedName name="_______________________________________________________________rrr1">[21]r!$B$1:$I$145</definedName>
    <definedName name="_______________________________________________________________ss12">[22]rdamdata!$J$8</definedName>
    <definedName name="_______________________________________________________________ss20">[22]rdamdata!$J$7</definedName>
    <definedName name="_______________________________________________________________ss40">[22]rdamdata!$J$6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[17]leads!$H$7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[18]leads!$A$3:$E$108</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#REF!</definedName>
    <definedName name="______________________________________________________________l4">[19]Sheet1!$W$2:$Y$103</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[20]r!$F$4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[21]v!$A$2:$E$51</definedName>
    <definedName name="______________________________________________________________rrr1">[21]r!$B$1:$I$145</definedName>
    <definedName name="______________________________________________________________ss12">[22]rdamdata!$J$8</definedName>
    <definedName name="______________________________________________________________ss20">[22]rdamdata!$J$7</definedName>
    <definedName name="______________________________________________________________ss40">[22]rdamdata!$J$6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[17]leads!$H$7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[18]leads!$A$3:$E$108</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#REF!</definedName>
    <definedName name="_____________________________________________________________l4">[19]Sheet1!$W$2:$Y$103</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[20]r!$F$4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[21]v!$A$2:$E$51</definedName>
    <definedName name="_____________________________________________________________rrr1">[21]r!$B$1:$I$145</definedName>
    <definedName name="_____________________________________________________________ss12">[22]rdamdata!$J$8</definedName>
    <definedName name="_____________________________________________________________ss20">[22]rdamdata!$J$7</definedName>
    <definedName name="_____________________________________________________________ss40">[22]rdamdata!$J$6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[17]leads!$H$7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[18]leads!$A$3:$E$108</definedName>
    <definedName name="____________________________________________________________l12">#REF!</definedName>
    <definedName name="____________________________________________________________l2">[3]r!$F$29</definedName>
    <definedName name="____________________________________________________________l3">#REF!</definedName>
    <definedName name="____________________________________________________________l4">[19]Sheet1!$W$2:$Y$103</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[20]r!$F$4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[21]v!$A$2:$E$51</definedName>
    <definedName name="____________________________________________________________rrr1">[21]r!$B$1:$I$145</definedName>
    <definedName name="____________________________________________________________ss12">[22]rdamdata!$J$8</definedName>
    <definedName name="____________________________________________________________ss20">[22]rdamdata!$J$7</definedName>
    <definedName name="____________________________________________________________ss40">[22]rdamdata!$J$6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[17]leads!$H$7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[18]leads!$A$3:$E$108</definedName>
    <definedName name="___________________________________________________________l12">#REF!</definedName>
    <definedName name="___________________________________________________________l2">[3]r!$F$29</definedName>
    <definedName name="___________________________________________________________l3">#REF!</definedName>
    <definedName name="___________________________________________________________l4">[19]Sheet1!$W$2:$Y$103</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[20]r!$F$4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#REF!</definedName>
    <definedName name="___________________________________________________________pv2">#REF!</definedName>
    <definedName name="___________________________________________________________rr3">[21]v!$A$2:$E$51</definedName>
    <definedName name="___________________________________________________________rrr1">[21]r!$B$1:$I$145</definedName>
    <definedName name="___________________________________________________________ss12">[22]rdamdata!$J$8</definedName>
    <definedName name="___________________________________________________________ss20">[22]rdamdata!$J$7</definedName>
    <definedName name="___________________________________________________________ss40">[22]rdamdata!$J$6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[17]leads!$H$7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[18]leads!$A$3:$E$108</definedName>
    <definedName name="__________________________________________________________l12">#REF!</definedName>
    <definedName name="__________________________________________________________l2">[3]r!$F$29</definedName>
    <definedName name="__________________________________________________________l3">#REF!</definedName>
    <definedName name="__________________________________________________________l4">[19]Sheet1!$W$2:$Y$103</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[20]r!$F$4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#REF!</definedName>
    <definedName name="__________________________________________________________pv2">#REF!</definedName>
    <definedName name="__________________________________________________________rr3">[21]v!$A$2:$E$51</definedName>
    <definedName name="__________________________________________________________rrr1">[21]r!$B$1:$I$145</definedName>
    <definedName name="__________________________________________________________ss12">[22]rdamdata!$J$8</definedName>
    <definedName name="__________________________________________________________ss20">[22]rdamdata!$J$7</definedName>
    <definedName name="__________________________________________________________ss40">[22]rdamdata!$J$6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[17]leads!$H$7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[18]leads!$A$3:$E$108</definedName>
    <definedName name="_________________________________________________________l12">#REF!</definedName>
    <definedName name="_________________________________________________________l2">[3]r!$F$29</definedName>
    <definedName name="_________________________________________________________l3">#REF!</definedName>
    <definedName name="_________________________________________________________l4">[19]Sheet1!$W$2:$Y$103</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[20]r!$F$4</definedName>
    <definedName name="_________________________________________________________mm11">[3]r!$F$4</definedName>
    <definedName name="_________________________________________________________mm111">[6]r!$F$4</definedName>
    <definedName name="_________________________________________________________pc2">#REF!</definedName>
    <definedName name="_________________________________________________________pv2">#REF!</definedName>
    <definedName name="_________________________________________________________rr3">[21]v!$A$2:$E$51</definedName>
    <definedName name="_________________________________________________________rrr1">[21]r!$B$1:$I$145</definedName>
    <definedName name="_________________________________________________________ss12">[22]rdamdata!$J$8</definedName>
    <definedName name="_________________________________________________________ss20">[22]rdamdata!$J$7</definedName>
    <definedName name="_________________________________________________________ss40">[22]rdamdata!$J$6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[17]leads!$H$7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[18]leads!$A$3:$E$108</definedName>
    <definedName name="________________________________________________________l12">#REF!</definedName>
    <definedName name="________________________________________________________l2">[3]r!$F$29</definedName>
    <definedName name="________________________________________________________l3">#REF!</definedName>
    <definedName name="________________________________________________________l4">[19]Sheet1!$W$2:$Y$103</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[20]r!$F$4</definedName>
    <definedName name="________________________________________________________mm11">[3]r!$F$4</definedName>
    <definedName name="________________________________________________________mm111">[6]r!$F$4</definedName>
    <definedName name="________________________________________________________pc2">#REF!</definedName>
    <definedName name="________________________________________________________pv2">#REF!</definedName>
    <definedName name="________________________________________________________rr3">[21]v!$A$2:$E$51</definedName>
    <definedName name="________________________________________________________rrr1">[21]r!$B$1:$I$145</definedName>
    <definedName name="________________________________________________________ss12">[22]rdamdata!$J$8</definedName>
    <definedName name="________________________________________________________ss20">[22]rdamdata!$J$7</definedName>
    <definedName name="________________________________________________________ss40">[22]rdamdata!$J$6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[17]leads!$H$7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[18]leads!$A$3:$E$108</definedName>
    <definedName name="_______________________________________________________l12">#REF!</definedName>
    <definedName name="_______________________________________________________l2">[3]r!$F$29</definedName>
    <definedName name="_______________________________________________________l3">#REF!</definedName>
    <definedName name="_______________________________________________________l4">[19]Sheet1!$W$2:$Y$103</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[20]r!$F$4</definedName>
    <definedName name="_______________________________________________________mm11">[3]r!$F$4</definedName>
    <definedName name="_______________________________________________________mm111">[6]r!$F$4</definedName>
    <definedName name="_______________________________________________________pc2">#REF!</definedName>
    <definedName name="_______________________________________________________pv2">#REF!</definedName>
    <definedName name="_______________________________________________________rr3">[21]v!$A$2:$E$51</definedName>
    <definedName name="_______________________________________________________rrr1">[21]r!$B$1:$I$145</definedName>
    <definedName name="_______________________________________________________ss12">[22]rdamdata!$J$8</definedName>
    <definedName name="_______________________________________________________ss20">[22]rdamdata!$J$7</definedName>
    <definedName name="_______________________________________________________ss40">[22]rdamdata!$J$6</definedName>
    <definedName name="_______________________________________________________var1">#REF!</definedName>
    <definedName name="_______________________________________________________var4">#REF!</definedName>
    <definedName name="______________________________________________________bla1">[17]leads!$H$7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[18]leads!$A$3:$E$108</definedName>
    <definedName name="______________________________________________________l12">#REF!</definedName>
    <definedName name="______________________________________________________l2">[3]r!$F$29</definedName>
    <definedName name="______________________________________________________l3">#REF!</definedName>
    <definedName name="______________________________________________________l4">[19]Sheet1!$W$2:$Y$103</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[20]r!$F$4</definedName>
    <definedName name="______________________________________________________mm11">[3]r!$F$4</definedName>
    <definedName name="______________________________________________________mm111">[6]r!$F$4</definedName>
    <definedName name="______________________________________________________pc2">#REF!</definedName>
    <definedName name="______________________________________________________pv2">#REF!</definedName>
    <definedName name="______________________________________________________rr3">[21]v!$A$2:$E$51</definedName>
    <definedName name="______________________________________________________rrr1">[21]r!$B$1:$I$145</definedName>
    <definedName name="______________________________________________________ss12">[22]rdamdata!$J$8</definedName>
    <definedName name="______________________________________________________ss20">[22]rdamdata!$J$7</definedName>
    <definedName name="______________________________________________________ss40">[22]rdamdata!$J$6</definedName>
    <definedName name="______________________________________________________var1">#REF!</definedName>
    <definedName name="______________________________________________________var4">#REF!</definedName>
    <definedName name="_____________________________________________________bla1">[17]leads!$H$7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[18]leads!$A$3:$E$108</definedName>
    <definedName name="_____________________________________________________l12">#REF!</definedName>
    <definedName name="_____________________________________________________l2">[3]r!$F$29</definedName>
    <definedName name="_____________________________________________________l3">#REF!</definedName>
    <definedName name="_____________________________________________________l4">[19]Sheet1!$W$2:$Y$103</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[20]r!$F$4</definedName>
    <definedName name="_____________________________________________________mm11">[3]r!$F$4</definedName>
    <definedName name="_____________________________________________________mm111">[6]r!$F$4</definedName>
    <definedName name="_____________________________________________________pc2">#REF!</definedName>
    <definedName name="_____________________________________________________pv2">#REF!</definedName>
    <definedName name="_____________________________________________________rr3">[21]v!$A$2:$E$51</definedName>
    <definedName name="_____________________________________________________rrr1">[21]r!$B$1:$I$145</definedName>
    <definedName name="_____________________________________________________ss12">[22]rdamdata!$J$8</definedName>
    <definedName name="_____________________________________________________ss20">[22]rdamdata!$J$7</definedName>
    <definedName name="_____________________________________________________ss40">[22]rdamdata!$J$6</definedName>
    <definedName name="_____________________________________________________var1">#REF!</definedName>
    <definedName name="_____________________________________________________var4">#REF!</definedName>
    <definedName name="____________________________________________________bla1">[17]leads!$H$7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[18]leads!$A$3:$E$108</definedName>
    <definedName name="____________________________________________________l12">#REF!</definedName>
    <definedName name="____________________________________________________l2">[3]r!$F$29</definedName>
    <definedName name="____________________________________________________l3">#REF!</definedName>
    <definedName name="____________________________________________________l4">[19]Sheet1!$W$2:$Y$103</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[20]r!$F$4</definedName>
    <definedName name="____________________________________________________mm11">[3]r!$F$4</definedName>
    <definedName name="____________________________________________________mm111">[6]r!$F$4</definedName>
    <definedName name="____________________________________________________pc2">#REF!</definedName>
    <definedName name="____________________________________________________pv2">#REF!</definedName>
    <definedName name="____________________________________________________rr3">[21]v!$A$2:$E$51</definedName>
    <definedName name="____________________________________________________rrr1">[21]r!$B$1:$I$145</definedName>
    <definedName name="____________________________________________________ss12">[22]rdamdata!$J$8</definedName>
    <definedName name="____________________________________________________ss20">[22]rdamdata!$J$7</definedName>
    <definedName name="____________________________________________________ss40">[22]rdamdata!$J$6</definedName>
    <definedName name="____________________________________________________var1">#REF!</definedName>
    <definedName name="____________________________________________________var4">#REF!</definedName>
    <definedName name="___________________________________________________bla1">[17]leads!$H$7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[18]leads!$A$3:$E$108</definedName>
    <definedName name="___________________________________________________l12">#REF!</definedName>
    <definedName name="___________________________________________________l2">[3]r!$F$29</definedName>
    <definedName name="___________________________________________________l3">#REF!</definedName>
    <definedName name="___________________________________________________l4">[19]Sheet1!$W$2:$Y$103</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[20]r!$F$4</definedName>
    <definedName name="___________________________________________________mm11">[3]r!$F$4</definedName>
    <definedName name="___________________________________________________mm111">[6]r!$F$4</definedName>
    <definedName name="___________________________________________________pc2">#REF!</definedName>
    <definedName name="___________________________________________________pv2">#REF!</definedName>
    <definedName name="___________________________________________________rr3">[21]v!$A$2:$E$51</definedName>
    <definedName name="___________________________________________________rrr1">[21]r!$B$1:$I$145</definedName>
    <definedName name="___________________________________________________ss12">[22]rdamdata!$J$8</definedName>
    <definedName name="___________________________________________________ss20">[22]rdamdata!$J$7</definedName>
    <definedName name="___________________________________________________ss40">[22]rdamdata!$J$6</definedName>
    <definedName name="___________________________________________________var1">#REF!</definedName>
    <definedName name="___________________________________________________var4">#REF!</definedName>
    <definedName name="__________________________________________________bla1">[17]leads!$H$7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[18]leads!$A$3:$E$108</definedName>
    <definedName name="__________________________________________________l12">#REF!</definedName>
    <definedName name="__________________________________________________l2">[3]r!$F$29</definedName>
    <definedName name="__________________________________________________l3">#REF!</definedName>
    <definedName name="__________________________________________________l4">[19]Sheet1!$W$2:$Y$103</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[20]r!$F$4</definedName>
    <definedName name="__________________________________________________mm11">[3]r!$F$4</definedName>
    <definedName name="__________________________________________________mm111">[6]r!$F$4</definedName>
    <definedName name="__________________________________________________pc2">#REF!</definedName>
    <definedName name="__________________________________________________pv2">#REF!</definedName>
    <definedName name="__________________________________________________rr3">[21]v!$A$2:$E$51</definedName>
    <definedName name="__________________________________________________rrr1">[21]r!$B$1:$I$145</definedName>
    <definedName name="__________________________________________________ss12">[22]rdamdata!$J$8</definedName>
    <definedName name="__________________________________________________ss20">[22]rdamdata!$J$7</definedName>
    <definedName name="__________________________________________________ss40">[22]rdamdata!$J$6</definedName>
    <definedName name="__________________________________________________var1">#REF!</definedName>
    <definedName name="__________________________________________________var4">#REF!</definedName>
    <definedName name="_________________________________________________bla1">[17]leads!$H$7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[18]leads!$A$3:$E$108</definedName>
    <definedName name="_________________________________________________l12">#REF!</definedName>
    <definedName name="_________________________________________________l2">[3]r!$F$29</definedName>
    <definedName name="_________________________________________________l3">#REF!</definedName>
    <definedName name="_________________________________________________l4">[19]Sheet1!$W$2:$Y$103</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[20]r!$F$4</definedName>
    <definedName name="_________________________________________________mm11">[3]r!$F$4</definedName>
    <definedName name="_________________________________________________mm111">[6]r!$F$4</definedName>
    <definedName name="_________________________________________________pc2">#REF!</definedName>
    <definedName name="_________________________________________________pv2">#REF!</definedName>
    <definedName name="_________________________________________________rr3">[21]v!$A$2:$E$51</definedName>
    <definedName name="_________________________________________________rrr1">[21]r!$B$1:$I$145</definedName>
    <definedName name="_________________________________________________ss12">[22]rdamdata!$J$8</definedName>
    <definedName name="_________________________________________________ss20">[22]rdamdata!$J$7</definedName>
    <definedName name="_________________________________________________ss40">[22]rdamdata!$J$6</definedName>
    <definedName name="_________________________________________________var1">#REF!</definedName>
    <definedName name="_________________________________________________var4">#REF!</definedName>
    <definedName name="________________________________________________bla1">[17]leads!$H$7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l1">[18]leads!$A$3:$E$108</definedName>
    <definedName name="________________________________________________l12">#REF!</definedName>
    <definedName name="________________________________________________l2">[3]r!$F$29</definedName>
    <definedName name="________________________________________________l3">#REF!</definedName>
    <definedName name="________________________________________________l4">[19]Sheet1!$W$2:$Y$103</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[20]r!$F$4</definedName>
    <definedName name="________________________________________________mm11">[3]r!$F$4</definedName>
    <definedName name="________________________________________________mm111">[6]r!$F$4</definedName>
    <definedName name="________________________________________________pc2">#REF!</definedName>
    <definedName name="________________________________________________pv2">#REF!</definedName>
    <definedName name="________________________________________________rr3">[21]v!$A$2:$E$51</definedName>
    <definedName name="________________________________________________rrr1">[21]r!$B$1:$I$145</definedName>
    <definedName name="________________________________________________ss12">[22]rdamdata!$J$8</definedName>
    <definedName name="________________________________________________ss20">[22]rdamdata!$J$7</definedName>
    <definedName name="________________________________________________ss40">[22]rdamdata!$J$6</definedName>
    <definedName name="________________________________________________var1">#REF!</definedName>
    <definedName name="________________________________________________var4">#REF!</definedName>
    <definedName name="_______________________________________________bla1">[17]leads!$H$7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[18]leads!$A$3:$E$108</definedName>
    <definedName name="_______________________________________________l12">#REF!</definedName>
    <definedName name="_______________________________________________l2">[3]r!$F$29</definedName>
    <definedName name="_______________________________________________l3">#REF!</definedName>
    <definedName name="_______________________________________________l4">[19]Sheet1!$W$2:$Y$103</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[20]r!$F$4</definedName>
    <definedName name="_______________________________________________mm11">[3]r!$F$4</definedName>
    <definedName name="_______________________________________________mm111">[6]r!$F$4</definedName>
    <definedName name="_______________________________________________pc2">#REF!</definedName>
    <definedName name="_______________________________________________pv2">#REF!</definedName>
    <definedName name="_______________________________________________rr3">[21]v!$A$2:$E$51</definedName>
    <definedName name="_______________________________________________rrr1">[21]r!$B$1:$I$145</definedName>
    <definedName name="_______________________________________________ss12">[22]rdamdata!$J$8</definedName>
    <definedName name="_______________________________________________ss20">[22]rdamdata!$J$7</definedName>
    <definedName name="_______________________________________________ss40">[22]rdamdata!$J$6</definedName>
    <definedName name="_______________________________________________var1">#REF!</definedName>
    <definedName name="_______________________________________________var4">#REF!</definedName>
    <definedName name="______________________________________________bla1">[17]leads!$H$7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l1">[18]leads!$A$3:$E$108</definedName>
    <definedName name="______________________________________________l12">#REF!</definedName>
    <definedName name="______________________________________________l2">[3]r!$F$29</definedName>
    <definedName name="______________________________________________l3">#REF!</definedName>
    <definedName name="______________________________________________l4">[19]Sheet1!$W$2:$Y$103</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m1">[20]r!$F$4</definedName>
    <definedName name="______________________________________________mm11">[3]r!$F$4</definedName>
    <definedName name="______________________________________________mm111">[6]r!$F$4</definedName>
    <definedName name="______________________________________________pc2">#REF!</definedName>
    <definedName name="______________________________________________pv2">#REF!</definedName>
    <definedName name="______________________________________________rr3">[21]v!$A$2:$E$51</definedName>
    <definedName name="______________________________________________rrr1">[21]r!$B$1:$I$145</definedName>
    <definedName name="______________________________________________ss12">[22]rdamdata!$J$8</definedName>
    <definedName name="______________________________________________ss20">[22]rdamdata!$J$7</definedName>
    <definedName name="______________________________________________ss40">[22]rdamdata!$J$6</definedName>
    <definedName name="______________________________________________var1">#REF!</definedName>
    <definedName name="______________________________________________var4">#REF!</definedName>
    <definedName name="_____________________________________________bla1">[17]leads!$H$7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l1">[18]leads!$A$3:$E$108</definedName>
    <definedName name="_____________________________________________l12">#REF!</definedName>
    <definedName name="_____________________________________________l2">[3]r!$F$29</definedName>
    <definedName name="_____________________________________________l3">#REF!</definedName>
    <definedName name="_____________________________________________l4">[19]Sheet1!$W$2:$Y$103</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[20]r!$F$4</definedName>
    <definedName name="_____________________________________________mm11">[3]r!$F$4</definedName>
    <definedName name="_____________________________________________mm111">[6]r!$F$4</definedName>
    <definedName name="_____________________________________________pc2">#REF!</definedName>
    <definedName name="_____________________________________________pv2">#REF!</definedName>
    <definedName name="_____________________________________________rr3">[21]v!$A$2:$E$51</definedName>
    <definedName name="_____________________________________________rrr1">[21]r!$B$1:$I$145</definedName>
    <definedName name="_____________________________________________ss12">[22]rdamdata!$J$8</definedName>
    <definedName name="_____________________________________________ss20">[22]rdamdata!$J$7</definedName>
    <definedName name="_____________________________________________ss40">[22]rdamdata!$J$6</definedName>
    <definedName name="_____________________________________________var1">#REF!</definedName>
    <definedName name="_____________________________________________var4">#REF!</definedName>
    <definedName name="____________________________________________bla1">[17]leads!$H$7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l1">[18]leads!$A$3:$E$108</definedName>
    <definedName name="____________________________________________l12">#REF!</definedName>
    <definedName name="____________________________________________l2">[3]r!$F$29</definedName>
    <definedName name="____________________________________________l3">#REF!</definedName>
    <definedName name="____________________________________________l4">[19]Sheet1!$W$2:$Y$103</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m1">[20]r!$F$4</definedName>
    <definedName name="____________________________________________mm11">[3]r!$F$4</definedName>
    <definedName name="____________________________________________mm111">[6]r!$F$4</definedName>
    <definedName name="____________________________________________pc2">#REF!</definedName>
    <definedName name="____________________________________________pv2">#REF!</definedName>
    <definedName name="____________________________________________rr3">[21]v!$A$2:$E$51</definedName>
    <definedName name="____________________________________________rrr1">[21]r!$B$1:$I$145</definedName>
    <definedName name="____________________________________________ss12">[22]rdamdata!$J$8</definedName>
    <definedName name="____________________________________________ss20">[22]rdamdata!$J$7</definedName>
    <definedName name="____________________________________________ss40">[22]rdamdata!$J$6</definedName>
    <definedName name="____________________________________________var1">#REF!</definedName>
    <definedName name="____________________________________________var4">#REF!</definedName>
    <definedName name="___________________________________________bla1">[17]leads!$H$7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l1">[18]leads!$A$3:$E$108</definedName>
    <definedName name="___________________________________________l12">#REF!</definedName>
    <definedName name="___________________________________________l2">[3]r!$F$29</definedName>
    <definedName name="___________________________________________l3">#REF!</definedName>
    <definedName name="___________________________________________l4">[19]Sheet1!$W$2:$Y$103</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m1">[20]r!$F$4</definedName>
    <definedName name="___________________________________________mm11">[3]r!$F$4</definedName>
    <definedName name="___________________________________________mm111">[6]r!$F$4</definedName>
    <definedName name="___________________________________________pc2">#REF!</definedName>
    <definedName name="___________________________________________pv2">#REF!</definedName>
    <definedName name="___________________________________________rr3">[21]v!$A$2:$E$51</definedName>
    <definedName name="___________________________________________rrr1">[21]r!$B$1:$I$145</definedName>
    <definedName name="___________________________________________ss12">[22]rdamdata!$J$8</definedName>
    <definedName name="___________________________________________ss20">[22]rdamdata!$J$7</definedName>
    <definedName name="___________________________________________ss40">[22]rdamdata!$J$6</definedName>
    <definedName name="___________________________________________var1">#REF!</definedName>
    <definedName name="___________________________________________var4">#REF!</definedName>
    <definedName name="__________________________________________bla1">[17]leads!$H$7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[18]leads!$A$3:$E$108</definedName>
    <definedName name="__________________________________________l12">#REF!</definedName>
    <definedName name="__________________________________________l2">[3]r!$F$29</definedName>
    <definedName name="__________________________________________l3">#REF!</definedName>
    <definedName name="__________________________________________l4">[19]Sheet1!$W$2:$Y$103</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m1">[20]r!$F$4</definedName>
    <definedName name="__________________________________________mm11">[3]r!$F$4</definedName>
    <definedName name="__________________________________________mm111">[6]r!$F$4</definedName>
    <definedName name="__________________________________________pc2">#REF!</definedName>
    <definedName name="__________________________________________pv2">#REF!</definedName>
    <definedName name="__________________________________________rr3">[21]v!$A$2:$E$51</definedName>
    <definedName name="__________________________________________rrr1">[21]r!$B$1:$I$145</definedName>
    <definedName name="__________________________________________ss12">[22]rdamdata!$J$8</definedName>
    <definedName name="__________________________________________ss20">[22]rdamdata!$J$7</definedName>
    <definedName name="__________________________________________ss40">[22]rdamdata!$J$6</definedName>
    <definedName name="__________________________________________var1">#REF!</definedName>
    <definedName name="__________________________________________var4">#REF!</definedName>
    <definedName name="_________________________________________bla1">[17]leads!$H$7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l1">[18]leads!$A$3:$E$108</definedName>
    <definedName name="_________________________________________l12">#REF!</definedName>
    <definedName name="_________________________________________l2">[3]r!$F$29</definedName>
    <definedName name="_________________________________________l3">#REF!</definedName>
    <definedName name="_________________________________________l4">[19]Sheet1!$W$2:$Y$103</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m1">[20]r!$F$4</definedName>
    <definedName name="_________________________________________mm11">[3]r!$F$4</definedName>
    <definedName name="_________________________________________mm111">[6]r!$F$4</definedName>
    <definedName name="_________________________________________pc2">#REF!</definedName>
    <definedName name="_________________________________________pv2">#REF!</definedName>
    <definedName name="_________________________________________rr3">[21]v!$A$2:$E$51</definedName>
    <definedName name="_________________________________________rrr1">[21]r!$B$1:$I$145</definedName>
    <definedName name="_________________________________________ss12">[22]rdamdata!$J$8</definedName>
    <definedName name="_________________________________________ss20">[22]rdamdata!$J$7</definedName>
    <definedName name="_________________________________________ss40">[22]rdamdata!$J$6</definedName>
    <definedName name="_________________________________________var1">#REF!</definedName>
    <definedName name="_________________________________________var4">#REF!</definedName>
    <definedName name="________________________________________bla1">[17]leads!$H$7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#REF!</definedName>
    <definedName name="________________________________________l1">[18]leads!$A$3:$E$108</definedName>
    <definedName name="________________________________________l12">#REF!</definedName>
    <definedName name="________________________________________l2">[3]r!$F$29</definedName>
    <definedName name="________________________________________l3">#REF!</definedName>
    <definedName name="________________________________________l4">[19]Sheet1!$W$2:$Y$103</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m1">[20]r!$F$4</definedName>
    <definedName name="________________________________________mm11">[3]r!$F$4</definedName>
    <definedName name="________________________________________mm111">[6]r!$F$4</definedName>
    <definedName name="________________________________________pc2">#REF!</definedName>
    <definedName name="________________________________________pv2">#REF!</definedName>
    <definedName name="________________________________________rr3">[21]v!$A$2:$E$51</definedName>
    <definedName name="________________________________________rrr1">[21]r!$B$1:$I$145</definedName>
    <definedName name="________________________________________ss12">[22]rdamdata!$J$8</definedName>
    <definedName name="________________________________________ss20">[22]rdamdata!$J$7</definedName>
    <definedName name="________________________________________ss40">[22]rdamdata!$J$6</definedName>
    <definedName name="________________________________________var1">#REF!</definedName>
    <definedName name="________________________________________var4">#REF!</definedName>
    <definedName name="_______________________________________bla1">[17]leads!$H$7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l1">[18]leads!$A$3:$E$108</definedName>
    <definedName name="_______________________________________l12">#REF!</definedName>
    <definedName name="_______________________________________l2">[3]r!$F$29</definedName>
    <definedName name="_______________________________________l3">#REF!</definedName>
    <definedName name="_______________________________________l4">[19]Sheet1!$W$2:$Y$103</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m1">[20]r!$F$4</definedName>
    <definedName name="_______________________________________mm11">[3]r!$F$4</definedName>
    <definedName name="_______________________________________mm111">[6]r!$F$4</definedName>
    <definedName name="_______________________________________pc2">#REF!</definedName>
    <definedName name="_______________________________________pv2">#REF!</definedName>
    <definedName name="_______________________________________rr3">[21]v!$A$2:$E$51</definedName>
    <definedName name="_______________________________________rrr1">[21]r!$B$1:$I$145</definedName>
    <definedName name="_______________________________________ss12">[22]rdamdata!$J$8</definedName>
    <definedName name="_______________________________________ss20">[22]rdamdata!$J$7</definedName>
    <definedName name="_______________________________________ss40">[22]rdamdata!$J$6</definedName>
    <definedName name="_______________________________________var1">#REF!</definedName>
    <definedName name="_______________________________________var4">#REF!</definedName>
    <definedName name="______________________________________bla1">[17]leads!$H$7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#REF!</definedName>
    <definedName name="______________________________________l1">[18]leads!$A$3:$E$108</definedName>
    <definedName name="______________________________________l12">#REF!</definedName>
    <definedName name="______________________________________l2">[3]r!$F$29</definedName>
    <definedName name="______________________________________l3">#REF!</definedName>
    <definedName name="______________________________________l4">[19]Sheet1!$W$2:$Y$103</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m1">[20]r!$F$4</definedName>
    <definedName name="______________________________________mm11">[3]r!$F$4</definedName>
    <definedName name="______________________________________mm111">[6]r!$F$4</definedName>
    <definedName name="______________________________________pc2">#REF!</definedName>
    <definedName name="______________________________________pv2">#REF!</definedName>
    <definedName name="______________________________________rr3">[21]v!$A$2:$E$51</definedName>
    <definedName name="______________________________________rrr1">[21]r!$B$1:$I$145</definedName>
    <definedName name="______________________________________ss12">[22]rdamdata!$J$8</definedName>
    <definedName name="______________________________________ss20">[22]rdamdata!$J$7</definedName>
    <definedName name="______________________________________ss40">[22]rdamdata!$J$6</definedName>
    <definedName name="______________________________________var1">#REF!</definedName>
    <definedName name="______________________________________var4">#REF!</definedName>
    <definedName name="_____________________________________bla1">[17]leads!$H$7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#REF!</definedName>
    <definedName name="_____________________________________l1">[18]leads!$A$3:$E$108</definedName>
    <definedName name="_____________________________________l12">#REF!</definedName>
    <definedName name="_____________________________________l2">[3]r!$F$29</definedName>
    <definedName name="_____________________________________l3">#REF!</definedName>
    <definedName name="_____________________________________l4">[19]Sheet1!$W$2:$Y$103</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m1">[20]r!$F$4</definedName>
    <definedName name="_____________________________________mm11">[3]r!$F$4</definedName>
    <definedName name="_____________________________________mm111">[6]r!$F$4</definedName>
    <definedName name="_____________________________________pc2">#REF!</definedName>
    <definedName name="_____________________________________pv2">#REF!</definedName>
    <definedName name="_____________________________________rr3">[21]v!$A$2:$E$51</definedName>
    <definedName name="_____________________________________rrr1">[21]r!$B$1:$I$145</definedName>
    <definedName name="_____________________________________ss12">[22]rdamdata!$J$8</definedName>
    <definedName name="_____________________________________ss20">[22]rdamdata!$J$7</definedName>
    <definedName name="_____________________________________ss40">[22]rdamdata!$J$6</definedName>
    <definedName name="_____________________________________var1">#REF!</definedName>
    <definedName name="_____________________________________var4">#REF!</definedName>
    <definedName name="____________________________________bla1">[17]leads!$H$7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l1">[18]leads!$A$3:$E$108</definedName>
    <definedName name="____________________________________l12">#REF!</definedName>
    <definedName name="____________________________________l2">[3]r!$F$29</definedName>
    <definedName name="____________________________________l3">#REF!</definedName>
    <definedName name="____________________________________l4">[19]Sheet1!$W$2:$Y$103</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[20]r!$F$4</definedName>
    <definedName name="____________________________________mm11">[3]r!$F$4</definedName>
    <definedName name="____________________________________mm111">[6]r!$F$4</definedName>
    <definedName name="____________________________________pc2">#REF!</definedName>
    <definedName name="____________________________________pv2">#REF!</definedName>
    <definedName name="____________________________________rr3">[21]v!$A$2:$E$51</definedName>
    <definedName name="____________________________________rrr1">[21]r!$B$1:$I$145</definedName>
    <definedName name="____________________________________ss12">[22]rdamdata!$J$8</definedName>
    <definedName name="____________________________________ss20">[22]rdamdata!$J$7</definedName>
    <definedName name="____________________________________ss40">[22]rdamdata!$J$6</definedName>
    <definedName name="____________________________________var1">#REF!</definedName>
    <definedName name="____________________________________var4">#REF!</definedName>
    <definedName name="___________________________________bla1">[17]leads!$H$7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#REF!</definedName>
    <definedName name="___________________________________l1">[18]leads!$A$3:$E$108</definedName>
    <definedName name="___________________________________l12">#REF!</definedName>
    <definedName name="___________________________________l2">[3]r!$F$29</definedName>
    <definedName name="___________________________________l3">#REF!</definedName>
    <definedName name="___________________________________l4">[19]Sheet1!$W$2:$Y$103</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m1">[20]r!$F$4</definedName>
    <definedName name="___________________________________mm11">[3]r!$F$4</definedName>
    <definedName name="___________________________________mm111">[6]r!$F$4</definedName>
    <definedName name="___________________________________pc2">#REF!</definedName>
    <definedName name="___________________________________pv2">#REF!</definedName>
    <definedName name="___________________________________rr3">[21]v!$A$2:$E$51</definedName>
    <definedName name="___________________________________rrr1">[21]r!$B$1:$I$145</definedName>
    <definedName name="___________________________________ss12">[22]rdamdata!$J$8</definedName>
    <definedName name="___________________________________ss20">[22]rdamdata!$J$7</definedName>
    <definedName name="___________________________________ss40">[22]rdamdata!$J$6</definedName>
    <definedName name="___________________________________var1">#REF!</definedName>
    <definedName name="___________________________________var4">#REF!</definedName>
    <definedName name="__________________________________bla1">[17]leads!$H$7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l1">[18]leads!$A$3:$E$108</definedName>
    <definedName name="__________________________________l12">#REF!</definedName>
    <definedName name="__________________________________l2">[3]r!$F$29</definedName>
    <definedName name="__________________________________l3">#REF!</definedName>
    <definedName name="__________________________________l4">[19]Sheet1!$W$2:$Y$103</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m1">[20]r!$F$4</definedName>
    <definedName name="__________________________________mm11">[3]r!$F$4</definedName>
    <definedName name="__________________________________mm111">[6]r!$F$4</definedName>
    <definedName name="__________________________________pc2">#REF!</definedName>
    <definedName name="__________________________________pv2">#REF!</definedName>
    <definedName name="__________________________________rr3">[21]v!$A$2:$E$51</definedName>
    <definedName name="__________________________________rrr1">[21]r!$B$1:$I$145</definedName>
    <definedName name="__________________________________ss12">[22]rdamdata!$J$8</definedName>
    <definedName name="__________________________________ss20">[22]rdamdata!$J$7</definedName>
    <definedName name="__________________________________ss40">[22]rdamdata!$J$6</definedName>
    <definedName name="__________________________________var1">#REF!</definedName>
    <definedName name="__________________________________var4">#REF!</definedName>
    <definedName name="_________________________________bla1">[17]leads!$H$7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#REF!</definedName>
    <definedName name="_________________________________l1">[18]leads!$A$3:$E$108</definedName>
    <definedName name="_________________________________l12">#REF!</definedName>
    <definedName name="_________________________________l2">[3]r!$F$29</definedName>
    <definedName name="_________________________________l3">#REF!</definedName>
    <definedName name="_________________________________l4">[19]Sheet1!$W$2:$Y$103</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m1">[20]r!$F$4</definedName>
    <definedName name="_________________________________mm11">[3]r!$F$4</definedName>
    <definedName name="_________________________________mm111">[6]r!$F$4</definedName>
    <definedName name="_________________________________pc2">#REF!</definedName>
    <definedName name="_________________________________pv2">#REF!</definedName>
    <definedName name="_________________________________rr3">[21]v!$A$2:$E$51</definedName>
    <definedName name="_________________________________rrr1">[21]r!$B$1:$I$145</definedName>
    <definedName name="_________________________________ss12">[22]rdamdata!$J$8</definedName>
    <definedName name="_________________________________ss20">[22]rdamdata!$J$7</definedName>
    <definedName name="_________________________________ss40">[22]rdamdata!$J$6</definedName>
    <definedName name="_________________________________var1">#REF!</definedName>
    <definedName name="_________________________________var4">#REF!</definedName>
    <definedName name="________________________________bla1">[17]leads!$H$7</definedName>
    <definedName name="________________________________can430">40.73</definedName>
    <definedName name="________________________________can435">43.3</definedName>
    <definedName name="________________________________cur1">[3]r!$F$30</definedName>
    <definedName name="________________________________l1">[18]leads!$A$3:$E$108</definedName>
    <definedName name="________________________________l12">#REF!</definedName>
    <definedName name="________________________________l2">[3]r!$F$29</definedName>
    <definedName name="________________________________l3">#REF!</definedName>
    <definedName name="________________________________l4">[19]Sheet1!$W$2:$Y$103</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m1">[20]r!$F$4</definedName>
    <definedName name="________________________________mm11">[3]r!$F$4</definedName>
    <definedName name="________________________________mm111">[6]r!$F$4</definedName>
    <definedName name="________________________________pc2">#REF!</definedName>
    <definedName name="________________________________pv2">#REF!</definedName>
    <definedName name="________________________________rr3">[21]v!$A$2:$E$51</definedName>
    <definedName name="________________________________rrr1">[21]r!$B$1:$I$145</definedName>
    <definedName name="________________________________ss12">[22]rdamdata!$J$8</definedName>
    <definedName name="________________________________ss20">[22]rdamdata!$J$7</definedName>
    <definedName name="________________________________ss40">[22]rdamdata!$J$6</definedName>
    <definedName name="________________________________var1">#REF!</definedName>
    <definedName name="________________________________var4">#REF!</definedName>
    <definedName name="_______________________________bla1">[17]leads!$H$7</definedName>
    <definedName name="_______________________________can430">40.73</definedName>
    <definedName name="_______________________________can435">43.3</definedName>
    <definedName name="_______________________________cur1">[3]r!$F$30</definedName>
    <definedName name="_______________________________knr2">#REF!</definedName>
    <definedName name="_______________________________l1">[18]leads!$A$3:$E$108</definedName>
    <definedName name="_______________________________l12">#REF!</definedName>
    <definedName name="_______________________________l2">[3]r!$F$29</definedName>
    <definedName name="_______________________________l3">#REF!</definedName>
    <definedName name="_______________________________l4">[19]Sheet1!$W$2:$Y$103</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m1">[20]r!$F$4</definedName>
    <definedName name="_______________________________mm11">[3]r!$F$4</definedName>
    <definedName name="_______________________________mm111">[6]r!$F$4</definedName>
    <definedName name="_______________________________pc2">#REF!</definedName>
    <definedName name="_______________________________pv2">#REF!</definedName>
    <definedName name="_______________________________rr3">[21]v!$A$2:$E$51</definedName>
    <definedName name="_______________________________rrr1">[21]r!$B$1:$I$145</definedName>
    <definedName name="_______________________________ss12">[22]rdamdata!$J$8</definedName>
    <definedName name="_______________________________ss20">[22]rdamdata!$J$7</definedName>
    <definedName name="_______________________________ss40">[22]rdamdata!$J$6</definedName>
    <definedName name="_______________________________var1">#REF!</definedName>
    <definedName name="_______________________________var4">#REF!</definedName>
    <definedName name="______________________________bla1">[17]leads!$H$7</definedName>
    <definedName name="______________________________can430">40.73</definedName>
    <definedName name="______________________________can435">43.3</definedName>
    <definedName name="______________________________cur1">[3]r!$F$30</definedName>
    <definedName name="______________________________knr2">#REF!</definedName>
    <definedName name="______________________________l1">[18]leads!$A$3:$E$108</definedName>
    <definedName name="______________________________l12">#REF!</definedName>
    <definedName name="______________________________l2">[3]r!$F$29</definedName>
    <definedName name="______________________________l3">#REF!</definedName>
    <definedName name="______________________________l4">[19]Sheet1!$W$2:$Y$103</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et22">#REF!</definedName>
    <definedName name="______________________________Met45">#REF!</definedName>
    <definedName name="______________________________MEt55">#REF!</definedName>
    <definedName name="______________________________Met63">#REF!</definedName>
    <definedName name="______________________________mm1">[20]r!$F$4</definedName>
    <definedName name="______________________________mm1000">#REF!</definedName>
    <definedName name="______________________________mm11">[3]r!$F$4</definedName>
    <definedName name="______________________________mm111">[6]r!$F$4</definedName>
    <definedName name="______________________________mm600">#REF!</definedName>
    <definedName name="______________________________mm800">#REF!</definedName>
    <definedName name="______________________________pc2">#REF!</definedName>
    <definedName name="______________________________pv2">#REF!</definedName>
    <definedName name="______________________________rr3">[21]v!$A$2:$E$51</definedName>
    <definedName name="______________________________rrr1">[21]r!$B$1:$I$145</definedName>
    <definedName name="______________________________ss12">[22]rdamdata!$J$8</definedName>
    <definedName name="______________________________ss20">[22]rdamdata!$J$7</definedName>
    <definedName name="______________________________ss40">[22]rdamdata!$J$6</definedName>
    <definedName name="______________________________var1">#REF!</definedName>
    <definedName name="______________________________var4">#REF!</definedName>
    <definedName name="_____________________________bla1">[17]leads!$H$7</definedName>
    <definedName name="_____________________________can430">40.73</definedName>
    <definedName name="_____________________________can435">43.3</definedName>
    <definedName name="_____________________________cur1">[3]r!$F$30</definedName>
    <definedName name="_____________________________knr2">#REF!</definedName>
    <definedName name="_____________________________l1">[18]leads!$A$3:$E$108</definedName>
    <definedName name="_____________________________l12">#REF!</definedName>
    <definedName name="_____________________________l2">[3]r!$F$29</definedName>
    <definedName name="_____________________________l3">#REF!</definedName>
    <definedName name="_____________________________l4">[19]Sheet1!$W$2:$Y$103</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et22">#REF!</definedName>
    <definedName name="_____________________________Met45">#REF!</definedName>
    <definedName name="_____________________________MEt55">#REF!</definedName>
    <definedName name="_____________________________Met63">#REF!</definedName>
    <definedName name="_____________________________mm1">[20]r!$F$4</definedName>
    <definedName name="_____________________________mm1000">#REF!</definedName>
    <definedName name="_____________________________mm11">[3]r!$F$4</definedName>
    <definedName name="_____________________________mm111">[6]r!$F$4</definedName>
    <definedName name="_____________________________mm600">#REF!</definedName>
    <definedName name="_____________________________mm800">#REF!</definedName>
    <definedName name="_____________________________pc2">#REF!</definedName>
    <definedName name="_____________________________pv2">#REF!</definedName>
    <definedName name="_____________________________rr3">[21]v!$A$2:$E$51</definedName>
    <definedName name="_____________________________rrr1">[21]r!$B$1:$I$145</definedName>
    <definedName name="_____________________________ss12">[22]rdamdata!$J$8</definedName>
    <definedName name="_____________________________ss20">[22]rdamdata!$J$7</definedName>
    <definedName name="_____________________________ss40">[22]rdamdata!$J$6</definedName>
    <definedName name="_____________________________var1">#REF!</definedName>
    <definedName name="_____________________________var4">#REF!</definedName>
    <definedName name="____________________________bla1">[17]leads!$H$7</definedName>
    <definedName name="____________________________can430">40.73</definedName>
    <definedName name="____________________________can435">43.3</definedName>
    <definedName name="____________________________CCW1">[23]DATA!$H$67</definedName>
    <definedName name="____________________________CCW2">[23]DATA!$H$97</definedName>
    <definedName name="____________________________cur1">[3]r!$F$30</definedName>
    <definedName name="____________________________knr2">#REF!</definedName>
    <definedName name="____________________________l1">[18]leads!$A$3:$E$108</definedName>
    <definedName name="____________________________l12">#REF!</definedName>
    <definedName name="____________________________l2">[3]r!$F$29</definedName>
    <definedName name="____________________________l3">#REF!</definedName>
    <definedName name="____________________________l4">[19]Sheet1!$W$2:$Y$103</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LJ6">[23]DATA!$H$245</definedName>
    <definedName name="____________________________Met22">#REF!</definedName>
    <definedName name="____________________________Met45">#REF!</definedName>
    <definedName name="____________________________MEt55">#REF!</definedName>
    <definedName name="____________________________Met63">#REF!</definedName>
    <definedName name="____________________________mm1">[20]r!$F$4</definedName>
    <definedName name="____________________________mm1000">#REF!</definedName>
    <definedName name="____________________________mm11">[3]r!$F$4</definedName>
    <definedName name="____________________________mm111">[6]r!$F$4</definedName>
    <definedName name="____________________________mm600">#REF!</definedName>
    <definedName name="____________________________mm800">#REF!</definedName>
    <definedName name="____________________________pc2">#REF!</definedName>
    <definedName name="____________________________pv2">#REF!</definedName>
    <definedName name="____________________________rr3">[21]v!$A$2:$E$51</definedName>
    <definedName name="____________________________rrr1">[21]r!$B$1:$I$145</definedName>
    <definedName name="____________________________ss12">[22]rdamdata!$J$8</definedName>
    <definedName name="____________________________ss20">[22]rdamdata!$J$7</definedName>
    <definedName name="____________________________ss40">[22]rdamdata!$J$6</definedName>
    <definedName name="____________________________var1">#REF!</definedName>
    <definedName name="____________________________var4">#REF!</definedName>
    <definedName name="___________________________bla1">[17]leads!$H$7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CW1">[23]DATA!$H$67</definedName>
    <definedName name="___________________________CCW2">[23]DATA!$H$97</definedName>
    <definedName name="___________________________cur1">[3]r!$F$30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[18]leads!$A$3:$E$108</definedName>
    <definedName name="___________________________l12">#REF!</definedName>
    <definedName name="___________________________l2">[3]r!$F$29</definedName>
    <definedName name="___________________________l3">#REF!</definedName>
    <definedName name="___________________________l4">[19]Sheet1!$W$2:$Y$103</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LJ6">[23]DATA!$H$245</definedName>
    <definedName name="___________________________MA2">#REF!</definedName>
    <definedName name="___________________________Met22">#REF!</definedName>
    <definedName name="___________________________Met45">#REF!</definedName>
    <definedName name="___________________________MEt55">#REF!</definedName>
    <definedName name="___________________________Met63">#REF!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[20]r!$F$4</definedName>
    <definedName name="___________________________mm1000">#REF!</definedName>
    <definedName name="___________________________mm11">[3]r!$F$4</definedName>
    <definedName name="___________________________mm111">[6]r!$F$4</definedName>
    <definedName name="___________________________mm600">#REF!</definedName>
    <definedName name="___________________________mm800">#REF!</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[21]v!$A$2:$E$51</definedName>
    <definedName name="___________________________rrr1">[21]r!$B$1:$I$145</definedName>
    <definedName name="___________________________ss12">[22]rdamdata!$J$8</definedName>
    <definedName name="___________________________ss20">[22]rdamdata!$J$7</definedName>
    <definedName name="___________________________ss40">[22]rdamdata!$J$6</definedName>
    <definedName name="___________________________var1">#REF!</definedName>
    <definedName name="___________________________var4">#REF!</definedName>
    <definedName name="__________________________bla1">[17]leads!$H$7</definedName>
    <definedName name="__________________________can430">40.73</definedName>
    <definedName name="__________________________can435">43.3</definedName>
    <definedName name="__________________________CCW1">[23]DATA!$H$67</definedName>
    <definedName name="__________________________CCW2">[23]DATA!$H$97</definedName>
    <definedName name="__________________________cur1">[3]r!$F$30</definedName>
    <definedName name="__________________________imp1">[24]DATA_PRG!$H$245</definedName>
    <definedName name="__________________________knr2">#REF!</definedName>
    <definedName name="__________________________l1">[18]leads!$A$3:$E$108</definedName>
    <definedName name="__________________________l12">#REF!</definedName>
    <definedName name="__________________________l2">[3]r!$F$29</definedName>
    <definedName name="__________________________l3">#REF!</definedName>
    <definedName name="__________________________l4">[19]Sheet1!$W$2:$Y$103</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LJ6">[23]DATA!$H$245</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[20]r!$F$4</definedName>
    <definedName name="__________________________mm1000">#REF!</definedName>
    <definedName name="__________________________mm11">[3]r!$F$4</definedName>
    <definedName name="__________________________mm111">[6]r!$F$4</definedName>
    <definedName name="__________________________mm600">#REF!</definedName>
    <definedName name="__________________________mm800">#REF!</definedName>
    <definedName name="__________________________pc2">#REF!</definedName>
    <definedName name="__________________________pla4">[25]DATA_PRG!$H$269</definedName>
    <definedName name="__________________________pv2">#REF!</definedName>
    <definedName name="__________________________rr3">[21]v!$A$2:$E$51</definedName>
    <definedName name="__________________________rrr1">[21]r!$B$1:$I$145</definedName>
    <definedName name="__________________________SP10">[26]Sheet1!$C$18</definedName>
    <definedName name="__________________________SP16">[26]Sheet1!$C$24</definedName>
    <definedName name="__________________________SP7">[26]Sheet1!$C$15</definedName>
    <definedName name="__________________________ss12">[22]rdamdata!$J$8</definedName>
    <definedName name="__________________________ss20">[22]rdamdata!$J$7</definedName>
    <definedName name="__________________________ss40">[22]rdamdata!$J$6</definedName>
    <definedName name="__________________________var1">#REF!</definedName>
    <definedName name="__________________________var4">#REF!</definedName>
    <definedName name="_________________________bla1">[17]leads!$H$7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CW1">[23]DATA!$H$67</definedName>
    <definedName name="_________________________CCW2">[23]DATA!$H$97</definedName>
    <definedName name="_________________________cur1">[3]r!$F$30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imp1">[24]DATA_PRG!$H$245</definedName>
    <definedName name="_________________________knr2">#REF!</definedName>
    <definedName name="_________________________l1">[18]leads!$A$3:$E$108</definedName>
    <definedName name="_________________________l12">#REF!</definedName>
    <definedName name="_________________________l2">[3]r!$F$29</definedName>
    <definedName name="_________________________l3">#REF!</definedName>
    <definedName name="_________________________l4">[19]Sheet1!$W$2:$Y$103</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LJ6">[23]DATA!$H$245</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[20]r!$F$4</definedName>
    <definedName name="_________________________mm1000">#REF!</definedName>
    <definedName name="_________________________mm11">[3]r!$F$4</definedName>
    <definedName name="_________________________mm111">[6]r!$F$4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la4">[25]DATA_PRG!$H$269</definedName>
    <definedName name="_________________________pv2">#REF!</definedName>
    <definedName name="_________________________rcc12">'[27]Sub -  Analysis'!#REF!</definedName>
    <definedName name="_________________________rr3">[21]v!$A$2:$E$51</definedName>
    <definedName name="_________________________rrr1">[21]r!$B$1:$I$145</definedName>
    <definedName name="_________________________SP10">[26]Sheet1!$C$18</definedName>
    <definedName name="_________________________SP16">[26]Sheet1!$C$24</definedName>
    <definedName name="_________________________SP7">[26]Sheet1!$C$15</definedName>
    <definedName name="_________________________ss12">[22]rdamdata!$J$8</definedName>
    <definedName name="_________________________ss20">[22]rdamdata!$J$7</definedName>
    <definedName name="_________________________ss40">[22]rdamdata!$J$6</definedName>
    <definedName name="_________________________var1">#REF!</definedName>
    <definedName name="_________________________var4">#REF!</definedName>
    <definedName name="________________________bla1">[17]leads!$H$7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[28]DATA!$H$67</definedName>
    <definedName name="________________________CCW2">[28]DATA!$H$97</definedName>
    <definedName name="________________________cur1">[3]r!$F$30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imp1">[24]DATA_PRG!$H$245</definedName>
    <definedName name="________________________knr2">#REF!</definedName>
    <definedName name="________________________l1">[18]leads!$A$3:$E$108</definedName>
    <definedName name="________________________l12">#REF!</definedName>
    <definedName name="________________________l2">[3]r!$F$29</definedName>
    <definedName name="________________________l3">#REF!</definedName>
    <definedName name="________________________l4">[19]Sheet1!$W$2:$Y$103</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[28]DATA!$H$245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[20]r!$F$4</definedName>
    <definedName name="________________________mm1000">#REF!</definedName>
    <definedName name="________________________mm11">[3]r!$F$4</definedName>
    <definedName name="________________________mm111">[6]r!$F$4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3">#REF!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la4">[25]DATA_PRG!$H$269</definedName>
    <definedName name="________________________pv2">#REF!</definedName>
    <definedName name="________________________rr3">[21]v!$A$2:$E$51</definedName>
    <definedName name="________________________rrr1">[21]r!$B$1:$I$145</definedName>
    <definedName name="________________________SP10">[26]Sheet1!$C$18</definedName>
    <definedName name="________________________SP16">[26]Sheet1!$C$24</definedName>
    <definedName name="________________________SP7">[26]Sheet1!$C$15</definedName>
    <definedName name="________________________ss12">[22]rdamdata!$J$8</definedName>
    <definedName name="________________________ss20">[22]rdamdata!$J$7</definedName>
    <definedName name="________________________ss40">[22]rdamdata!$J$6</definedName>
    <definedName name="________________________var1">#REF!</definedName>
    <definedName name="________________________var4">#REF!</definedName>
    <definedName name="________________________vat1">#REF!</definedName>
    <definedName name="_______________________bla1">[17]leads!$H$7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[28]DATA!$H$67</definedName>
    <definedName name="_______________________CCW2">[28]DATA!$H$97</definedName>
    <definedName name="_______________________cur1">[3]r!$F$30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imp1">[24]DATA_PRG!$H$245</definedName>
    <definedName name="_______________________knr2">#REF!</definedName>
    <definedName name="_______________________l1">[18]leads!$A$3:$E$108</definedName>
    <definedName name="_______________________l12">#REF!</definedName>
    <definedName name="_______________________l2">[3]r!$F$29</definedName>
    <definedName name="_______________________l3">#REF!</definedName>
    <definedName name="_______________________l4">[19]Sheet1!$W$2:$Y$103</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[28]DATA!$H$245</definedName>
    <definedName name="_______________________LSO24">[29]Lead!#REF!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[20]r!$F$4</definedName>
    <definedName name="_______________________mm1000">#REF!</definedName>
    <definedName name="_______________________mm11">[3]r!$F$4</definedName>
    <definedName name="_______________________mm111">[6]r!$F$4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la4">[25]DATA_PRG!$H$269</definedName>
    <definedName name="_______________________pv2">#REF!</definedName>
    <definedName name="_______________________rr3">[21]v!$A$2:$E$51</definedName>
    <definedName name="_______________________rrr1">[21]r!$B$1:$I$145</definedName>
    <definedName name="_______________________SP10">[26]Sheet1!$C$18</definedName>
    <definedName name="_______________________SP16">[26]Sheet1!$C$24</definedName>
    <definedName name="_______________________SP7">[26]Sheet1!$C$15</definedName>
    <definedName name="_______________________ss12">[22]rdamdata!$J$8</definedName>
    <definedName name="_______________________ss20">[22]rdamdata!$J$7</definedName>
    <definedName name="_______________________ss40">[22]rdamdata!$J$6</definedName>
    <definedName name="_______________________var1">#REF!</definedName>
    <definedName name="_______________________var4">#REF!</definedName>
    <definedName name="______________________bla1">[17]leads!$H$7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[28]DATA!$H$67</definedName>
    <definedName name="______________________CCW2">[28]DATA!$H$97</definedName>
    <definedName name="______________________cur1">[3]r!$F$30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[24]DATA_PRG!$H$245</definedName>
    <definedName name="______________________knr2">#REF!</definedName>
    <definedName name="______________________l1">[18]leads!$A$3:$E$108</definedName>
    <definedName name="______________________l12">#REF!</definedName>
    <definedName name="______________________l2">[3]r!$F$29</definedName>
    <definedName name="______________________l3">#REF!</definedName>
    <definedName name="______________________l4">[19]Sheet1!$W$2:$Y$103</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[28]DATA!$H$245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[20]r!$F$4</definedName>
    <definedName name="______________________mm1000">#REF!</definedName>
    <definedName name="______________________mm11">[3]r!$F$4</definedName>
    <definedName name="______________________mm111">[6]r!$F$4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[25]DATA_PRG!$H$269</definedName>
    <definedName name="______________________pv2">#REF!</definedName>
    <definedName name="______________________rr3">[21]v!$A$2:$E$51</definedName>
    <definedName name="______________________rrr1">[21]r!$B$1:$I$145</definedName>
    <definedName name="______________________SP10">[26]Sheet1!$C$18</definedName>
    <definedName name="______________________SP16">[26]Sheet1!$C$24</definedName>
    <definedName name="______________________SP7">[26]Sheet1!$C$15</definedName>
    <definedName name="______________________ss12">[22]rdamdata!$J$8</definedName>
    <definedName name="______________________ss20">[22]rdamdata!$J$7</definedName>
    <definedName name="______________________ss40">[22]rdamdata!$J$6</definedName>
    <definedName name="______________________var1">#REF!</definedName>
    <definedName name="______________________var4">#REF!</definedName>
    <definedName name="______________________vat1">#REF!</definedName>
    <definedName name="_____________________bla1">[17]leads!$H$7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[30]DATA!$H$67</definedName>
    <definedName name="_____________________CCW2">[30]DATA!$H$97</definedName>
    <definedName name="_____________________cur1">[3]r!$F$30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[24]DATA_PRG!$H$245</definedName>
    <definedName name="_____________________knr2">#REF!</definedName>
    <definedName name="_____________________l1">[18]leads!$A$3:$E$108</definedName>
    <definedName name="_____________________l12">#REF!</definedName>
    <definedName name="_____________________l2">[3]r!$F$29</definedName>
    <definedName name="_____________________l3">#REF!</definedName>
    <definedName name="_____________________l4">[19]Sheet1!$W$2:$Y$103</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[30]DATA!$H$245</definedName>
    <definedName name="_____________________lj600">#REF!</definedName>
    <definedName name="_____________________lj900">#REF!</definedName>
    <definedName name="_____________________LL3">#REF!</definedName>
    <definedName name="_____________________LSO24">[29]Lead!#REF!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[20]r!$F$4</definedName>
    <definedName name="_____________________mm1000">#REF!</definedName>
    <definedName name="_____________________mm11">[3]r!$F$4</definedName>
    <definedName name="_____________________mm111">[6]r!$F$4</definedName>
    <definedName name="_____________________mm600">#REF!</definedName>
    <definedName name="_____________________mm800">#REF!</definedName>
    <definedName name="_____________________pa2">'[31]civ data'!#REF!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[25]DATA_PRG!$H$269</definedName>
    <definedName name="_____________________pv2">#REF!</definedName>
    <definedName name="_____________________rr3">[21]v!$A$2:$E$51</definedName>
    <definedName name="_____________________rrr1">[21]r!$B$1:$I$145</definedName>
    <definedName name="_____________________sep1">'[31]civ data'!#REF!</definedName>
    <definedName name="_____________________SP10">[26]Sheet1!$C$18</definedName>
    <definedName name="_____________________SP16">[26]Sheet1!$C$24</definedName>
    <definedName name="_____________________SP7">[26]Sheet1!$C$15</definedName>
    <definedName name="_____________________ss12">[22]rdamdata!$J$8</definedName>
    <definedName name="_____________________ss20">[22]rdamdata!$J$7</definedName>
    <definedName name="_____________________ss40">[22]rdamdata!$J$6</definedName>
    <definedName name="_____________________var1">#REF!</definedName>
    <definedName name="_____________________var4">#REF!</definedName>
    <definedName name="_____________________vat1">#REF!</definedName>
    <definedName name="____________________bla1">[17]leads!$H$7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[30]DATA!$H$67</definedName>
    <definedName name="____________________CCW2">[30]DATA!$H$97</definedName>
    <definedName name="____________________cur1">[3]r!$F$30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[24]DATA_PRG!$H$245</definedName>
    <definedName name="____________________knr2">#REF!</definedName>
    <definedName name="____________________l1">[18]leads!$A$3:$E$108</definedName>
    <definedName name="____________________l12">#REF!</definedName>
    <definedName name="____________________l2">[3]r!$F$29</definedName>
    <definedName name="____________________l3">#REF!</definedName>
    <definedName name="____________________l4">[19]Sheet1!$W$2:$Y$103</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[30]DATA!$H$245</definedName>
    <definedName name="____________________lj600">#REF!</definedName>
    <definedName name="____________________lj900">#REF!</definedName>
    <definedName name="____________________LL3">#REF!</definedName>
    <definedName name="____________________LSO24">[29]Lead!#REF!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[20]r!$F$4</definedName>
    <definedName name="____________________mm1000">#REF!</definedName>
    <definedName name="____________________mm11">[3]r!$F$4</definedName>
    <definedName name="____________________mm111">[6]r!$F$4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[25]DATA_PRG!$H$269</definedName>
    <definedName name="____________________pv2">#REF!</definedName>
    <definedName name="____________________rr3">[21]v!$A$2:$E$51</definedName>
    <definedName name="____________________rrr1">[21]r!$B$1:$I$145</definedName>
    <definedName name="____________________SP10">[26]Sheet1!$C$18</definedName>
    <definedName name="____________________SP16">[26]Sheet1!$C$24</definedName>
    <definedName name="____________________SP7">[26]Sheet1!$C$15</definedName>
    <definedName name="____________________ss12">[22]rdamdata!$J$8</definedName>
    <definedName name="____________________ss20">[22]rdamdata!$J$7</definedName>
    <definedName name="____________________ss40">[22]rdamdata!$J$6</definedName>
    <definedName name="____________________var1">#REF!</definedName>
    <definedName name="____________________var4">#REF!</definedName>
    <definedName name="____________________vat1">#REF!</definedName>
    <definedName name="___________________bla1">[17]leads!$H$7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[30]DATA!$H$67</definedName>
    <definedName name="___________________CCW2">[30]DATA!$H$97</definedName>
    <definedName name="___________________cur1">[3]r!$F$30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[24]DATA_PRG!$H$245</definedName>
    <definedName name="___________________knr2">#REF!</definedName>
    <definedName name="___________________l1">[18]leads!$A$3:$E$108</definedName>
    <definedName name="___________________l12">#REF!</definedName>
    <definedName name="___________________l2">[3]r!$F$29</definedName>
    <definedName name="___________________l3">#REF!</definedName>
    <definedName name="___________________l4">[19]Sheet1!$W$2:$Y$103</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[30]DATA!$H$245</definedName>
    <definedName name="___________________lj600">#REF!</definedName>
    <definedName name="___________________lj900">#REF!</definedName>
    <definedName name="___________________LL3">#REF!</definedName>
    <definedName name="___________________LSO24">[29]Lead!#REF!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[20]r!$F$4</definedName>
    <definedName name="___________________mm1000">#REF!</definedName>
    <definedName name="___________________mm11">[3]r!$F$4</definedName>
    <definedName name="___________________mm111">[6]r!$F$4</definedName>
    <definedName name="___________________mm600">#REF!</definedName>
    <definedName name="___________________mm800">#REF!</definedName>
    <definedName name="___________________pa2">'[32]civ data'!#REF!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[25]DATA_PRG!$H$269</definedName>
    <definedName name="___________________pv2">#REF!</definedName>
    <definedName name="___________________rr3">[21]v!$A$2:$E$51</definedName>
    <definedName name="___________________rrr1">[21]r!$B$1:$I$145</definedName>
    <definedName name="___________________sep1">'[32]civ data'!#REF!</definedName>
    <definedName name="___________________SP10">[26]Sheet1!$C$18</definedName>
    <definedName name="___________________SP16">[26]Sheet1!$C$24</definedName>
    <definedName name="___________________SP7">[26]Sheet1!$C$15</definedName>
    <definedName name="___________________ss12">[22]rdamdata!$J$8</definedName>
    <definedName name="___________________ss20">[22]rdamdata!$J$7</definedName>
    <definedName name="___________________ss40">[22]rdamdata!$J$6</definedName>
    <definedName name="___________________var1">#REF!</definedName>
    <definedName name="___________________var4">#REF!</definedName>
    <definedName name="___________________vat1">#REF!</definedName>
    <definedName name="__________________bla1">[17]leads!$H$7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[33]DATA!$H$67</definedName>
    <definedName name="__________________CCW2">[33]DATA!$H$97</definedName>
    <definedName name="__________________cur1">[3]r!$F$30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[24]DATA_PRG!$H$245</definedName>
    <definedName name="__________________knr2">#REF!</definedName>
    <definedName name="__________________l1">[18]leads!$A$3:$E$108</definedName>
    <definedName name="__________________l12">#REF!</definedName>
    <definedName name="__________________l2">[3]r!$F$29</definedName>
    <definedName name="__________________l3">#REF!</definedName>
    <definedName name="__________________l4">[19]Sheet1!$W$2:$Y$103</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[33]DATA!$H$245</definedName>
    <definedName name="__________________lj600">#REF!</definedName>
    <definedName name="__________________lj900">#REF!</definedName>
    <definedName name="__________________LL3">#REF!</definedName>
    <definedName name="__________________LSO24">[29]Lead!#REF!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[20]r!$F$4</definedName>
    <definedName name="__________________mm1000">#REF!</definedName>
    <definedName name="__________________mm11">[3]r!$F$4</definedName>
    <definedName name="__________________mm111">[6]r!$F$4</definedName>
    <definedName name="__________________mm600">#REF!</definedName>
    <definedName name="__________________mm800">#REF!</definedName>
    <definedName name="__________________pa2">'[32]civ data'!#REF!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[25]DATA_PRG!$H$269</definedName>
    <definedName name="__________________pv2">#REF!</definedName>
    <definedName name="__________________rr3">[21]v!$A$2:$E$51</definedName>
    <definedName name="__________________rrr1">[21]r!$B$1:$I$145</definedName>
    <definedName name="__________________sep1">'[32]civ data'!#REF!</definedName>
    <definedName name="__________________SP10">[26]Sheet1!$C$18</definedName>
    <definedName name="__________________SP16">[26]Sheet1!$C$24</definedName>
    <definedName name="__________________SP7">[26]Sheet1!$C$15</definedName>
    <definedName name="__________________ss12">[22]rdamdata!$J$8</definedName>
    <definedName name="__________________ss20">[22]rdamdata!$J$7</definedName>
    <definedName name="__________________ss40">[22]rdamdata!$J$6</definedName>
    <definedName name="__________________var1">#REF!</definedName>
    <definedName name="__________________var4">#REF!</definedName>
    <definedName name="__________________vat1">#REF!</definedName>
    <definedName name="_________________bla1">[17]leads!$H$7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[33]DATA!$H$67</definedName>
    <definedName name="_________________CCW2">[33]DATA!$H$97</definedName>
    <definedName name="_________________cur1">[3]r!$F$30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[24]DATA_PRG!$H$245</definedName>
    <definedName name="_________________knr2">#REF!</definedName>
    <definedName name="_________________l1">[18]leads!$A$3:$E$108</definedName>
    <definedName name="_________________l12">#REF!</definedName>
    <definedName name="_________________l2">[3]r!$F$29</definedName>
    <definedName name="_________________l3">#REF!</definedName>
    <definedName name="_________________l4">[19]Sheet1!$W$2:$Y$103</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[33]DATA!$H$245</definedName>
    <definedName name="_________________lj600">#REF!</definedName>
    <definedName name="_________________lj900">#REF!</definedName>
    <definedName name="_________________LL3">#REF!</definedName>
    <definedName name="_________________LSO24">[29]Lead!#REF!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[20]r!$F$4</definedName>
    <definedName name="_________________mm1000">#REF!</definedName>
    <definedName name="_________________mm11">[3]r!$F$4</definedName>
    <definedName name="_________________mm111">[6]r!$F$4</definedName>
    <definedName name="_________________mm600">#REF!</definedName>
    <definedName name="_________________mm800">#REF!</definedName>
    <definedName name="_________________pa2">'[32]civ data'!#REF!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[25]DATA_PRG!$H$269</definedName>
    <definedName name="_________________pv2">#REF!</definedName>
    <definedName name="_________________rr3">[21]v!$A$2:$E$51</definedName>
    <definedName name="_________________rrr1">[21]r!$B$1:$I$145</definedName>
    <definedName name="_________________sep1">'[32]civ data'!#REF!</definedName>
    <definedName name="_________________SP10">[26]Sheet1!$C$18</definedName>
    <definedName name="_________________SP16">[26]Sheet1!$C$24</definedName>
    <definedName name="_________________SP7">[26]Sheet1!$C$15</definedName>
    <definedName name="_________________ss12">[22]rdamdata!$J$8</definedName>
    <definedName name="_________________ss20">[22]rdamdata!$J$7</definedName>
    <definedName name="_________________ss40">[22]rdamdata!$J$6</definedName>
    <definedName name="_________________var1">#REF!</definedName>
    <definedName name="_________________var4">#REF!</definedName>
    <definedName name="_________________vat1">#REF!</definedName>
    <definedName name="________________atw2">#REF!</definedName>
    <definedName name="________________bla1">[17]leads!$H$7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[28]DATA!$H$67</definedName>
    <definedName name="________________CCW2">[28]DATA!$H$97</definedName>
    <definedName name="________________cur1">[3]r!$F$30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[24]DATA_PRG!$H$245</definedName>
    <definedName name="________________knr2">#REF!</definedName>
    <definedName name="________________l1">[18]leads!$A$3:$E$108</definedName>
    <definedName name="________________l12">#REF!</definedName>
    <definedName name="________________l2">[3]r!$F$29</definedName>
    <definedName name="________________l3">#REF!</definedName>
    <definedName name="________________l4">[19]Sheet1!$W$2:$Y$103</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[28]DATA!$H$245</definedName>
    <definedName name="________________lj600">#REF!</definedName>
    <definedName name="________________lj900">#REF!</definedName>
    <definedName name="________________LL3">#REF!</definedName>
    <definedName name="________________LSO24">[29]Lead!#REF!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[20]r!$F$4</definedName>
    <definedName name="________________mm1000">#REF!</definedName>
    <definedName name="________________mm11">[3]r!$F$4</definedName>
    <definedName name="________________mm111">[6]r!$F$4</definedName>
    <definedName name="________________mm600">#REF!</definedName>
    <definedName name="________________mm800">#REF!</definedName>
    <definedName name="________________pa2">'[32]civ data'!#REF!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[25]DATA_PRG!$H$269</definedName>
    <definedName name="________________pv2">#REF!</definedName>
    <definedName name="________________rr3">[21]v!$A$2:$E$51</definedName>
    <definedName name="________________rrr1">[21]r!$B$1:$I$145</definedName>
    <definedName name="________________sep1">'[32]civ data'!#REF!</definedName>
    <definedName name="________________SP10">[26]Sheet1!$C$18</definedName>
    <definedName name="________________SP16">[26]Sheet1!$C$24</definedName>
    <definedName name="________________SP7">[26]Sheet1!$C$15</definedName>
    <definedName name="________________ss12">[22]rdamdata!$J$8</definedName>
    <definedName name="________________ss20">[22]rdamdata!$J$7</definedName>
    <definedName name="________________ss40">[22]rdamdata!$J$6</definedName>
    <definedName name="________________tw2">#REF!</definedName>
    <definedName name="________________var1">#REF!</definedName>
    <definedName name="________________var4">#REF!</definedName>
    <definedName name="________________vat1">#REF!</definedName>
    <definedName name="________________xh2256">[34]HDPE!$L$30</definedName>
    <definedName name="________________xh2506">[34]HDPE!$M$30</definedName>
    <definedName name="________________xh2806">[34]HDPE!$N$30</definedName>
    <definedName name="________________xh3156">[34]HDPE!$O$30</definedName>
    <definedName name="________________xh634">[34]HDPE!$C$16</definedName>
    <definedName name="________________xk7100">[34]DI!$C$37</definedName>
    <definedName name="________________xk7150">[34]DI!$D$37</definedName>
    <definedName name="________________xk7250">[34]DI!$F$37</definedName>
    <definedName name="________________xk7300">[34]DI!$G$37</definedName>
    <definedName name="________________xp11010">[34]pvc!$F$61</definedName>
    <definedName name="________________xp1104">[34]pvc!$F$31</definedName>
    <definedName name="________________xp1106">[34]pvc!$F$46</definedName>
    <definedName name="________________xp1254">[34]pvc!$G$31</definedName>
    <definedName name="________________xp1256">[34]pvc!$G$46</definedName>
    <definedName name="________________xp14010">[34]pvc!$H$61</definedName>
    <definedName name="________________xp1404">[34]pvc!$H$31</definedName>
    <definedName name="________________xp1406">[34]pvc!$H$46</definedName>
    <definedName name="________________xp1604">[34]pvc!$I$31</definedName>
    <definedName name="________________xp1606">[34]pvc!$I$46</definedName>
    <definedName name="________________xp1804">[34]pvc!$J$31</definedName>
    <definedName name="________________xp1806">[34]pvc!$J$46</definedName>
    <definedName name="________________xp2006">[34]pvc!$K$46</definedName>
    <definedName name="________________xp6310">[34]pvc!$C$61</definedName>
    <definedName name="________________xp636">[34]pvc!$C$46</definedName>
    <definedName name="________________xp7510">[34]pvc!$D$61</definedName>
    <definedName name="________________xp754">[34]pvc!$D$31</definedName>
    <definedName name="________________xp756">[34]pvc!$D$46</definedName>
    <definedName name="________________xp9010">[34]pvc!$E$61</definedName>
    <definedName name="________________xp904">[34]pvc!$E$31</definedName>
    <definedName name="________________xp906">[34]pvc!$E$46</definedName>
    <definedName name="_______________atw2">#REF!</definedName>
    <definedName name="_______________bla1">[17]leads!$H$7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[28]DATA!$H$67</definedName>
    <definedName name="_______________CCW2">[28]DATA!$H$97</definedName>
    <definedName name="_______________cur1">[3]r!$F$30</definedName>
    <definedName name="_______________G120907">[35]Data!#REF!</definedName>
    <definedName name="_______________GBS11">#REF!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[24]DATA_PRG!$H$245</definedName>
    <definedName name="_______________knr2">#REF!</definedName>
    <definedName name="_______________l1">[18]leads!$A$3:$E$108</definedName>
    <definedName name="_______________l12">#REF!</definedName>
    <definedName name="_______________l2">[3]r!$F$29</definedName>
    <definedName name="_______________l3">#REF!</definedName>
    <definedName name="_______________l4">[19]Sheet1!$W$2:$Y$103</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[28]DATA!$H$245</definedName>
    <definedName name="_______________lj600">#REF!</definedName>
    <definedName name="_______________lj900">#REF!</definedName>
    <definedName name="_______________LL3">#REF!</definedName>
    <definedName name="_______________LSO24">[29]Lead!#REF!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[20]r!$F$4</definedName>
    <definedName name="_______________mm1000">#REF!</definedName>
    <definedName name="_______________mm11">[3]r!$F$4</definedName>
    <definedName name="_______________mm111">[6]r!$F$4</definedName>
    <definedName name="_______________mm600">#REF!</definedName>
    <definedName name="_______________mm800">#REF!</definedName>
    <definedName name="_______________pa2">'[32]civ data'!#REF!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[25]DATA_PRG!$H$269</definedName>
    <definedName name="_______________pv2">#REF!</definedName>
    <definedName name="_______________rr3">[21]v!$A$2:$E$51</definedName>
    <definedName name="_______________rrr1">[21]r!$B$1:$I$145</definedName>
    <definedName name="_______________sep1">'[32]civ data'!#REF!</definedName>
    <definedName name="_______________SP10">[26]Sheet1!$C$18</definedName>
    <definedName name="_______________SP16">[26]Sheet1!$C$24</definedName>
    <definedName name="_______________SP7">[26]Sheet1!$C$15</definedName>
    <definedName name="_______________ss12">[22]rdamdata!$J$8</definedName>
    <definedName name="_______________ss20">[22]rdamdata!$J$7</definedName>
    <definedName name="_______________ss40">[22]rdamdata!$J$6</definedName>
    <definedName name="_______________tw2">#REF!</definedName>
    <definedName name="_______________var1">#REF!</definedName>
    <definedName name="_______________var4">#REF!</definedName>
    <definedName name="_______________vat1">#REF!</definedName>
    <definedName name="_______________xh2256">[34]HDPE!$L$30</definedName>
    <definedName name="_______________xh2506">[34]HDPE!$M$30</definedName>
    <definedName name="_______________xh2806">[34]HDPE!$N$30</definedName>
    <definedName name="_______________xh3156">[34]HDPE!$O$30</definedName>
    <definedName name="_______________xh634">[34]HDPE!$C$16</definedName>
    <definedName name="_______________xk7100">[34]DI!$C$37</definedName>
    <definedName name="_______________xk7150">[34]DI!$D$37</definedName>
    <definedName name="_______________xk7250">[34]DI!$F$37</definedName>
    <definedName name="_______________xk7300">[34]DI!$G$37</definedName>
    <definedName name="_______________xp11010">[34]pvc!$F$61</definedName>
    <definedName name="_______________xp1104">[34]pvc!$F$31</definedName>
    <definedName name="_______________xp1106">[34]pvc!$F$46</definedName>
    <definedName name="_______________xp1254">[34]pvc!$G$31</definedName>
    <definedName name="_______________xp1256">[34]pvc!$G$46</definedName>
    <definedName name="_______________xp14010">[34]pvc!$H$61</definedName>
    <definedName name="_______________xp1404">[34]pvc!$H$31</definedName>
    <definedName name="_______________xp1406">[34]pvc!$H$46</definedName>
    <definedName name="_______________xp1604">[34]pvc!$I$31</definedName>
    <definedName name="_______________xp1606">[34]pvc!$I$46</definedName>
    <definedName name="_______________xp1804">[34]pvc!$J$31</definedName>
    <definedName name="_______________xp1806">[34]pvc!$J$46</definedName>
    <definedName name="_______________xp2006">[34]pvc!$K$46</definedName>
    <definedName name="_______________xp6310">[34]pvc!$C$61</definedName>
    <definedName name="_______________xp636">[34]pvc!$C$46</definedName>
    <definedName name="_______________xp7510">[34]pvc!$D$61</definedName>
    <definedName name="_______________xp754">[34]pvc!$D$31</definedName>
    <definedName name="_______________xp756">[34]pvc!$D$46</definedName>
    <definedName name="_______________xp9010">[34]pvc!$E$61</definedName>
    <definedName name="_______________xp904">[34]pvc!$E$31</definedName>
    <definedName name="_______________xp906">[34]pvc!$E$46</definedName>
    <definedName name="______________atw2">#REF!</definedName>
    <definedName name="______________bla1">[17]leads!$H$7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[28]DATA!$H$67</definedName>
    <definedName name="______________CCW2">[28]DATA!$H$97</definedName>
    <definedName name="______________cur1">[3]r!$F$30</definedName>
    <definedName name="______________G120907">[35]Data!#REF!</definedName>
    <definedName name="______________GBS11">#REF!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[24]DATA_PRG!$H$245</definedName>
    <definedName name="______________IRC12">[36]MRATES!$M$9</definedName>
    <definedName name="______________IRC19">[36]MRATES!$M$10</definedName>
    <definedName name="______________IRC25">[36]MRATES!$M$11</definedName>
    <definedName name="______________IRC40">[36]MRATES!$M$12</definedName>
    <definedName name="______________IRC5">[36]MRATES!$M$7</definedName>
    <definedName name="______________IRC50">[36]MRATES!$M$13</definedName>
    <definedName name="______________IRC60">[36]MRATES!$M$14</definedName>
    <definedName name="______________IRC9">[36]MRATES!$M$8</definedName>
    <definedName name="______________knr2">#REF!</definedName>
    <definedName name="______________l1">[18]leads!$A$3:$E$108</definedName>
    <definedName name="______________l12">#REF!</definedName>
    <definedName name="______________l2">[3]r!$F$29</definedName>
    <definedName name="______________l3">#REF!</definedName>
    <definedName name="______________l4">[19]Sheet1!$W$2:$Y$103</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[28]DATA!$H$245</definedName>
    <definedName name="______________lj600">#REF!</definedName>
    <definedName name="______________lj900">#REF!</definedName>
    <definedName name="______________LL3">#REF!</definedName>
    <definedName name="______________LSO24">[29]Lead!#REF!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[20]r!$F$4</definedName>
    <definedName name="______________mm1000">#REF!</definedName>
    <definedName name="______________mm11">[3]r!$F$4</definedName>
    <definedName name="______________mm111">[6]r!$F$4</definedName>
    <definedName name="______________mm600">#REF!</definedName>
    <definedName name="______________mm800">#REF!</definedName>
    <definedName name="______________MS6">[36]MRATES!$P$50</definedName>
    <definedName name="______________OH1">[36]MRATES!$C$35</definedName>
    <definedName name="______________pa2">'[32]civ data'!#REF!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[25]DATA_PRG!$H$269</definedName>
    <definedName name="______________pv2">#REF!</definedName>
    <definedName name="______________QS25">[36]MRATES!$G$16</definedName>
    <definedName name="______________QS40">[36]MRATES!$G$17</definedName>
    <definedName name="______________rr3">[21]v!$A$2:$E$51</definedName>
    <definedName name="______________rrr1">[21]r!$B$1:$I$145</definedName>
    <definedName name="______________sep1">'[32]civ data'!#REF!</definedName>
    <definedName name="______________SK1" hidden="1">{"ss",#N/A,FALSE,"MODULE3"}</definedName>
    <definedName name="______________SP10">[26]Sheet1!$C$18</definedName>
    <definedName name="______________SP16">[26]Sheet1!$C$24</definedName>
    <definedName name="______________SP7">[26]Sheet1!$C$15</definedName>
    <definedName name="______________SS10">[36]MRATES!$J$7</definedName>
    <definedName name="______________ss12">[22]rdamdata!$J$8</definedName>
    <definedName name="______________SS150">[36]MRATES!$G$13</definedName>
    <definedName name="______________ss20">[22]rdamdata!$J$7</definedName>
    <definedName name="______________SS225">[36]MRATES!$G$14</definedName>
    <definedName name="______________SS25">[36]MRATES!$J$10</definedName>
    <definedName name="______________SS300">[36]MRATES!$G$15</definedName>
    <definedName name="______________ss40">[22]rdamdata!$J$6</definedName>
    <definedName name="______________SS6">[36]MRATES!$J$6</definedName>
    <definedName name="______________tw2">#REF!</definedName>
    <definedName name="______________var1">#REF!</definedName>
    <definedName name="______________var4">#REF!</definedName>
    <definedName name="______________vat1">#REF!</definedName>
    <definedName name="______________WN7" hidden="1">{#N/A,#N/A,FALSE,"MODULE3"}</definedName>
    <definedName name="______________xh2256">[34]HDPE!$L$30</definedName>
    <definedName name="______________xh2506">[34]HDPE!$M$30</definedName>
    <definedName name="______________xh2806">[34]HDPE!$N$30</definedName>
    <definedName name="______________xh3156">[34]HDPE!$O$30</definedName>
    <definedName name="______________xh634">[34]HDPE!$C$16</definedName>
    <definedName name="______________xk7100">[34]DI!$C$37</definedName>
    <definedName name="______________xk7150">[34]DI!$D$37</definedName>
    <definedName name="______________xk7250">[34]DI!$F$37</definedName>
    <definedName name="______________xk7300">[34]DI!$G$37</definedName>
    <definedName name="______________xp11010">[34]pvc!$F$61</definedName>
    <definedName name="______________xp1104">[34]pvc!$F$31</definedName>
    <definedName name="______________xp1106">[34]pvc!$F$46</definedName>
    <definedName name="______________xp1254">[34]pvc!$G$31</definedName>
    <definedName name="______________xp1256">[34]pvc!$G$46</definedName>
    <definedName name="______________xp14010">[34]pvc!$H$61</definedName>
    <definedName name="______________xp1404">[34]pvc!$H$31</definedName>
    <definedName name="______________xp1406">[34]pvc!$H$46</definedName>
    <definedName name="______________xp1604">[34]pvc!$I$31</definedName>
    <definedName name="______________xp1606">[34]pvc!$I$46</definedName>
    <definedName name="______________xp1804">[34]pvc!$J$31</definedName>
    <definedName name="______________xp1806">[34]pvc!$J$46</definedName>
    <definedName name="______________xp2006">[34]pvc!$K$46</definedName>
    <definedName name="______________xp6310">[34]pvc!$C$61</definedName>
    <definedName name="______________xp636">[34]pvc!$C$46</definedName>
    <definedName name="______________xp7510">[34]pvc!$D$61</definedName>
    <definedName name="______________xp754">[34]pvc!$D$31</definedName>
    <definedName name="______________xp756">[34]pvc!$D$46</definedName>
    <definedName name="______________xp9010">[34]pvc!$E$61</definedName>
    <definedName name="______________xp904">[34]pvc!$E$31</definedName>
    <definedName name="______________xp906">[34]pvc!$E$46</definedName>
    <definedName name="_____________atw2">#REF!</definedName>
    <definedName name="_____________bla1">[17]leads!$H$7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[28]DATA!$H$67</definedName>
    <definedName name="_____________CCW2">[28]DATA!$H$97</definedName>
    <definedName name="_____________cur1">[3]r!$F$30</definedName>
    <definedName name="_____________G120907">[37]Data!#REF!</definedName>
    <definedName name="_____________GBS11">#REF!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[24]DATA_PRG!$H$245</definedName>
    <definedName name="_____________IRC12">[38]MRATES!$M$9</definedName>
    <definedName name="_____________IRC19">[38]MRATES!$M$10</definedName>
    <definedName name="_____________IRC25">[38]MRATES!$M$11</definedName>
    <definedName name="_____________IRC40">[38]MRATES!$M$12</definedName>
    <definedName name="_____________IRC5">[38]MRATES!$M$7</definedName>
    <definedName name="_____________IRC50">[38]MRATES!$M$13</definedName>
    <definedName name="_____________IRC60">[38]MRATES!$M$14</definedName>
    <definedName name="_____________IRC9">[38]MRATES!$M$8</definedName>
    <definedName name="_____________knr2">#REF!</definedName>
    <definedName name="_____________l1">[18]leads!$A$3:$E$108</definedName>
    <definedName name="_____________l12">#REF!</definedName>
    <definedName name="_____________l2">[3]r!$F$29</definedName>
    <definedName name="_____________l3">#REF!</definedName>
    <definedName name="_____________l4">[19]Sheet1!$W$2:$Y$103</definedName>
    <definedName name="_____________l5">#REF!</definedName>
    <definedName name="_____________l6">[3]r!$F$4</definedName>
    <definedName name="_____________l7">[6]r!$F$4</definedName>
    <definedName name="_____________l8">[3]r!$F$2</definedName>
    <definedName name="_____________l9">[3]r!$F$3</definedName>
    <definedName name="_____________LJ6">[28]DATA!$H$245</definedName>
    <definedName name="_____________lj600">#REF!</definedName>
    <definedName name="_____________lj900">#REF!</definedName>
    <definedName name="_____________LL3">#REF!</definedName>
    <definedName name="_____________LSO24">[29]Lead!#REF!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[20]r!$F$4</definedName>
    <definedName name="_____________mm1000">#REF!</definedName>
    <definedName name="_____________mm11">[3]r!$F$4</definedName>
    <definedName name="_____________mm111">[6]r!$F$4</definedName>
    <definedName name="_____________mm600">#REF!</definedName>
    <definedName name="_____________mm800">#REF!</definedName>
    <definedName name="_____________MS6">[38]MRATES!$P$50</definedName>
    <definedName name="_____________OH1">[38]MRATES!$C$35</definedName>
    <definedName name="_____________pa2">'[32]civ data'!#REF!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[25]DATA_PRG!$H$269</definedName>
    <definedName name="_____________pv2">#REF!</definedName>
    <definedName name="_____________QS25">[38]MRATES!$G$16</definedName>
    <definedName name="_____________QS40">[38]MRATES!$G$17</definedName>
    <definedName name="_____________rr3">[21]v!$A$2:$E$51</definedName>
    <definedName name="_____________rrr1">[21]r!$B$1:$I$145</definedName>
    <definedName name="_____________sep1">'[32]civ data'!#REF!</definedName>
    <definedName name="_____________SK1" hidden="1">{"ss",#N/A,FALSE,"MODULE3"}</definedName>
    <definedName name="_____________SP10">[26]Sheet1!$C$18</definedName>
    <definedName name="_____________SP16">[26]Sheet1!$C$24</definedName>
    <definedName name="_____________SP7">[26]Sheet1!$C$15</definedName>
    <definedName name="_____________SS10">[38]MRATES!$J$7</definedName>
    <definedName name="_____________ss12">[22]rdamdata!$J$8</definedName>
    <definedName name="_____________SS150">[38]MRATES!$G$13</definedName>
    <definedName name="_____________ss20">[22]rdamdata!$J$7</definedName>
    <definedName name="_____________SS225">[38]MRATES!$G$14</definedName>
    <definedName name="_____________SS25">[38]MRATES!$J$10</definedName>
    <definedName name="_____________SS300">[38]MRATES!$G$15</definedName>
    <definedName name="_____________ss40">[22]rdamdata!$J$6</definedName>
    <definedName name="_____________SS6">[38]MRATES!$J$6</definedName>
    <definedName name="_____________tw2">#REF!</definedName>
    <definedName name="_____________var1">#REF!</definedName>
    <definedName name="_____________var4">#REF!</definedName>
    <definedName name="_____________vat1">#REF!</definedName>
    <definedName name="_____________WN7" hidden="1">{#N/A,#N/A,FALSE,"MODULE3"}</definedName>
    <definedName name="_____________xh2256">[39]HDPE!$L$30</definedName>
    <definedName name="_____________xh2506">[39]HDPE!$M$30</definedName>
    <definedName name="_____________xh2806">[39]HDPE!$N$30</definedName>
    <definedName name="_____________xh3156">[39]HDPE!$O$30</definedName>
    <definedName name="_____________xh634">[39]HDPE!$C$16</definedName>
    <definedName name="_____________xk7100">[39]DI!$C$37</definedName>
    <definedName name="_____________xk7150">[39]DI!$D$37</definedName>
    <definedName name="_____________xk7250">[39]DI!$F$37</definedName>
    <definedName name="_____________xk7300">[39]DI!$G$37</definedName>
    <definedName name="_____________xp11010">[39]PVC!$F$61</definedName>
    <definedName name="_____________xp1104">[39]PVC!$F$31</definedName>
    <definedName name="_____________xp1106">[39]PVC!$F$46</definedName>
    <definedName name="_____________xp1254">[39]PVC!$G$31</definedName>
    <definedName name="_____________xp1256">[39]PVC!$G$46</definedName>
    <definedName name="_____________xp14010">[39]PVC!$H$61</definedName>
    <definedName name="_____________xp1404">[39]PVC!$H$31</definedName>
    <definedName name="_____________xp1406">[39]PVC!$H$46</definedName>
    <definedName name="_____________xp1604">[39]PVC!$I$31</definedName>
    <definedName name="_____________xp1606">[39]PVC!$I$46</definedName>
    <definedName name="_____________xp1804">[39]PVC!$J$31</definedName>
    <definedName name="_____________xp1806">[39]PVC!$J$46</definedName>
    <definedName name="_____________xp2006">[39]PVC!$K$46</definedName>
    <definedName name="_____________xp6310">[39]PVC!$C$61</definedName>
    <definedName name="_____________xp636">[39]PVC!$C$46</definedName>
    <definedName name="_____________xp7510">[39]PVC!$D$61</definedName>
    <definedName name="_____________xp754">[39]PVC!$D$31</definedName>
    <definedName name="_____________xp756">[39]PVC!$D$46</definedName>
    <definedName name="_____________xp9010">[39]PVC!$E$61</definedName>
    <definedName name="_____________xp904">[39]PVC!$E$31</definedName>
    <definedName name="_____________xp906">[39]PVC!$E$46</definedName>
    <definedName name="____________atw2">#REF!</definedName>
    <definedName name="____________bla1">[17]leads!$H$7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[28]DATA!$H$67</definedName>
    <definedName name="____________CCW2">[28]DATA!$H$97</definedName>
    <definedName name="____________cur1">[3]r!$F$30</definedName>
    <definedName name="____________G120907">[40]Data!#REF!</definedName>
    <definedName name="____________GBS11">#REF!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[24]DATA_PRG!$H$245</definedName>
    <definedName name="____________knr2">#REF!</definedName>
    <definedName name="____________l1">[18]leads!$A$3:$E$108</definedName>
    <definedName name="____________l12">#REF!</definedName>
    <definedName name="____________l13">#REF!</definedName>
    <definedName name="____________l2">[3]r!$F$29</definedName>
    <definedName name="____________l3">#REF!</definedName>
    <definedName name="____________l4">[19]Sheet1!$W$2:$Y$103</definedName>
    <definedName name="____________l5">#REF!</definedName>
    <definedName name="____________l6">[3]r!$F$4</definedName>
    <definedName name="____________l7">[6]r!$F$4</definedName>
    <definedName name="____________l8">[3]r!$F$2</definedName>
    <definedName name="____________l9">[3]r!$F$3</definedName>
    <definedName name="____________LJ6">[28]DATA!$H$245</definedName>
    <definedName name="____________lj600">#REF!</definedName>
    <definedName name="____________lj900">#REF!</definedName>
    <definedName name="____________LL3">#REF!</definedName>
    <definedName name="____________LSO24">[29]Lead!#REF!</definedName>
    <definedName name="____________MA1">#REF!</definedName>
    <definedName name="____________ma2">#REF!</definedName>
    <definedName name="____________Met22">#REF!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[20]r!$F$4</definedName>
    <definedName name="____________mm1000">#REF!</definedName>
    <definedName name="____________mm11">[3]r!$F$4</definedName>
    <definedName name="____________mm111">[6]r!$F$4</definedName>
    <definedName name="____________mm600">#REF!</definedName>
    <definedName name="____________mm800">#REF!</definedName>
    <definedName name="____________pa2">'[32]civ data'!#REF!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[25]DATA_PRG!$H$269</definedName>
    <definedName name="____________pv2">#REF!</definedName>
    <definedName name="____________rr3">[21]v!$A$2:$E$51</definedName>
    <definedName name="____________rrr1">[21]r!$B$1:$I$145</definedName>
    <definedName name="____________sep1">'[32]civ data'!#REF!</definedName>
    <definedName name="____________SK1" hidden="1">{"ss",#N/A,FALSE,"MODULE3"}</definedName>
    <definedName name="____________SP10">[26]Sheet1!$C$18</definedName>
    <definedName name="____________SP16">[26]Sheet1!$C$24</definedName>
    <definedName name="____________SP7">[26]Sheet1!$C$15</definedName>
    <definedName name="____________ss12">[22]rdamdata!$J$8</definedName>
    <definedName name="____________ss20">[22]rdamdata!$J$7</definedName>
    <definedName name="____________ss40">[22]rdamdata!$J$6</definedName>
    <definedName name="____________tw2">#REF!</definedName>
    <definedName name="____________var1">#REF!</definedName>
    <definedName name="____________var4">#REF!</definedName>
    <definedName name="____________vat1">#REF!</definedName>
    <definedName name="____________WN7" hidden="1">{#N/A,#N/A,FALSE,"MODULE3"}</definedName>
    <definedName name="____________xh2256">[41]HDPE!$L$30</definedName>
    <definedName name="____________xh2506">[41]HDPE!$M$30</definedName>
    <definedName name="____________xh2806">[41]HDPE!$N$30</definedName>
    <definedName name="____________xh3156">[41]HDPE!$O$30</definedName>
    <definedName name="____________xh634">[41]HDPE!$C$16</definedName>
    <definedName name="____________xk7100">[41]DI!$C$37</definedName>
    <definedName name="____________xk7150">[41]DI!$D$37</definedName>
    <definedName name="____________xk7250">[41]DI!$F$37</definedName>
    <definedName name="____________xk7300">[41]DI!$G$37</definedName>
    <definedName name="____________xp11010">[41]pvc!$F$61</definedName>
    <definedName name="____________xp1104">[41]pvc!$F$31</definedName>
    <definedName name="____________xp1106">[41]pvc!$F$46</definedName>
    <definedName name="____________xp1254">[41]pvc!$G$31</definedName>
    <definedName name="____________xp1256">[41]pvc!$G$46</definedName>
    <definedName name="____________xp14010">[41]pvc!$H$61</definedName>
    <definedName name="____________xp1404">[41]pvc!$H$31</definedName>
    <definedName name="____________xp1406">[41]pvc!$H$46</definedName>
    <definedName name="____________xp1604">[41]pvc!$I$31</definedName>
    <definedName name="____________xp1606">[41]pvc!$I$46</definedName>
    <definedName name="____________xp1804">[41]pvc!$J$31</definedName>
    <definedName name="____________xp1806">[41]pvc!$J$46</definedName>
    <definedName name="____________xp2006">[41]pvc!$K$46</definedName>
    <definedName name="____________xp6310">[41]pvc!$C$61</definedName>
    <definedName name="____________xp636">[41]pvc!$C$46</definedName>
    <definedName name="____________xp7510">[41]pvc!$D$61</definedName>
    <definedName name="____________xp754">[41]pvc!$D$31</definedName>
    <definedName name="____________xp756">[41]pvc!$D$46</definedName>
    <definedName name="____________xp9010">[41]pvc!$E$61</definedName>
    <definedName name="____________xp904">[41]pvc!$E$31</definedName>
    <definedName name="____________xp906">[41]pvc!$E$46</definedName>
    <definedName name="___________atw2">#REF!</definedName>
    <definedName name="___________bla1">[17]leads!$H$7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[28]DATA!$H$67</definedName>
    <definedName name="___________CCW2">[28]DATA!$H$97</definedName>
    <definedName name="___________cur1">[3]r!$F$30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[24]DATA_PRG!$H$245</definedName>
    <definedName name="___________IRC12">[38]MRATES!$M$9</definedName>
    <definedName name="___________IRC19">[38]MRATES!$M$10</definedName>
    <definedName name="___________IRC25">[38]MRATES!$M$11</definedName>
    <definedName name="___________IRC40">[38]MRATES!$M$12</definedName>
    <definedName name="___________IRC5">[38]MRATES!$M$7</definedName>
    <definedName name="___________IRC50">[38]MRATES!$M$13</definedName>
    <definedName name="___________IRC60">[38]MRATES!$M$14</definedName>
    <definedName name="___________IRC9">[38]MRATES!$M$8</definedName>
    <definedName name="___________knr2">#REF!</definedName>
    <definedName name="___________l1">[18]leads!$A$3:$E$108</definedName>
    <definedName name="___________l12">#REF!</definedName>
    <definedName name="___________l2">[3]r!$F$29</definedName>
    <definedName name="___________l3">#REF!</definedName>
    <definedName name="___________l4">[19]Sheet1!$W$2:$Y$103</definedName>
    <definedName name="___________l5">#REF!</definedName>
    <definedName name="___________l6">[3]r!$F$4</definedName>
    <definedName name="___________l7">[6]r!$F$4</definedName>
    <definedName name="___________l8">[3]r!$F$2</definedName>
    <definedName name="___________l9">[3]r!$F$3</definedName>
    <definedName name="___________LJ6">[28]DATA!$H$245</definedName>
    <definedName name="___________lj600">#REF!</definedName>
    <definedName name="___________lj900">#REF!</definedName>
    <definedName name="___________LL3">#REF!</definedName>
    <definedName name="___________ma1">#REF!</definedName>
    <definedName name="___________ma2">#REF!</definedName>
    <definedName name="___________Met22">#REF!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[20]r!$F$4</definedName>
    <definedName name="___________mm1000">#REF!</definedName>
    <definedName name="___________mm11">[3]r!$F$4</definedName>
    <definedName name="___________mm111">[6]r!$F$4</definedName>
    <definedName name="___________mm600">#REF!</definedName>
    <definedName name="___________mm800">#REF!</definedName>
    <definedName name="___________MS6">[38]MRATES!$P$50</definedName>
    <definedName name="___________OH1">[38]MRATES!$C$35</definedName>
    <definedName name="___________pa2">'[42]civ data'!#REF!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[25]DATA_PRG!$H$269</definedName>
    <definedName name="___________pv2">#REF!</definedName>
    <definedName name="___________QS25">[38]MRATES!$G$16</definedName>
    <definedName name="___________QS40">[38]MRATES!$G$17</definedName>
    <definedName name="___________rr3">[21]v!$A$2:$E$51</definedName>
    <definedName name="___________rrr1">[21]r!$B$1:$I$145</definedName>
    <definedName name="___________sep1">'[42]civ data'!#REF!</definedName>
    <definedName name="___________SP10">[26]Sheet1!$C$18</definedName>
    <definedName name="___________SP16">[26]Sheet1!$C$24</definedName>
    <definedName name="___________SP7">[26]Sheet1!$C$15</definedName>
    <definedName name="___________SS10">[38]MRATES!$J$7</definedName>
    <definedName name="___________ss12">[22]rdamdata!$J$8</definedName>
    <definedName name="___________SS150">[38]MRATES!$G$13</definedName>
    <definedName name="___________ss20">[22]rdamdata!$J$7</definedName>
    <definedName name="___________SS225">[38]MRATES!$G$14</definedName>
    <definedName name="___________SS25">[38]MRATES!$J$10</definedName>
    <definedName name="___________SS300">[38]MRATES!$G$15</definedName>
    <definedName name="___________ss40">[22]rdamdata!$J$6</definedName>
    <definedName name="___________SS6">[38]MRATES!$J$6</definedName>
    <definedName name="___________tw2">#REF!</definedName>
    <definedName name="___________var1">#REF!</definedName>
    <definedName name="___________var4">#REF!</definedName>
    <definedName name="___________vat1">#REF!</definedName>
    <definedName name="___________xh2256">[41]HDPE!$L$30</definedName>
    <definedName name="___________xh2506">[41]HDPE!$M$30</definedName>
    <definedName name="___________xh2806">[41]HDPE!$N$30</definedName>
    <definedName name="___________xh3156">[41]HDPE!$O$30</definedName>
    <definedName name="___________xh634">[41]HDPE!$C$16</definedName>
    <definedName name="___________xk7100">[41]DI!$C$37</definedName>
    <definedName name="___________xk7150">[41]DI!$D$37</definedName>
    <definedName name="___________xk7250">[41]DI!$F$37</definedName>
    <definedName name="___________xk7300">[41]DI!$G$37</definedName>
    <definedName name="___________xp11010">[41]pvc!$F$61</definedName>
    <definedName name="___________xp1104">[41]pvc!$F$31</definedName>
    <definedName name="___________xp1106">[41]pvc!$F$46</definedName>
    <definedName name="___________xp1254">[41]pvc!$G$31</definedName>
    <definedName name="___________xp1256">[41]pvc!$G$46</definedName>
    <definedName name="___________xp14010">[41]pvc!$H$61</definedName>
    <definedName name="___________xp1404">[41]pvc!$H$31</definedName>
    <definedName name="___________xp1406">[41]pvc!$H$46</definedName>
    <definedName name="___________xp1604">[41]pvc!$I$31</definedName>
    <definedName name="___________xp1606">[41]pvc!$I$46</definedName>
    <definedName name="___________xp1804">[41]pvc!$J$31</definedName>
    <definedName name="___________xp1806">[41]pvc!$J$46</definedName>
    <definedName name="___________xp2006">[41]pvc!$K$46</definedName>
    <definedName name="___________xp6310">[41]pvc!$C$61</definedName>
    <definedName name="___________xp636">[41]pvc!$C$46</definedName>
    <definedName name="___________xp7510">[41]pvc!$D$61</definedName>
    <definedName name="___________xp754">[41]pvc!$D$31</definedName>
    <definedName name="___________xp756">[41]pvc!$D$46</definedName>
    <definedName name="___________xp9010">[41]pvc!$E$61</definedName>
    <definedName name="___________xp904">[41]pvc!$E$31</definedName>
    <definedName name="___________xp906">[41]pvc!$E$46</definedName>
    <definedName name="__________atw2">#REF!</definedName>
    <definedName name="__________bla1">[17]leads!$H$7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[28]DATA!$H$67</definedName>
    <definedName name="__________CCW2">[28]DATA!$H$97</definedName>
    <definedName name="__________cur1">[3]r!$F$30</definedName>
    <definedName name="__________G120907">[40]Data!#REF!</definedName>
    <definedName name="__________GBS11">#REF!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[24]DATA_PRG!$H$245</definedName>
    <definedName name="__________IRC12">[38]MRATES!$M$9</definedName>
    <definedName name="__________IRC19">[38]MRATES!$M$10</definedName>
    <definedName name="__________IRC25">[38]MRATES!$M$11</definedName>
    <definedName name="__________IRC40">[38]MRATES!$M$12</definedName>
    <definedName name="__________IRC5">[38]MRATES!$M$7</definedName>
    <definedName name="__________IRC50">[38]MRATES!$M$13</definedName>
    <definedName name="__________IRC60">[38]MRATES!$M$14</definedName>
    <definedName name="__________IRC9">[38]MRATES!$M$8</definedName>
    <definedName name="__________KC139">#REF!</definedName>
    <definedName name="__________knr2">#REF!</definedName>
    <definedName name="__________l1">[18]leads!$A$3:$E$108</definedName>
    <definedName name="__________l12">#REF!</definedName>
    <definedName name="__________l2">[3]r!$F$29</definedName>
    <definedName name="__________l3">#REF!</definedName>
    <definedName name="__________l4">[19]Sheet1!$W$2:$Y$103</definedName>
    <definedName name="__________l5">#REF!</definedName>
    <definedName name="__________l6">[3]r!$F$4</definedName>
    <definedName name="__________l7">[6]r!$F$4</definedName>
    <definedName name="__________l8">[3]r!$F$2</definedName>
    <definedName name="__________l9">[3]r!$F$3</definedName>
    <definedName name="__________LJ6">[28]DATA!$H$245</definedName>
    <definedName name="__________lj600">#REF!</definedName>
    <definedName name="__________lj900">#REF!</definedName>
    <definedName name="__________LL3">#REF!</definedName>
    <definedName name="__________LR101">'[43]DATA-2005-06'!$J$123</definedName>
    <definedName name="__________LR102">'[43]DATA-2005-06'!$J$124</definedName>
    <definedName name="__________LR103">'[43]DATA-2005-06'!$J$125</definedName>
    <definedName name="__________LR104">'[43]DATA-2005-06'!$J$126</definedName>
    <definedName name="__________LR107">'[43]DATA-2005-06'!$J$129</definedName>
    <definedName name="__________LR11">'[43]DATA-2005-06'!$J$20</definedName>
    <definedName name="__________LR119">'[43]DATA-2005-06'!$J$144</definedName>
    <definedName name="__________LR12">'[43]DATA-2005-06'!$J$21</definedName>
    <definedName name="__________LR120">'[43]DATA-2005-06'!$J$145</definedName>
    <definedName name="__________LR121">'[43]DATA-2005-06'!$J$146</definedName>
    <definedName name="__________LR127">'[43]DATA-2005-06'!$J$152</definedName>
    <definedName name="__________LR13">'[43]DATA-2005-06'!$J$22</definedName>
    <definedName name="__________LR130">'[43]DATA-2005-06'!$J$155</definedName>
    <definedName name="__________LR131">'[43]DATA-2005-06'!$J$156</definedName>
    <definedName name="__________LR132">'[43]DATA-2005-06'!$J$157</definedName>
    <definedName name="__________LR14">'[43]DATA-2005-06'!$J$23</definedName>
    <definedName name="__________LR141">'[43]DATA-2005-06'!$J$174</definedName>
    <definedName name="__________LR142">'[43]DATA-2005-06'!$J$175</definedName>
    <definedName name="__________LR143">'[43]DATA-2005-06'!$J$176</definedName>
    <definedName name="__________LR149">'[43]DATA-2005-06'!$J$188</definedName>
    <definedName name="__________LR150">'[43]DATA-2005-06'!$J$189</definedName>
    <definedName name="__________LR151">'[43]DATA-2005-06'!$J$190</definedName>
    <definedName name="__________LR153">'[43]DATA-2005-06'!$J$194</definedName>
    <definedName name="__________LR156">'[43]DATA-2005-06'!$J$198</definedName>
    <definedName name="__________LR157">'[43]DATA-2005-06'!$J$201</definedName>
    <definedName name="__________LR159">'[43]DATA-2005-06'!$J$203</definedName>
    <definedName name="__________LR161">'[43]DATA-2005-06'!$J$210</definedName>
    <definedName name="__________LR162">'[43]DATA-2005-06'!$J$211</definedName>
    <definedName name="__________LR163">'[43]DATA-2005-06'!$J$212</definedName>
    <definedName name="__________LR164">'[43]DATA-2005-06'!$J$213</definedName>
    <definedName name="__________LR17">'[43]DATA-2005-06'!$J$26</definedName>
    <definedName name="__________LR18">'[43]DATA-2005-06'!$J$27</definedName>
    <definedName name="__________LR19">'[43]DATA-2005-06'!$J$28</definedName>
    <definedName name="__________LR2">'[43]DATA-2005-06'!$J$10</definedName>
    <definedName name="__________LR20">'[43]DATA-2005-06'!$J$29</definedName>
    <definedName name="__________LR21">'[43]DATA-2005-06'!$J$30</definedName>
    <definedName name="__________LR22">'[43]DATA-2005-06'!$J$31</definedName>
    <definedName name="__________LR23">'[43]DATA-2005-06'!$J$32</definedName>
    <definedName name="__________LR24">'[43]DATA-2005-06'!$J$33</definedName>
    <definedName name="__________LR25">'[43]DATA-2005-06'!$J$34</definedName>
    <definedName name="__________LR26">'[43]DATA-2005-06'!$J$35</definedName>
    <definedName name="__________LR27">'[43]DATA-2005-06'!$J$36</definedName>
    <definedName name="__________LR28">'[43]DATA-2005-06'!$J$37</definedName>
    <definedName name="__________LR29">'[43]DATA-2005-06'!$J$38</definedName>
    <definedName name="__________LR30">'[43]DATA-2005-06'!$J$39</definedName>
    <definedName name="__________LR31">'[43]DATA-2005-06'!$J$40</definedName>
    <definedName name="__________LR32">'[43]DATA-2005-06'!$J$41</definedName>
    <definedName name="__________LR33">'[43]DATA-2005-06'!$J$42</definedName>
    <definedName name="__________LR34">'[43]DATA-2005-06'!$J$43</definedName>
    <definedName name="__________LR35">'[43]DATA-2005-06'!$J$44</definedName>
    <definedName name="__________LR36">'[43]DATA-2005-06'!$J$45</definedName>
    <definedName name="__________LR37">'[43]DATA-2005-06'!$J$46</definedName>
    <definedName name="__________LR38">'[43]DATA-2005-06'!$J$47</definedName>
    <definedName name="__________LR39">'[43]DATA-2005-06'!$J$51</definedName>
    <definedName name="__________LR4">'[43]DATA-2005-06'!$J$12</definedName>
    <definedName name="__________LR40">'[43]DATA-2005-06'!$J$52</definedName>
    <definedName name="__________LR41">'[43]DATA-2005-06'!$J$53</definedName>
    <definedName name="__________LR42">'[43]DATA-2005-06'!$J$54</definedName>
    <definedName name="__________LR43">'[43]DATA-2005-06'!$J$55</definedName>
    <definedName name="__________LR44">'[43]DATA-2005-06'!$J$56</definedName>
    <definedName name="__________LR46">'[43]DATA-2005-06'!$J$58</definedName>
    <definedName name="__________LR47">'[43]DATA-2005-06'!$J$59</definedName>
    <definedName name="__________LR5">'[43]DATA-2005-06'!$J$13</definedName>
    <definedName name="__________LR53">'[43]DATA-2005-06'!$J$65</definedName>
    <definedName name="__________LR54">'[43]DATA-2005-06'!$J$66</definedName>
    <definedName name="__________LR56">'[43]DATA-2005-06'!$J$68</definedName>
    <definedName name="__________LR57">'[43]DATA-2005-06'!$J$69</definedName>
    <definedName name="__________LR58">'[43]DATA-2005-06'!$J$70</definedName>
    <definedName name="__________LR6">'[43]DATA-2005-06'!$J$14</definedName>
    <definedName name="__________LR62">'[43]DATA-2005-06'!$J$74</definedName>
    <definedName name="__________LR7">'[43]DATA-2005-06'!$J$15</definedName>
    <definedName name="__________LR8">'[43]DATA-2005-06'!$J$16</definedName>
    <definedName name="__________LR92">'[43]DATA-2005-06'!$J$112</definedName>
    <definedName name="__________LR93">'[43]DATA-2005-06'!$J$113</definedName>
    <definedName name="__________LR94">'[43]DATA-2005-06'!$J$114</definedName>
    <definedName name="__________LR96">'[43]DATA-2005-06'!$J$116</definedName>
    <definedName name="__________LS1">'[43]DATA-2005-06'!$P$232</definedName>
    <definedName name="__________LS10">'[43]DATA-2005-06'!$P$242</definedName>
    <definedName name="__________LS11">'[43]DATA-2005-06'!$P$243</definedName>
    <definedName name="__________LS13">'[43]DATA-2005-06'!$P$245</definedName>
    <definedName name="__________LS15">'[43]DATA-2005-06'!$P$247</definedName>
    <definedName name="__________LS16">'[43]DATA-2005-06'!$P$248</definedName>
    <definedName name="__________LS18">'[43]DATA-2005-06'!$P$250</definedName>
    <definedName name="__________LS2">'[43]DATA-2005-06'!$P$233</definedName>
    <definedName name="__________LS3">'[43]DATA-2005-06'!$P$234</definedName>
    <definedName name="__________LS30">'[43]DATA-2005-06'!$P$261</definedName>
    <definedName name="__________LS33">'[43]DATA-2005-06'!$P$264</definedName>
    <definedName name="__________LS36">'[43]DATA-2005-06'!$P$266</definedName>
    <definedName name="__________LS37">'[43]DATA-2005-06'!$P$267</definedName>
    <definedName name="__________LS4">'[43]DATA-2005-06'!$P$235</definedName>
    <definedName name="__________LS41">'[43]DATA-2005-06'!$P$271</definedName>
    <definedName name="__________LS42">'[43]DATA-2005-06'!$P$272</definedName>
    <definedName name="__________LS43">'[43]DATA-2005-06'!$P$273</definedName>
    <definedName name="__________LS5">'[43]DATA-2005-06'!$P$236</definedName>
    <definedName name="__________LS6">'[43]DATA-2005-06'!$P$238</definedName>
    <definedName name="__________LS7">'[43]DATA-2005-06'!$P$239</definedName>
    <definedName name="__________LS8">'[43]DATA-2005-06'!$P$240</definedName>
    <definedName name="__________LS9">'[43]DATA-2005-06'!$P$241</definedName>
    <definedName name="__________LSO24">[29]Lead!#REF!</definedName>
    <definedName name="__________ma1">#REF!</definedName>
    <definedName name="__________ma2">#REF!</definedName>
    <definedName name="__________Met22">#REF!</definedName>
    <definedName name="__________Met45">#REF!</definedName>
    <definedName name="__________MEt55">#REF!</definedName>
    <definedName name="__________Met63">#REF!</definedName>
    <definedName name="__________MIX124">[44]maya!$A$11:$A$18</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[20]r!$F$4</definedName>
    <definedName name="__________mm1000">#REF!</definedName>
    <definedName name="__________mm11">[3]r!$F$4</definedName>
    <definedName name="__________mm111">[6]r!$F$4</definedName>
    <definedName name="__________mm600">#REF!</definedName>
    <definedName name="__________mm800">#REF!</definedName>
    <definedName name="__________MS6">[38]MRATES!$P$50</definedName>
    <definedName name="__________OH1">[38]MRATES!$C$35</definedName>
    <definedName name="__________pa2">'[42]civ data'!#REF!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[25]DATA_PRG!$H$269</definedName>
    <definedName name="__________pv2">#REF!</definedName>
    <definedName name="__________QS25">[38]MRATES!$G$16</definedName>
    <definedName name="__________QS40">[38]MRATES!$G$17</definedName>
    <definedName name="__________rr3">[21]v!$A$2:$E$51</definedName>
    <definedName name="__________rrr1">[21]r!$B$1:$I$145</definedName>
    <definedName name="__________S12">'[45]p&amp;m'!#REF!</definedName>
    <definedName name="__________sep1">'[42]civ data'!#REF!</definedName>
    <definedName name="__________SP10">[26]Sheet1!$C$18</definedName>
    <definedName name="__________SP16">[26]Sheet1!$C$24</definedName>
    <definedName name="__________SP7">[26]Sheet1!$C$15</definedName>
    <definedName name="__________SS10">[38]MRATES!$J$7</definedName>
    <definedName name="__________ss12">[22]rdamdata!$J$8</definedName>
    <definedName name="__________SS150">[38]MRATES!$G$13</definedName>
    <definedName name="__________ss20">[22]rdamdata!$J$7</definedName>
    <definedName name="__________SS225">[38]MRATES!$G$14</definedName>
    <definedName name="__________SS25">[38]MRATES!$J$10</definedName>
    <definedName name="__________SS300">[38]MRATES!$G$15</definedName>
    <definedName name="__________ss40">[22]rdamdata!$J$6</definedName>
    <definedName name="__________SS6">[38]MRATES!$J$6</definedName>
    <definedName name="__________tw2">#REF!</definedName>
    <definedName name="__________var1">#REF!</definedName>
    <definedName name="__________var4">#REF!</definedName>
    <definedName name="__________vat1">#REF!</definedName>
    <definedName name="__________xh2256">[41]HDPE!$L$30</definedName>
    <definedName name="__________xh2506">[41]HDPE!$M$30</definedName>
    <definedName name="__________xh2806">[41]HDPE!$N$30</definedName>
    <definedName name="__________xh3156">[41]HDPE!$O$30</definedName>
    <definedName name="__________xh634">[41]HDPE!$C$16</definedName>
    <definedName name="__________xk7100">[41]DI!$C$37</definedName>
    <definedName name="__________xk7150">[41]DI!$D$37</definedName>
    <definedName name="__________xk7250">[41]DI!$F$37</definedName>
    <definedName name="__________xk7300">[41]DI!$G$37</definedName>
    <definedName name="__________xp11010">[41]pvc!$F$61</definedName>
    <definedName name="__________xp1104">[41]pvc!$F$31</definedName>
    <definedName name="__________xp1106">[41]pvc!$F$46</definedName>
    <definedName name="__________xp1254">[41]pvc!$G$31</definedName>
    <definedName name="__________xp1256">[41]pvc!$G$46</definedName>
    <definedName name="__________xp14010">[41]pvc!$H$61</definedName>
    <definedName name="__________xp1404">[41]pvc!$H$31</definedName>
    <definedName name="__________xp1406">[41]pvc!$H$46</definedName>
    <definedName name="__________xp1604">[41]pvc!$I$31</definedName>
    <definedName name="__________xp1606">[41]pvc!$I$46</definedName>
    <definedName name="__________xp1804">[41]pvc!$J$31</definedName>
    <definedName name="__________xp1806">[41]pvc!$J$46</definedName>
    <definedName name="__________xp2006">[41]pvc!$K$46</definedName>
    <definedName name="__________xp6310">[41]pvc!$C$61</definedName>
    <definedName name="__________xp636">[41]pvc!$C$46</definedName>
    <definedName name="__________xp7510">[41]pvc!$D$61</definedName>
    <definedName name="__________xp754">[41]pvc!$D$31</definedName>
    <definedName name="__________xp756">[41]pvc!$D$46</definedName>
    <definedName name="__________xp9010">[41]pvc!$E$61</definedName>
    <definedName name="__________xp904">[41]pvc!$E$31</definedName>
    <definedName name="__________xp906">[41]pvc!$E$46</definedName>
    <definedName name="_________atw2">#REF!</definedName>
    <definedName name="_________bla1">[17]leads!$H$7</definedName>
    <definedName name="_________BSG100">#REF!</definedName>
    <definedName name="_________BSG150">#REF!</definedName>
    <definedName name="_________BSG5">#REF!</definedName>
    <definedName name="_________BSG75">#REF!</definedName>
    <definedName name="_________BTC1">#REF!</definedName>
    <definedName name="_________BTC10">#REF!</definedName>
    <definedName name="_________BTC11">#REF!</definedName>
    <definedName name="_________BTC12">#REF!</definedName>
    <definedName name="_________BTC13">#REF!</definedName>
    <definedName name="_________BTC14">#REF!</definedName>
    <definedName name="_________BTC15">#REF!</definedName>
    <definedName name="_________BTC16">#REF!</definedName>
    <definedName name="_________BTC17">#REF!</definedName>
    <definedName name="_________BTC18">#REF!</definedName>
    <definedName name="_________BTC19">#REF!</definedName>
    <definedName name="_________BTC2">#REF!</definedName>
    <definedName name="_________BTC20">#REF!</definedName>
    <definedName name="_________BTC21">#REF!</definedName>
    <definedName name="_________BTC22">#REF!</definedName>
    <definedName name="_________BTC23">#REF!</definedName>
    <definedName name="_________BTC24">#REF!</definedName>
    <definedName name="_________BTC3">#REF!</definedName>
    <definedName name="_________BTC4">#REF!</definedName>
    <definedName name="_________BTC5">#REF!</definedName>
    <definedName name="_________BTC6">#REF!</definedName>
    <definedName name="_________BTC7">#REF!</definedName>
    <definedName name="_________BTC8">#REF!</definedName>
    <definedName name="_________BTC9">#REF!</definedName>
    <definedName name="_________BTR1">#REF!</definedName>
    <definedName name="_________BTR10">#REF!</definedName>
    <definedName name="_________BTR11">#REF!</definedName>
    <definedName name="_________BTR12">#REF!</definedName>
    <definedName name="_________BTR13">#REF!</definedName>
    <definedName name="_________BTR14">#REF!</definedName>
    <definedName name="_________BTR15">#REF!</definedName>
    <definedName name="_________BTR16">#REF!</definedName>
    <definedName name="_________BTR17">#REF!</definedName>
    <definedName name="_________BTR18">#REF!</definedName>
    <definedName name="_________BTR19">#REF!</definedName>
    <definedName name="_________BTR2">#REF!</definedName>
    <definedName name="_________BTR20">#REF!</definedName>
    <definedName name="_________BTR21">#REF!</definedName>
    <definedName name="_________BTR22">#REF!</definedName>
    <definedName name="_________BTR23">#REF!</definedName>
    <definedName name="_________BTR24">#REF!</definedName>
    <definedName name="_________BTR3">#REF!</definedName>
    <definedName name="_________BTR4">#REF!</definedName>
    <definedName name="_________BTR5">#REF!</definedName>
    <definedName name="_________BTR6">#REF!</definedName>
    <definedName name="_________BTR7">#REF!</definedName>
    <definedName name="_________BTR8">#REF!</definedName>
    <definedName name="_________BTR9">#REF!</definedName>
    <definedName name="_________BTS1">#REF!</definedName>
    <definedName name="_________BTS10">#REF!</definedName>
    <definedName name="_________BTS11">#REF!</definedName>
    <definedName name="_________BTS12">#REF!</definedName>
    <definedName name="_________BTS13">#REF!</definedName>
    <definedName name="_________BTS14">#REF!</definedName>
    <definedName name="_________BTS15">#REF!</definedName>
    <definedName name="_________BTS16">#REF!</definedName>
    <definedName name="_________BTS17">#REF!</definedName>
    <definedName name="_________BTS18">#REF!</definedName>
    <definedName name="_________BTS19">#REF!</definedName>
    <definedName name="_________BTS2">#REF!</definedName>
    <definedName name="_________BTS20">#REF!</definedName>
    <definedName name="_________BTS21">#REF!</definedName>
    <definedName name="_________BTS22">#REF!</definedName>
    <definedName name="_________BTS23">#REF!</definedName>
    <definedName name="_________BTS24">#REF!</definedName>
    <definedName name="_________BTS3">#REF!</definedName>
    <definedName name="_________BTS4">#REF!</definedName>
    <definedName name="_________BTS5">#REF!</definedName>
    <definedName name="_________BTS6">#REF!</definedName>
    <definedName name="_________BTS7">#REF!</definedName>
    <definedName name="_________BTS8">#REF!</definedName>
    <definedName name="_________BTS9">#REF!</definedName>
    <definedName name="_________can430">40.73</definedName>
    <definedName name="_________can435">43.3</definedName>
    <definedName name="_________CCW1">[28]DATA!$H$67</definedName>
    <definedName name="_________CCW2">[28]DATA!$H$97</definedName>
    <definedName name="_________cur1">[3]r!$F$30</definedName>
    <definedName name="_________dec05" hidden="1">{"'Sheet1'!$A$4386:$N$4591"}</definedName>
    <definedName name="_________GBS11">#REF!</definedName>
    <definedName name="_________GBS110">#REF!</definedName>
    <definedName name="_________GBS111">#REF!</definedName>
    <definedName name="_________GBS112">#REF!</definedName>
    <definedName name="_________GBS113">#REF!</definedName>
    <definedName name="_________GBS114">#REF!</definedName>
    <definedName name="_________GBS115">#REF!</definedName>
    <definedName name="_________GBS116">#REF!</definedName>
    <definedName name="_________GBS117">#REF!</definedName>
    <definedName name="_________GBS118">#REF!</definedName>
    <definedName name="_________GBS119">#REF!</definedName>
    <definedName name="_________GBS12">#REF!</definedName>
    <definedName name="_________GBS120">#REF!</definedName>
    <definedName name="_________GBS121">#REF!</definedName>
    <definedName name="_________GBS122">#REF!</definedName>
    <definedName name="_________GBS123">#REF!</definedName>
    <definedName name="_________GBS124">#REF!</definedName>
    <definedName name="_________GBS13">#REF!</definedName>
    <definedName name="_________GBS14">#REF!</definedName>
    <definedName name="_________GBS15">#REF!</definedName>
    <definedName name="_________GBS16">#REF!</definedName>
    <definedName name="_________GBS17">#REF!</definedName>
    <definedName name="_________GBS18">#REF!</definedName>
    <definedName name="_________GBS19">#REF!</definedName>
    <definedName name="_________GBS21">#REF!</definedName>
    <definedName name="_________GBS210">#REF!</definedName>
    <definedName name="_________GBS211">#REF!</definedName>
    <definedName name="_________GBS212">#REF!</definedName>
    <definedName name="_________GBS213">#REF!</definedName>
    <definedName name="_________GBS214">#REF!</definedName>
    <definedName name="_________GBS215">#REF!</definedName>
    <definedName name="_________GBS216">#REF!</definedName>
    <definedName name="_________GBS217">#REF!</definedName>
    <definedName name="_________GBS218">#REF!</definedName>
    <definedName name="_________GBS219">#REF!</definedName>
    <definedName name="_________GBS22">#REF!</definedName>
    <definedName name="_________GBS220">#REF!</definedName>
    <definedName name="_________GBS221">#REF!</definedName>
    <definedName name="_________GBS222">#REF!</definedName>
    <definedName name="_________GBS223">#REF!</definedName>
    <definedName name="_________GBS224">#REF!</definedName>
    <definedName name="_________GBS23">#REF!</definedName>
    <definedName name="_________GBS24">#REF!</definedName>
    <definedName name="_________GBS25">#REF!</definedName>
    <definedName name="_________GBS26">#REF!</definedName>
    <definedName name="_________GBS27">#REF!</definedName>
    <definedName name="_________GBS28">#REF!</definedName>
    <definedName name="_________GBS29">#REF!</definedName>
    <definedName name="_________imp1">[24]DATA_PRG!$H$245</definedName>
    <definedName name="_________KC139">#REF!</definedName>
    <definedName name="_________knr2">#REF!</definedName>
    <definedName name="_________l1">[18]leads!$A$3:$E$108</definedName>
    <definedName name="_________l12">#REF!</definedName>
    <definedName name="_________l2">[3]r!$F$29</definedName>
    <definedName name="_________l3">#REF!</definedName>
    <definedName name="_________l4">[19]Sheet1!$W$2:$Y$103</definedName>
    <definedName name="_________l5">#REF!</definedName>
    <definedName name="_________l6">[3]r!$F$4</definedName>
    <definedName name="_________l7">[6]r!$F$4</definedName>
    <definedName name="_________l8">[3]r!$F$2</definedName>
    <definedName name="_________l9">[3]r!$F$3</definedName>
    <definedName name="_________LJ6">[28]DATA!$H$245</definedName>
    <definedName name="_________lj600">#REF!</definedName>
    <definedName name="_________lj900">#REF!</definedName>
    <definedName name="_________LL3">#REF!</definedName>
    <definedName name="_________LR1">'[43]DATA-2005-06'!$J$9</definedName>
    <definedName name="_________LR10">'[43]DATA-2005-06'!$J$19</definedName>
    <definedName name="_________LR100">'[43]DATA-2005-06'!$J$122</definedName>
    <definedName name="_________LR101">'[43]DATA-2005-06'!$J$123</definedName>
    <definedName name="_________LR102">'[43]DATA-2005-06'!$J$124</definedName>
    <definedName name="_________LR103">'[43]DATA-2005-06'!$J$125</definedName>
    <definedName name="_________LR104">'[43]DATA-2005-06'!$J$126</definedName>
    <definedName name="_________LR107">'[43]DATA-2005-06'!$J$129</definedName>
    <definedName name="_________LR11">'[43]DATA-2005-06'!$J$20</definedName>
    <definedName name="_________LR119">'[43]DATA-2005-06'!$J$144</definedName>
    <definedName name="_________LR12">'[43]DATA-2005-06'!$J$21</definedName>
    <definedName name="_________LR120">'[43]DATA-2005-06'!$J$145</definedName>
    <definedName name="_________LR121">'[43]DATA-2005-06'!$J$146</definedName>
    <definedName name="_________LR127">'[43]DATA-2005-06'!$J$152</definedName>
    <definedName name="_________LR13">'[43]DATA-2005-06'!$J$22</definedName>
    <definedName name="_________LR130">'[43]DATA-2005-06'!$J$155</definedName>
    <definedName name="_________LR131">'[43]DATA-2005-06'!$J$156</definedName>
    <definedName name="_________LR132">'[43]DATA-2005-06'!$J$157</definedName>
    <definedName name="_________LR14">'[43]DATA-2005-06'!$J$23</definedName>
    <definedName name="_________LR141">'[43]DATA-2005-06'!$J$174</definedName>
    <definedName name="_________LR142">'[43]DATA-2005-06'!$J$175</definedName>
    <definedName name="_________LR143">'[43]DATA-2005-06'!$J$176</definedName>
    <definedName name="_________LR149">'[43]DATA-2005-06'!$J$188</definedName>
    <definedName name="_________LR150">'[43]DATA-2005-06'!$J$189</definedName>
    <definedName name="_________LR151">'[43]DATA-2005-06'!$J$190</definedName>
    <definedName name="_________LR153">'[43]DATA-2005-06'!$J$194</definedName>
    <definedName name="_________LR156">'[43]DATA-2005-06'!$J$198</definedName>
    <definedName name="_________LR157">'[43]DATA-2005-06'!$J$201</definedName>
    <definedName name="_________LR159">'[43]DATA-2005-06'!$J$203</definedName>
    <definedName name="_________LR161">'[43]DATA-2005-06'!$J$210</definedName>
    <definedName name="_________LR162">'[43]DATA-2005-06'!$J$211</definedName>
    <definedName name="_________LR163">'[43]DATA-2005-06'!$J$212</definedName>
    <definedName name="_________LR164">'[43]DATA-2005-06'!$J$213</definedName>
    <definedName name="_________LR17">'[43]DATA-2005-06'!$J$26</definedName>
    <definedName name="_________LR18">'[43]DATA-2005-06'!$J$27</definedName>
    <definedName name="_________LR19">'[43]DATA-2005-06'!$J$28</definedName>
    <definedName name="_________LR2">'[43]DATA-2005-06'!$J$10</definedName>
    <definedName name="_________LR20">'[43]DATA-2005-06'!$J$29</definedName>
    <definedName name="_________LR21">'[43]DATA-2005-06'!$J$30</definedName>
    <definedName name="_________LR22">'[43]DATA-2005-06'!$J$31</definedName>
    <definedName name="_________LR23">'[43]DATA-2005-06'!$J$32</definedName>
    <definedName name="_________LR24">'[43]DATA-2005-06'!$J$33</definedName>
    <definedName name="_________LR25">'[43]DATA-2005-06'!$J$34</definedName>
    <definedName name="_________LR26">'[43]DATA-2005-06'!$J$35</definedName>
    <definedName name="_________LR27">'[43]DATA-2005-06'!$J$36</definedName>
    <definedName name="_________LR28">'[43]DATA-2005-06'!$J$37</definedName>
    <definedName name="_________LR29">'[43]DATA-2005-06'!$J$38</definedName>
    <definedName name="_________LR30">'[43]DATA-2005-06'!$J$39</definedName>
    <definedName name="_________LR31">'[43]DATA-2005-06'!$J$40</definedName>
    <definedName name="_________LR32">'[43]DATA-2005-06'!$J$41</definedName>
    <definedName name="_________LR33">'[43]DATA-2005-06'!$J$42</definedName>
    <definedName name="_________LR34">'[43]DATA-2005-06'!$J$43</definedName>
    <definedName name="_________LR35">'[43]DATA-2005-06'!$J$44</definedName>
    <definedName name="_________LR36">'[43]DATA-2005-06'!$J$45</definedName>
    <definedName name="_________LR37">'[43]DATA-2005-06'!$J$46</definedName>
    <definedName name="_________LR38">'[43]DATA-2005-06'!$J$47</definedName>
    <definedName name="_________LR39">'[43]DATA-2005-06'!$J$51</definedName>
    <definedName name="_________LR4">'[43]DATA-2005-06'!$J$12</definedName>
    <definedName name="_________LR40">'[43]DATA-2005-06'!$J$52</definedName>
    <definedName name="_________LR41">'[43]DATA-2005-06'!$J$53</definedName>
    <definedName name="_________LR42">'[43]DATA-2005-06'!$J$54</definedName>
    <definedName name="_________LR43">'[43]DATA-2005-06'!$J$55</definedName>
    <definedName name="_________LR44">'[43]DATA-2005-06'!$J$56</definedName>
    <definedName name="_________LR46">'[43]DATA-2005-06'!$J$58</definedName>
    <definedName name="_________LR47">'[43]DATA-2005-06'!$J$59</definedName>
    <definedName name="_________LR5">'[43]DATA-2005-06'!$J$13</definedName>
    <definedName name="_________LR53">'[43]DATA-2005-06'!$J$65</definedName>
    <definedName name="_________LR54">'[43]DATA-2005-06'!$J$66</definedName>
    <definedName name="_________LR56">'[43]DATA-2005-06'!$J$68</definedName>
    <definedName name="_________LR57">'[43]DATA-2005-06'!$J$69</definedName>
    <definedName name="_________LR58">'[43]DATA-2005-06'!$J$70</definedName>
    <definedName name="_________LR6">'[43]DATA-2005-06'!$J$14</definedName>
    <definedName name="_________LR62">'[43]DATA-2005-06'!$J$74</definedName>
    <definedName name="_________LR7">'[43]DATA-2005-06'!$J$15</definedName>
    <definedName name="_________LR8">'[43]DATA-2005-06'!$J$16</definedName>
    <definedName name="_________LR92">'[43]DATA-2005-06'!$J$112</definedName>
    <definedName name="_________LR93">'[43]DATA-2005-06'!$J$113</definedName>
    <definedName name="_________LR94">'[43]DATA-2005-06'!$J$114</definedName>
    <definedName name="_________LR96">'[43]DATA-2005-06'!$J$116</definedName>
    <definedName name="_________LS1">'[43]DATA-2005-06'!$P$232</definedName>
    <definedName name="_________LS10">'[43]DATA-2005-06'!$P$242</definedName>
    <definedName name="_________LS11">'[43]DATA-2005-06'!$P$243</definedName>
    <definedName name="_________LS13">'[43]DATA-2005-06'!$P$245</definedName>
    <definedName name="_________LS15">'[43]DATA-2005-06'!$P$247</definedName>
    <definedName name="_________LS16">'[43]DATA-2005-06'!$P$248</definedName>
    <definedName name="_________LS18">'[43]DATA-2005-06'!$P$250</definedName>
    <definedName name="_________LS2">'[43]DATA-2005-06'!$P$233</definedName>
    <definedName name="_________LS3">'[43]DATA-2005-06'!$P$234</definedName>
    <definedName name="_________LS30">'[43]DATA-2005-06'!$P$261</definedName>
    <definedName name="_________LS33">'[43]DATA-2005-06'!$P$264</definedName>
    <definedName name="_________LS36">'[43]DATA-2005-06'!$P$266</definedName>
    <definedName name="_________LS37">'[43]DATA-2005-06'!$P$267</definedName>
    <definedName name="_________LS4">'[43]DATA-2005-06'!$P$235</definedName>
    <definedName name="_________LS41">'[43]DATA-2005-06'!$P$271</definedName>
    <definedName name="_________LS42">'[43]DATA-2005-06'!$P$272</definedName>
    <definedName name="_________LS43">'[43]DATA-2005-06'!$P$273</definedName>
    <definedName name="_________LS5">'[43]DATA-2005-06'!$P$236</definedName>
    <definedName name="_________LS6">'[43]DATA-2005-06'!$P$238</definedName>
    <definedName name="_________LS7">'[43]DATA-2005-06'!$P$239</definedName>
    <definedName name="_________LS8">'[43]DATA-2005-06'!$P$240</definedName>
    <definedName name="_________LS9">'[43]DATA-2005-06'!$P$241</definedName>
    <definedName name="_________LSO24">[29]Lead!#REF!</definedName>
    <definedName name="_________ma1">#REF!</definedName>
    <definedName name="_________ma2">#REF!</definedName>
    <definedName name="_________Met22">#REF!</definedName>
    <definedName name="_________Met45">#REF!</definedName>
    <definedName name="_________MEt55">#REF!</definedName>
    <definedName name="_________Met63">#REF!</definedName>
    <definedName name="_________MIX124">[46]maya!$A$11:$A$18</definedName>
    <definedName name="_________ML21">#REF!</definedName>
    <definedName name="_________ML210">#REF!</definedName>
    <definedName name="_________ML211">#REF!</definedName>
    <definedName name="_________ML212">#REF!</definedName>
    <definedName name="_________ML213">#REF!</definedName>
    <definedName name="_________ML214">#REF!</definedName>
    <definedName name="_________ML215">#REF!</definedName>
    <definedName name="_________ML216">#REF!</definedName>
    <definedName name="_________ML217">#REF!</definedName>
    <definedName name="_________ML218">#REF!</definedName>
    <definedName name="_________ML219">#REF!</definedName>
    <definedName name="_________ML22">#REF!</definedName>
    <definedName name="_________ML220">#REF!</definedName>
    <definedName name="_________ML221">#REF!</definedName>
    <definedName name="_________ML222">#REF!</definedName>
    <definedName name="_________ML223">#REF!</definedName>
    <definedName name="_________ML224">#REF!</definedName>
    <definedName name="_________ML23">#REF!</definedName>
    <definedName name="_________ML24">#REF!</definedName>
    <definedName name="_________ML25">#REF!</definedName>
    <definedName name="_________ML26">#REF!</definedName>
    <definedName name="_________ML27">#REF!</definedName>
    <definedName name="_________ML28">#REF!</definedName>
    <definedName name="_________ML29">#REF!</definedName>
    <definedName name="_________ML31">#REF!</definedName>
    <definedName name="_________ML310">#REF!</definedName>
    <definedName name="_________ML311">#REF!</definedName>
    <definedName name="_________ML312">#REF!</definedName>
    <definedName name="_________ML313">#REF!</definedName>
    <definedName name="_________ML314">#REF!</definedName>
    <definedName name="_________ML315">#REF!</definedName>
    <definedName name="_________ML316">#REF!</definedName>
    <definedName name="_________ML317">#REF!</definedName>
    <definedName name="_________ML318">#REF!</definedName>
    <definedName name="_________ML319">#REF!</definedName>
    <definedName name="_________ML32">#REF!</definedName>
    <definedName name="_________ML320">#REF!</definedName>
    <definedName name="_________ML321">#REF!</definedName>
    <definedName name="_________ML322">#REF!</definedName>
    <definedName name="_________ML323">#REF!</definedName>
    <definedName name="_________ML324">#REF!</definedName>
    <definedName name="_________ML33">#REF!</definedName>
    <definedName name="_________ML34">#REF!</definedName>
    <definedName name="_________ML35">#REF!</definedName>
    <definedName name="_________ML36">#REF!</definedName>
    <definedName name="_________ML37">#REF!</definedName>
    <definedName name="_________ML38">#REF!</definedName>
    <definedName name="_________ML39">#REF!</definedName>
    <definedName name="_________ML7">#REF!</definedName>
    <definedName name="_________ML8">#REF!</definedName>
    <definedName name="_________ML9">#REF!</definedName>
    <definedName name="_________mm1">[20]r!$F$4</definedName>
    <definedName name="_________mm1000">#REF!</definedName>
    <definedName name="_________mm11">[3]r!$F$4</definedName>
    <definedName name="_________mm111">[6]r!$F$4</definedName>
    <definedName name="_________mm600">#REF!</definedName>
    <definedName name="_________mm800">#REF!</definedName>
    <definedName name="_________pa2">'[47]civ data'!#REF!</definedName>
    <definedName name="_________PC1">#REF!</definedName>
    <definedName name="_________PC10">#REF!</definedName>
    <definedName name="_________PC11">#REF!</definedName>
    <definedName name="_________PC12">#REF!</definedName>
    <definedName name="_________PC13">#REF!</definedName>
    <definedName name="_________PC14">#REF!</definedName>
    <definedName name="_________PC15">#REF!</definedName>
    <definedName name="_________PC16">#REF!</definedName>
    <definedName name="_________PC17">#REF!</definedName>
    <definedName name="_________PC18">#REF!</definedName>
    <definedName name="_________PC19">#REF!</definedName>
    <definedName name="_________pc2">#REF!</definedName>
    <definedName name="_________PC20">#REF!</definedName>
    <definedName name="_________PC21">#REF!</definedName>
    <definedName name="_________PC22">#REF!</definedName>
    <definedName name="_________PC23">#REF!</definedName>
    <definedName name="_________PC24">#REF!</definedName>
    <definedName name="_________PC3">#REF!</definedName>
    <definedName name="_________PC4">#REF!</definedName>
    <definedName name="_________PC5">#REF!</definedName>
    <definedName name="_________PC6">#REF!</definedName>
    <definedName name="_________pc600">#REF!</definedName>
    <definedName name="_________PC7">#REF!</definedName>
    <definedName name="_________PC8">#REF!</definedName>
    <definedName name="_________PC9">#REF!</definedName>
    <definedName name="_________pc900">#REF!</definedName>
    <definedName name="_________pla4">[25]DATA_PRG!$H$269</definedName>
    <definedName name="_________pv2">#REF!</definedName>
    <definedName name="_________rr3">[21]v!$A$2:$E$51</definedName>
    <definedName name="_________rrr1">[21]r!$B$1:$I$145</definedName>
    <definedName name="_________RT5565">#REF!</definedName>
    <definedName name="_________S12">'[48]p&amp;m'!#REF!</definedName>
    <definedName name="_________sep1">'[47]civ data'!#REF!</definedName>
    <definedName name="_________SK1" hidden="1">{"ss",#N/A,FALSE,"MODULE3"}</definedName>
    <definedName name="_________SP10">[26]Sheet1!$C$18</definedName>
    <definedName name="_________SP16">[26]Sheet1!$C$24</definedName>
    <definedName name="_________SP7">[26]Sheet1!$C$15</definedName>
    <definedName name="_________ss12">[22]rdamdata!$J$8</definedName>
    <definedName name="_________ss20">[22]rdamdata!$J$7</definedName>
    <definedName name="_________ss40">[22]rdamdata!$J$6</definedName>
    <definedName name="_________tw2">#REF!</definedName>
    <definedName name="_________var1">#REF!</definedName>
    <definedName name="_________var4">#REF!</definedName>
    <definedName name="_________vat1">#REF!</definedName>
    <definedName name="_________WN7" hidden="1">{#N/A,#N/A,FALSE,"MODULE3"}</definedName>
    <definedName name="_________xh2256">[49]HDPE!$L$30</definedName>
    <definedName name="_________xh2506">[49]HDPE!$M$30</definedName>
    <definedName name="_________xh2806">[49]HDPE!$N$30</definedName>
    <definedName name="_________xh3156">[49]HDPE!$O$30</definedName>
    <definedName name="_________xh634">[49]HDPE!$C$16</definedName>
    <definedName name="_________xk7100">[49]DI!$C$37</definedName>
    <definedName name="_________xk7150">[49]DI!$D$37</definedName>
    <definedName name="_________xk7250">[49]DI!$F$37</definedName>
    <definedName name="_________xk7300">[49]DI!$G$37</definedName>
    <definedName name="_________xp11010">[49]pvc!$F$61</definedName>
    <definedName name="_________xp1104">[49]pvc!$F$31</definedName>
    <definedName name="_________xp1106">[49]pvc!$F$46</definedName>
    <definedName name="_________xp1254">[49]pvc!$G$31</definedName>
    <definedName name="_________xp1256">[49]pvc!$G$46</definedName>
    <definedName name="_________xp14010">[49]pvc!$H$61</definedName>
    <definedName name="_________xp1404">[49]pvc!$H$31</definedName>
    <definedName name="_________xp1406">[49]pvc!$H$46</definedName>
    <definedName name="_________xp1604">[49]pvc!$I$31</definedName>
    <definedName name="_________xp1606">[49]pvc!$I$46</definedName>
    <definedName name="_________xp1804">[49]pvc!$J$31</definedName>
    <definedName name="_________xp1806">[49]pvc!$J$46</definedName>
    <definedName name="_________xp2006">[49]pvc!$K$46</definedName>
    <definedName name="_________xp6310">[49]pvc!$C$61</definedName>
    <definedName name="_________xp636">[49]pvc!$C$46</definedName>
    <definedName name="_________xp7510">[49]pvc!$D$61</definedName>
    <definedName name="_________xp754">[49]pvc!$D$31</definedName>
    <definedName name="_________xp756">[49]pvc!$D$46</definedName>
    <definedName name="_________xp9010">[49]pvc!$E$61</definedName>
    <definedName name="_________xp904">[49]pvc!$E$31</definedName>
    <definedName name="_________xp906">[49]pvc!$E$46</definedName>
    <definedName name="_________xx1" hidden="1">{"'Typical Costs Estimates'!$C$158:$H$161"}</definedName>
    <definedName name="________atw2">#REF!</definedName>
    <definedName name="________bla1">[17]leads!$H$7</definedName>
    <definedName name="________BSG100">#REF!</definedName>
    <definedName name="________BSG150">#REF!</definedName>
    <definedName name="________BSG5">#REF!</definedName>
    <definedName name="________BSG75">#REF!</definedName>
    <definedName name="________BTC1">#REF!</definedName>
    <definedName name="________BTC10">#REF!</definedName>
    <definedName name="________BTC11">#REF!</definedName>
    <definedName name="________BTC12">#REF!</definedName>
    <definedName name="________BTC13">#REF!</definedName>
    <definedName name="________BTC14">#REF!</definedName>
    <definedName name="________BTC15">#REF!</definedName>
    <definedName name="________BTC16">#REF!</definedName>
    <definedName name="________BTC17">#REF!</definedName>
    <definedName name="________BTC18">#REF!</definedName>
    <definedName name="________BTC19">#REF!</definedName>
    <definedName name="________BTC2">#REF!</definedName>
    <definedName name="________BTC20">#REF!</definedName>
    <definedName name="________BTC21">#REF!</definedName>
    <definedName name="________BTC22">#REF!</definedName>
    <definedName name="________BTC23">#REF!</definedName>
    <definedName name="________BTC24">#REF!</definedName>
    <definedName name="________BTC3">#REF!</definedName>
    <definedName name="________BTC4">#REF!</definedName>
    <definedName name="________BTC5">#REF!</definedName>
    <definedName name="________BTC6">#REF!</definedName>
    <definedName name="________BTC7">#REF!</definedName>
    <definedName name="________BTC8">#REF!</definedName>
    <definedName name="________BTC9">#REF!</definedName>
    <definedName name="________BTR1">#REF!</definedName>
    <definedName name="________BTR10">#REF!</definedName>
    <definedName name="________BTR11">#REF!</definedName>
    <definedName name="________BTR12">#REF!</definedName>
    <definedName name="________BTR13">#REF!</definedName>
    <definedName name="________BTR14">#REF!</definedName>
    <definedName name="________BTR15">#REF!</definedName>
    <definedName name="________BTR16">#REF!</definedName>
    <definedName name="________BTR17">#REF!</definedName>
    <definedName name="________BTR18">#REF!</definedName>
    <definedName name="________BTR19">#REF!</definedName>
    <definedName name="________BTR2">#REF!</definedName>
    <definedName name="________BTR20">#REF!</definedName>
    <definedName name="________BTR21">#REF!</definedName>
    <definedName name="________BTR22">#REF!</definedName>
    <definedName name="________BTR23">#REF!</definedName>
    <definedName name="________BTR24">#REF!</definedName>
    <definedName name="________BTR3">#REF!</definedName>
    <definedName name="________BTR4">#REF!</definedName>
    <definedName name="________BTR5">#REF!</definedName>
    <definedName name="________BTR6">#REF!</definedName>
    <definedName name="________BTR7">#REF!</definedName>
    <definedName name="________BTR8">#REF!</definedName>
    <definedName name="________BTR9">#REF!</definedName>
    <definedName name="________BTS1">#REF!</definedName>
    <definedName name="________BTS10">#REF!</definedName>
    <definedName name="________BTS11">#REF!</definedName>
    <definedName name="________BTS12">#REF!</definedName>
    <definedName name="________BTS13">#REF!</definedName>
    <definedName name="________BTS14">#REF!</definedName>
    <definedName name="________BTS15">#REF!</definedName>
    <definedName name="________BTS16">#REF!</definedName>
    <definedName name="________BTS17">#REF!</definedName>
    <definedName name="________BTS18">#REF!</definedName>
    <definedName name="________BTS19">#REF!</definedName>
    <definedName name="________BTS2">#REF!</definedName>
    <definedName name="________BTS20">#REF!</definedName>
    <definedName name="________BTS21">#REF!</definedName>
    <definedName name="________BTS22">#REF!</definedName>
    <definedName name="________BTS23">#REF!</definedName>
    <definedName name="________BTS24">#REF!</definedName>
    <definedName name="________BTS3">#REF!</definedName>
    <definedName name="________BTS4">#REF!</definedName>
    <definedName name="________BTS5">#REF!</definedName>
    <definedName name="________BTS6">#REF!</definedName>
    <definedName name="________BTS7">#REF!</definedName>
    <definedName name="________BTS8">#REF!</definedName>
    <definedName name="________BTS9">#REF!</definedName>
    <definedName name="________can430">40.73</definedName>
    <definedName name="________can435">43.3</definedName>
    <definedName name="________CCW1">[28]DATA!$H$67</definedName>
    <definedName name="________CCW2">[28]DATA!$H$97</definedName>
    <definedName name="________cur1">[3]r!$F$30</definedName>
    <definedName name="________dem2" hidden="1">{"pl_t&amp;d",#N/A,FALSE,"p&amp;l_t&amp;D_01_02 (2)"}</definedName>
    <definedName name="________G120907">[50]Data!#REF!</definedName>
    <definedName name="________GBS11">#REF!</definedName>
    <definedName name="________GBS110">#REF!</definedName>
    <definedName name="________GBS111">#REF!</definedName>
    <definedName name="________GBS112">#REF!</definedName>
    <definedName name="________GBS113">#REF!</definedName>
    <definedName name="________GBS114">#REF!</definedName>
    <definedName name="________GBS115">#REF!</definedName>
    <definedName name="________GBS116">#REF!</definedName>
    <definedName name="________GBS117">#REF!</definedName>
    <definedName name="________GBS118">#REF!</definedName>
    <definedName name="________GBS119">#REF!</definedName>
    <definedName name="________GBS12">#REF!</definedName>
    <definedName name="________GBS120">#REF!</definedName>
    <definedName name="________GBS121">#REF!</definedName>
    <definedName name="________GBS122">#REF!</definedName>
    <definedName name="________GBS123">#REF!</definedName>
    <definedName name="________GBS124">#REF!</definedName>
    <definedName name="________GBS13">#REF!</definedName>
    <definedName name="________GBS14">#REF!</definedName>
    <definedName name="________GBS15">#REF!</definedName>
    <definedName name="________GBS16">#REF!</definedName>
    <definedName name="________GBS17">#REF!</definedName>
    <definedName name="________GBS18">#REF!</definedName>
    <definedName name="________GBS19">#REF!</definedName>
    <definedName name="________GBS21">#REF!</definedName>
    <definedName name="________GBS210">#REF!</definedName>
    <definedName name="________GBS211">#REF!</definedName>
    <definedName name="________GBS212">#REF!</definedName>
    <definedName name="________GBS213">#REF!</definedName>
    <definedName name="________GBS214">#REF!</definedName>
    <definedName name="________GBS215">#REF!</definedName>
    <definedName name="________GBS216">#REF!</definedName>
    <definedName name="________GBS217">#REF!</definedName>
    <definedName name="________GBS218">#REF!</definedName>
    <definedName name="________GBS219">#REF!</definedName>
    <definedName name="________GBS22">#REF!</definedName>
    <definedName name="________GBS220">#REF!</definedName>
    <definedName name="________GBS221">#REF!</definedName>
    <definedName name="________GBS222">#REF!</definedName>
    <definedName name="________GBS223">#REF!</definedName>
    <definedName name="________GBS224">#REF!</definedName>
    <definedName name="________GBS23">#REF!</definedName>
    <definedName name="________GBS24">#REF!</definedName>
    <definedName name="________GBS25">#REF!</definedName>
    <definedName name="________GBS26">#REF!</definedName>
    <definedName name="________GBS27">#REF!</definedName>
    <definedName name="________GBS28">#REF!</definedName>
    <definedName name="________GBS29">#REF!</definedName>
    <definedName name="________imp1">[24]DATA_PRG!$H$245</definedName>
    <definedName name="________IRC12">[51]MRATES!$M$9</definedName>
    <definedName name="________IRC19">[51]MRATES!$M$10</definedName>
    <definedName name="________IRC25">[51]MRATES!$M$11</definedName>
    <definedName name="________IRC40">[51]MRATES!$M$12</definedName>
    <definedName name="________IRC5">[51]MRATES!$M$7</definedName>
    <definedName name="________IRC50">[51]MRATES!$M$13</definedName>
    <definedName name="________IRC60">[51]MRATES!$M$14</definedName>
    <definedName name="________IRC9">[51]MRATES!$M$8</definedName>
    <definedName name="________KC139">#REF!</definedName>
    <definedName name="________knr2">#REF!</definedName>
    <definedName name="________l1">[18]leads!$A$3:$E$108</definedName>
    <definedName name="________l12">#REF!</definedName>
    <definedName name="________l2">[3]r!$F$29</definedName>
    <definedName name="________l3">#REF!</definedName>
    <definedName name="________l4">[19]Sheet1!$W$2:$Y$103</definedName>
    <definedName name="________l5">#REF!</definedName>
    <definedName name="________l6">[3]r!$F$4</definedName>
    <definedName name="________l7">[6]r!$F$4</definedName>
    <definedName name="________l8">[3]r!$F$2</definedName>
    <definedName name="________l9">[3]r!$F$3</definedName>
    <definedName name="________LJ6">[28]DATA!$H$245</definedName>
    <definedName name="________lj600">#REF!</definedName>
    <definedName name="________lj900">#REF!</definedName>
    <definedName name="________LL3">#REF!</definedName>
    <definedName name="________LR1">'[43]DATA-2005-06'!$J$9</definedName>
    <definedName name="________LR10">'[43]DATA-2005-06'!$J$19</definedName>
    <definedName name="________LR100">'[43]DATA-2005-06'!$J$122</definedName>
    <definedName name="________LR101">'[43]DATA-2005-06'!$J$123</definedName>
    <definedName name="________LR102">'[43]DATA-2005-06'!$J$124</definedName>
    <definedName name="________LR103">'[43]DATA-2005-06'!$J$125</definedName>
    <definedName name="________LR104">'[43]DATA-2005-06'!$J$126</definedName>
    <definedName name="________LR107">'[43]DATA-2005-06'!$J$129</definedName>
    <definedName name="________LR11">'[43]DATA-2005-06'!$J$20</definedName>
    <definedName name="________LR119">'[43]DATA-2005-06'!$J$144</definedName>
    <definedName name="________LR12">'[43]DATA-2005-06'!$J$21</definedName>
    <definedName name="________LR120">'[43]DATA-2005-06'!$J$145</definedName>
    <definedName name="________LR121">'[43]DATA-2005-06'!$J$146</definedName>
    <definedName name="________LR127">'[43]DATA-2005-06'!$J$152</definedName>
    <definedName name="________LR13">'[43]DATA-2005-06'!$J$22</definedName>
    <definedName name="________LR130">'[43]DATA-2005-06'!$J$155</definedName>
    <definedName name="________LR131">'[43]DATA-2005-06'!$J$156</definedName>
    <definedName name="________LR132">'[43]DATA-2005-06'!$J$157</definedName>
    <definedName name="________LR14">'[43]DATA-2005-06'!$J$23</definedName>
    <definedName name="________LR141">'[43]DATA-2005-06'!$J$174</definedName>
    <definedName name="________LR142">'[43]DATA-2005-06'!$J$175</definedName>
    <definedName name="________LR143">'[43]DATA-2005-06'!$J$176</definedName>
    <definedName name="________LR149">'[43]DATA-2005-06'!$J$188</definedName>
    <definedName name="________LR150">'[43]DATA-2005-06'!$J$189</definedName>
    <definedName name="________LR151">'[43]DATA-2005-06'!$J$190</definedName>
    <definedName name="________LR153">'[43]DATA-2005-06'!$J$194</definedName>
    <definedName name="________LR156">'[43]DATA-2005-06'!$J$198</definedName>
    <definedName name="________LR157">'[43]DATA-2005-06'!$J$201</definedName>
    <definedName name="________LR159">'[43]DATA-2005-06'!$J$203</definedName>
    <definedName name="________LR161">'[43]DATA-2005-06'!$J$210</definedName>
    <definedName name="________LR162">'[43]DATA-2005-06'!$J$211</definedName>
    <definedName name="________LR163">'[43]DATA-2005-06'!$J$212</definedName>
    <definedName name="________LR164">'[43]DATA-2005-06'!$J$213</definedName>
    <definedName name="________LR17">'[43]DATA-2005-06'!$J$26</definedName>
    <definedName name="________LR18">'[43]DATA-2005-06'!$J$27</definedName>
    <definedName name="________LR19">'[43]DATA-2005-06'!$J$28</definedName>
    <definedName name="________LR2">'[43]DATA-2005-06'!$J$10</definedName>
    <definedName name="________LR20">'[43]DATA-2005-06'!$J$29</definedName>
    <definedName name="________LR21">'[43]DATA-2005-06'!$J$30</definedName>
    <definedName name="________LR22">'[43]DATA-2005-06'!$J$31</definedName>
    <definedName name="________LR23">'[43]DATA-2005-06'!$J$32</definedName>
    <definedName name="________LR24">'[43]DATA-2005-06'!$J$33</definedName>
    <definedName name="________LR25">'[43]DATA-2005-06'!$J$34</definedName>
    <definedName name="________LR26">'[43]DATA-2005-06'!$J$35</definedName>
    <definedName name="________LR27">'[43]DATA-2005-06'!$J$36</definedName>
    <definedName name="________LR28">'[43]DATA-2005-06'!$J$37</definedName>
    <definedName name="________LR29">'[43]DATA-2005-06'!$J$38</definedName>
    <definedName name="________LR30">'[43]DATA-2005-06'!$J$39</definedName>
    <definedName name="________LR31">'[43]DATA-2005-06'!$J$40</definedName>
    <definedName name="________LR32">'[43]DATA-2005-06'!$J$41</definedName>
    <definedName name="________LR33">'[43]DATA-2005-06'!$J$42</definedName>
    <definedName name="________LR34">'[43]DATA-2005-06'!$J$43</definedName>
    <definedName name="________LR35">'[43]DATA-2005-06'!$J$44</definedName>
    <definedName name="________LR36">'[43]DATA-2005-06'!$J$45</definedName>
    <definedName name="________LR37">'[43]DATA-2005-06'!$J$46</definedName>
    <definedName name="________LR38">'[43]DATA-2005-06'!$J$47</definedName>
    <definedName name="________LR39">'[43]DATA-2005-06'!$J$51</definedName>
    <definedName name="________LR4">'[43]DATA-2005-06'!$J$12</definedName>
    <definedName name="________LR40">'[43]DATA-2005-06'!$J$52</definedName>
    <definedName name="________LR41">'[43]DATA-2005-06'!$J$53</definedName>
    <definedName name="________LR42">'[43]DATA-2005-06'!$J$54</definedName>
    <definedName name="________LR43">'[43]DATA-2005-06'!$J$55</definedName>
    <definedName name="________LR44">'[43]DATA-2005-06'!$J$56</definedName>
    <definedName name="________LR46">'[43]DATA-2005-06'!$J$58</definedName>
    <definedName name="________LR47">'[43]DATA-2005-06'!$J$59</definedName>
    <definedName name="________LR5">'[43]DATA-2005-06'!$J$13</definedName>
    <definedName name="________LR53">'[43]DATA-2005-06'!$J$65</definedName>
    <definedName name="________LR54">'[43]DATA-2005-06'!$J$66</definedName>
    <definedName name="________LR56">'[43]DATA-2005-06'!$J$68</definedName>
    <definedName name="________LR57">'[43]DATA-2005-06'!$J$69</definedName>
    <definedName name="________LR58">'[43]DATA-2005-06'!$J$70</definedName>
    <definedName name="________LR6">'[43]DATA-2005-06'!$J$14</definedName>
    <definedName name="________LR62">'[43]DATA-2005-06'!$J$74</definedName>
    <definedName name="________LR7">'[43]DATA-2005-06'!$J$15</definedName>
    <definedName name="________LR8">'[43]DATA-2005-06'!$J$16</definedName>
    <definedName name="________LR92">'[43]DATA-2005-06'!$J$112</definedName>
    <definedName name="________LR93">'[43]DATA-2005-06'!$J$113</definedName>
    <definedName name="________LR94">'[43]DATA-2005-06'!$J$114</definedName>
    <definedName name="________LR96">'[43]DATA-2005-06'!$J$116</definedName>
    <definedName name="________LS1">'[43]DATA-2005-06'!$P$232</definedName>
    <definedName name="________LS10">'[43]DATA-2005-06'!$P$242</definedName>
    <definedName name="________LS11">'[43]DATA-2005-06'!$P$243</definedName>
    <definedName name="________LS13">'[43]DATA-2005-06'!$P$245</definedName>
    <definedName name="________LS15">'[43]DATA-2005-06'!$P$247</definedName>
    <definedName name="________LS16">'[43]DATA-2005-06'!$P$248</definedName>
    <definedName name="________LS18">'[43]DATA-2005-06'!$P$250</definedName>
    <definedName name="________LS2">'[43]DATA-2005-06'!$P$233</definedName>
    <definedName name="________LS3">'[43]DATA-2005-06'!$P$234</definedName>
    <definedName name="________LS30">'[43]DATA-2005-06'!$P$261</definedName>
    <definedName name="________LS33">'[43]DATA-2005-06'!$P$264</definedName>
    <definedName name="________LS36">'[43]DATA-2005-06'!$P$266</definedName>
    <definedName name="________LS37">'[43]DATA-2005-06'!$P$267</definedName>
    <definedName name="________LS4">'[43]DATA-2005-06'!$P$235</definedName>
    <definedName name="________LS41">'[43]DATA-2005-06'!$P$271</definedName>
    <definedName name="________LS42">'[43]DATA-2005-06'!$P$272</definedName>
    <definedName name="________LS43">'[43]DATA-2005-06'!$P$273</definedName>
    <definedName name="________LS5">'[43]DATA-2005-06'!$P$236</definedName>
    <definedName name="________LS6">'[43]DATA-2005-06'!$P$238</definedName>
    <definedName name="________LS7">'[43]DATA-2005-06'!$P$239</definedName>
    <definedName name="________LS8">'[43]DATA-2005-06'!$P$240</definedName>
    <definedName name="________LS9">'[43]DATA-2005-06'!$P$241</definedName>
    <definedName name="________LSO24">[29]Lead!#REF!</definedName>
    <definedName name="________ma1">#REF!</definedName>
    <definedName name="________MA2">#REF!</definedName>
    <definedName name="________Met22">#REF!</definedName>
    <definedName name="________Met45">#REF!</definedName>
    <definedName name="________MEt55">#REF!</definedName>
    <definedName name="________Met63">#REF!</definedName>
    <definedName name="________MIX124">[46]maya!$A$11:$A$18</definedName>
    <definedName name="________ML21">#REF!</definedName>
    <definedName name="________ML210">#REF!</definedName>
    <definedName name="________ML211">#REF!</definedName>
    <definedName name="________ML212">#REF!</definedName>
    <definedName name="________ML213">#REF!</definedName>
    <definedName name="________ML214">#REF!</definedName>
    <definedName name="________ML215">#REF!</definedName>
    <definedName name="________ML216">#REF!</definedName>
    <definedName name="________ML217">#REF!</definedName>
    <definedName name="________ML218">#REF!</definedName>
    <definedName name="________ML219">#REF!</definedName>
    <definedName name="________ML22">#REF!</definedName>
    <definedName name="________ML220">#REF!</definedName>
    <definedName name="________ML221">#REF!</definedName>
    <definedName name="________ML222">#REF!</definedName>
    <definedName name="________ML223">#REF!</definedName>
    <definedName name="________ML224">#REF!</definedName>
    <definedName name="________ML23">#REF!</definedName>
    <definedName name="________ML24">#REF!</definedName>
    <definedName name="________ML25">#REF!</definedName>
    <definedName name="________ML26">#REF!</definedName>
    <definedName name="________ML27">#REF!</definedName>
    <definedName name="________ML28">#REF!</definedName>
    <definedName name="________ML29">#REF!</definedName>
    <definedName name="________ML31">#REF!</definedName>
    <definedName name="________ML310">#REF!</definedName>
    <definedName name="________ML311">#REF!</definedName>
    <definedName name="________ML312">#REF!</definedName>
    <definedName name="________ML313">#REF!</definedName>
    <definedName name="________ML314">#REF!</definedName>
    <definedName name="________ML315">#REF!</definedName>
    <definedName name="________ML316">#REF!</definedName>
    <definedName name="________ML317">#REF!</definedName>
    <definedName name="________ML318">#REF!</definedName>
    <definedName name="________ML319">#REF!</definedName>
    <definedName name="________ML32">#REF!</definedName>
    <definedName name="________ML320">#REF!</definedName>
    <definedName name="________ML321">#REF!</definedName>
    <definedName name="________ML322">#REF!</definedName>
    <definedName name="________ML323">#REF!</definedName>
    <definedName name="________ML324">#REF!</definedName>
    <definedName name="________ML33">#REF!</definedName>
    <definedName name="________ML34">#REF!</definedName>
    <definedName name="________ML35">#REF!</definedName>
    <definedName name="________ML36">#REF!</definedName>
    <definedName name="________ML37">#REF!</definedName>
    <definedName name="________ML38">#REF!</definedName>
    <definedName name="________ML39">#REF!</definedName>
    <definedName name="________ML7">#REF!</definedName>
    <definedName name="________ML8">#REF!</definedName>
    <definedName name="________ML9">#REF!</definedName>
    <definedName name="________mm1">[20]r!$F$4</definedName>
    <definedName name="________mm1000">#REF!</definedName>
    <definedName name="________mm11">[3]r!$F$4</definedName>
    <definedName name="________mm111">[6]r!$F$4</definedName>
    <definedName name="________mm600">#REF!</definedName>
    <definedName name="________mm800">#REF!</definedName>
    <definedName name="________MS6">[51]MRATES!$P$50</definedName>
    <definedName name="________OH1">[51]MRATES!$C$35</definedName>
    <definedName name="________pa1">[52]data!#REF!</definedName>
    <definedName name="________pa2">[52]data!#REF!</definedName>
    <definedName name="________PC1">#REF!</definedName>
    <definedName name="________PC10">#REF!</definedName>
    <definedName name="________PC11">#REF!</definedName>
    <definedName name="________PC12">#REF!</definedName>
    <definedName name="________PC13">#REF!</definedName>
    <definedName name="________PC14">#REF!</definedName>
    <definedName name="________PC15">#REF!</definedName>
    <definedName name="________PC16">#REF!</definedName>
    <definedName name="________PC17">#REF!</definedName>
    <definedName name="________PC18">#REF!</definedName>
    <definedName name="________PC19">#REF!</definedName>
    <definedName name="________pc2">#REF!</definedName>
    <definedName name="________PC20">#REF!</definedName>
    <definedName name="________PC21">#REF!</definedName>
    <definedName name="________PC22">#REF!</definedName>
    <definedName name="________PC23">#REF!</definedName>
    <definedName name="________PC24">#REF!</definedName>
    <definedName name="________PC3">#REF!</definedName>
    <definedName name="________PC4">#REF!</definedName>
    <definedName name="________PC5">#REF!</definedName>
    <definedName name="________PC6">#REF!</definedName>
    <definedName name="________pc600">#REF!</definedName>
    <definedName name="________PC7">#REF!</definedName>
    <definedName name="________PC8">#REF!</definedName>
    <definedName name="________PC9">#REF!</definedName>
    <definedName name="________pc900">#REF!</definedName>
    <definedName name="________pla4">[25]DATA_PRG!$H$269</definedName>
    <definedName name="________pv2">#REF!</definedName>
    <definedName name="________QS25">[51]MRATES!$G$16</definedName>
    <definedName name="________QS40">[51]MRATES!$G$17</definedName>
    <definedName name="________rr3">[21]v!$A$2:$E$51</definedName>
    <definedName name="________rrr1">[21]r!$B$1:$I$145</definedName>
    <definedName name="________S12">'[48]p&amp;m'!#REF!</definedName>
    <definedName name="________sep1">[52]data!#REF!</definedName>
    <definedName name="________SK1" hidden="1">{"ss",#N/A,FALSE,"MODULE3"}</definedName>
    <definedName name="________SP10">[26]Sheet1!$C$18</definedName>
    <definedName name="________SP16">[26]Sheet1!$C$24</definedName>
    <definedName name="________SP7">[26]Sheet1!$C$15</definedName>
    <definedName name="________SS10">[51]MRATES!$J$7</definedName>
    <definedName name="________ss12">[22]rdamdata!$J$8</definedName>
    <definedName name="________SS150">[51]MRATES!$G$13</definedName>
    <definedName name="________ss20">[22]rdamdata!$J$7</definedName>
    <definedName name="________SS225">[51]MRATES!$G$14</definedName>
    <definedName name="________SS25">[51]MRATES!$J$10</definedName>
    <definedName name="________SS300">[51]MRATES!$G$15</definedName>
    <definedName name="________ss40">[22]rdamdata!$J$6</definedName>
    <definedName name="________SS6">[51]MRATES!$J$6</definedName>
    <definedName name="________tw2">#REF!</definedName>
    <definedName name="________var1">#REF!</definedName>
    <definedName name="________var4">#REF!</definedName>
    <definedName name="________vat1">#REF!</definedName>
    <definedName name="________WN7" hidden="1">{#N/A,#N/A,FALSE,"MODULE3"}</definedName>
    <definedName name="________xh2256">[49]HDPE!$L$30</definedName>
    <definedName name="________xh2506">[49]HDPE!$M$30</definedName>
    <definedName name="________xh2806">[49]HDPE!$N$30</definedName>
    <definedName name="________xh3156">[49]HDPE!$O$30</definedName>
    <definedName name="________xh634">[49]HDPE!$C$16</definedName>
    <definedName name="________xk7100">[49]DI!$C$37</definedName>
    <definedName name="________xk7150">[49]DI!$D$37</definedName>
    <definedName name="________xk7250">[49]DI!$F$37</definedName>
    <definedName name="________xk7300">[49]DI!$G$37</definedName>
    <definedName name="________xp11010">[49]pvc!$F$61</definedName>
    <definedName name="________xp1104">[49]pvc!$F$31</definedName>
    <definedName name="________xp1106">[49]pvc!$F$46</definedName>
    <definedName name="________xp1254">[49]pvc!$G$31</definedName>
    <definedName name="________xp1256">[49]pvc!$G$46</definedName>
    <definedName name="________xp14010">[49]pvc!$H$61</definedName>
    <definedName name="________xp1404">[49]pvc!$H$31</definedName>
    <definedName name="________xp1406">[49]pvc!$H$46</definedName>
    <definedName name="________xp1604">[49]pvc!$I$31</definedName>
    <definedName name="________xp1606">[49]pvc!$I$46</definedName>
    <definedName name="________xp1804">[49]pvc!$J$31</definedName>
    <definedName name="________xp1806">[49]pvc!$J$46</definedName>
    <definedName name="________xp2006">[49]pvc!$K$46</definedName>
    <definedName name="________xp6310">[49]pvc!$C$61</definedName>
    <definedName name="________xp636">[49]pvc!$C$46</definedName>
    <definedName name="________xp7510">[49]pvc!$D$61</definedName>
    <definedName name="________xp754">[49]pvc!$D$31</definedName>
    <definedName name="________xp756">[49]pvc!$D$46</definedName>
    <definedName name="________xp9010">[49]pvc!$E$61</definedName>
    <definedName name="________xp904">[49]pvc!$E$31</definedName>
    <definedName name="________xp906">[49]pvc!$E$46</definedName>
    <definedName name="_______atw2">#REF!</definedName>
    <definedName name="_______bla1">[17]leads!$H$7</definedName>
    <definedName name="_______BSG100">#REF!</definedName>
    <definedName name="_______BSG150">#REF!</definedName>
    <definedName name="_______BSG5">#REF!</definedName>
    <definedName name="_______BSG75">#REF!</definedName>
    <definedName name="_______BTC1">#REF!</definedName>
    <definedName name="_______BTC10">#REF!</definedName>
    <definedName name="_______BTC11">#REF!</definedName>
    <definedName name="_______BTC12">#REF!</definedName>
    <definedName name="_______BTC13">#REF!</definedName>
    <definedName name="_______BTC14">#REF!</definedName>
    <definedName name="_______BTC15">#REF!</definedName>
    <definedName name="_______BTC16">#REF!</definedName>
    <definedName name="_______BTC17">#REF!</definedName>
    <definedName name="_______BTC18">#REF!</definedName>
    <definedName name="_______BTC19">#REF!</definedName>
    <definedName name="_______BTC2">#REF!</definedName>
    <definedName name="_______BTC20">#REF!</definedName>
    <definedName name="_______BTC21">#REF!</definedName>
    <definedName name="_______BTC22">#REF!</definedName>
    <definedName name="_______BTC23">#REF!</definedName>
    <definedName name="_______BTC24">#REF!</definedName>
    <definedName name="_______BTC3">#REF!</definedName>
    <definedName name="_______BTC4">#REF!</definedName>
    <definedName name="_______BTC5">#REF!</definedName>
    <definedName name="_______BTC6">#REF!</definedName>
    <definedName name="_______BTC7">#REF!</definedName>
    <definedName name="_______BTC8">#REF!</definedName>
    <definedName name="_______BTC9">#REF!</definedName>
    <definedName name="_______BTR1">#REF!</definedName>
    <definedName name="_______BTR10">#REF!</definedName>
    <definedName name="_______BTR11">#REF!</definedName>
    <definedName name="_______BTR12">#REF!</definedName>
    <definedName name="_______BTR13">#REF!</definedName>
    <definedName name="_______BTR14">#REF!</definedName>
    <definedName name="_______BTR15">#REF!</definedName>
    <definedName name="_______BTR16">#REF!</definedName>
    <definedName name="_______BTR17">#REF!</definedName>
    <definedName name="_______BTR18">#REF!</definedName>
    <definedName name="_______BTR19">#REF!</definedName>
    <definedName name="_______BTR2">#REF!</definedName>
    <definedName name="_______BTR20">#REF!</definedName>
    <definedName name="_______BTR21">#REF!</definedName>
    <definedName name="_______BTR22">#REF!</definedName>
    <definedName name="_______BTR23">#REF!</definedName>
    <definedName name="_______BTR24">#REF!</definedName>
    <definedName name="_______BTR3">#REF!</definedName>
    <definedName name="_______BTR4">#REF!</definedName>
    <definedName name="_______BTR5">#REF!</definedName>
    <definedName name="_______BTR6">#REF!</definedName>
    <definedName name="_______BTR7">#REF!</definedName>
    <definedName name="_______BTR8">#REF!</definedName>
    <definedName name="_______BTR9">#REF!</definedName>
    <definedName name="_______BTS1">#REF!</definedName>
    <definedName name="_______BTS10">#REF!</definedName>
    <definedName name="_______BTS11">#REF!</definedName>
    <definedName name="_______BTS12">#REF!</definedName>
    <definedName name="_______BTS13">#REF!</definedName>
    <definedName name="_______BTS14">#REF!</definedName>
    <definedName name="_______BTS15">#REF!</definedName>
    <definedName name="_______BTS16">#REF!</definedName>
    <definedName name="_______BTS17">#REF!</definedName>
    <definedName name="_______BTS18">#REF!</definedName>
    <definedName name="_______BTS19">#REF!</definedName>
    <definedName name="_______BTS2">#REF!</definedName>
    <definedName name="_______BTS20">#REF!</definedName>
    <definedName name="_______BTS21">#REF!</definedName>
    <definedName name="_______BTS22">#REF!</definedName>
    <definedName name="_______BTS23">#REF!</definedName>
    <definedName name="_______BTS24">#REF!</definedName>
    <definedName name="_______BTS3">#REF!</definedName>
    <definedName name="_______BTS4">#REF!</definedName>
    <definedName name="_______BTS5">#REF!</definedName>
    <definedName name="_______BTS6">#REF!</definedName>
    <definedName name="_______BTS7">#REF!</definedName>
    <definedName name="_______BTS8">#REF!</definedName>
    <definedName name="_______BTS9">#REF!</definedName>
    <definedName name="_______can430">40.73</definedName>
    <definedName name="_______can435">43.3</definedName>
    <definedName name="_______CCW1">[28]DATA!$H$67</definedName>
    <definedName name="_______CCW2">[28]DATA!$H$97</definedName>
    <definedName name="_______cur1">[3]r!$F$30</definedName>
    <definedName name="_______dec05" hidden="1">{"'Sheet1'!$A$4386:$N$4591"}</definedName>
    <definedName name="_______dem2" hidden="1">{"pl_t&amp;d",#N/A,FALSE,"p&amp;l_t&amp;D_01_02 (2)"}</definedName>
    <definedName name="_______eco3">#REF!</definedName>
    <definedName name="_______G120907">[50]Data!#REF!</definedName>
    <definedName name="_______GBS11">#REF!</definedName>
    <definedName name="_______GBS110">#REF!</definedName>
    <definedName name="_______GBS111">#REF!</definedName>
    <definedName name="_______GBS112">#REF!</definedName>
    <definedName name="_______GBS113">#REF!</definedName>
    <definedName name="_______GBS114">#REF!</definedName>
    <definedName name="_______GBS115">#REF!</definedName>
    <definedName name="_______GBS116">#REF!</definedName>
    <definedName name="_______GBS117">#REF!</definedName>
    <definedName name="_______GBS118">#REF!</definedName>
    <definedName name="_______GBS119">#REF!</definedName>
    <definedName name="_______GBS12">#REF!</definedName>
    <definedName name="_______GBS120">#REF!</definedName>
    <definedName name="_______GBS121">#REF!</definedName>
    <definedName name="_______GBS122">#REF!</definedName>
    <definedName name="_______GBS123">#REF!</definedName>
    <definedName name="_______GBS124">#REF!</definedName>
    <definedName name="_______GBS13">#REF!</definedName>
    <definedName name="_______GBS14">#REF!</definedName>
    <definedName name="_______GBS15">#REF!</definedName>
    <definedName name="_______GBS16">#REF!</definedName>
    <definedName name="_______GBS17">#REF!</definedName>
    <definedName name="_______GBS18">#REF!</definedName>
    <definedName name="_______GBS19">#REF!</definedName>
    <definedName name="_______GBS21">#REF!</definedName>
    <definedName name="_______GBS210">#REF!</definedName>
    <definedName name="_______GBS211">#REF!</definedName>
    <definedName name="_______GBS212">#REF!</definedName>
    <definedName name="_______GBS213">#REF!</definedName>
    <definedName name="_______GBS214">#REF!</definedName>
    <definedName name="_______GBS215">#REF!</definedName>
    <definedName name="_______GBS216">#REF!</definedName>
    <definedName name="_______GBS217">#REF!</definedName>
    <definedName name="_______GBS218">#REF!</definedName>
    <definedName name="_______GBS219">#REF!</definedName>
    <definedName name="_______GBS22">#REF!</definedName>
    <definedName name="_______GBS220">#REF!</definedName>
    <definedName name="_______GBS221">#REF!</definedName>
    <definedName name="_______GBS222">#REF!</definedName>
    <definedName name="_______GBS223">#REF!</definedName>
    <definedName name="_______GBS224">#REF!</definedName>
    <definedName name="_______GBS23">#REF!</definedName>
    <definedName name="_______GBS24">#REF!</definedName>
    <definedName name="_______GBS25">#REF!</definedName>
    <definedName name="_______GBS26">#REF!</definedName>
    <definedName name="_______GBS27">#REF!</definedName>
    <definedName name="_______GBS28">#REF!</definedName>
    <definedName name="_______GBS29">#REF!</definedName>
    <definedName name="_______imp1">[24]DATA_PRG!$H$245</definedName>
    <definedName name="_______IRC12">[53]MRATES!$M$9</definedName>
    <definedName name="_______IRC19">[53]MRATES!$M$10</definedName>
    <definedName name="_______IRC25">[53]MRATES!$M$11</definedName>
    <definedName name="_______IRC40">[53]MRATES!$M$12</definedName>
    <definedName name="_______IRC5">[53]MRATES!$M$7</definedName>
    <definedName name="_______IRC50">[53]MRATES!$M$13</definedName>
    <definedName name="_______IRC60">[53]MRATES!$M$14</definedName>
    <definedName name="_______IRC9">[53]MRATES!$M$8</definedName>
    <definedName name="_______KC139">#REF!</definedName>
    <definedName name="_______knr2">#REF!</definedName>
    <definedName name="_______l1">[18]leads!$A$3:$E$108</definedName>
    <definedName name="_______l12">#REF!</definedName>
    <definedName name="_______l2">[3]r!$F$29</definedName>
    <definedName name="_______l3">#REF!</definedName>
    <definedName name="_______l4">[19]Sheet1!$W$2:$Y$103</definedName>
    <definedName name="_______l5">#REF!</definedName>
    <definedName name="_______l6">[3]r!$F$4</definedName>
    <definedName name="_______l7">[6]r!$F$4</definedName>
    <definedName name="_______l8">[3]r!$F$2</definedName>
    <definedName name="_______l9">[3]r!$F$3</definedName>
    <definedName name="_______LJ6">[28]DATA!$H$245</definedName>
    <definedName name="_______lj600">#REF!</definedName>
    <definedName name="_______lj900">#REF!</definedName>
    <definedName name="_______LL3">#REF!</definedName>
    <definedName name="_______LR1">'[43]DATA-2005-06'!$J$9</definedName>
    <definedName name="_______LR10">'[43]DATA-2005-06'!$J$19</definedName>
    <definedName name="_______LR100">'[43]DATA-2005-06'!$J$122</definedName>
    <definedName name="_______LR101">'[43]DATA-2005-06'!$J$123</definedName>
    <definedName name="_______LR102">'[43]DATA-2005-06'!$J$124</definedName>
    <definedName name="_______LR103">'[43]DATA-2005-06'!$J$125</definedName>
    <definedName name="_______LR104">'[43]DATA-2005-06'!$J$126</definedName>
    <definedName name="_______LR107">'[43]DATA-2005-06'!$J$129</definedName>
    <definedName name="_______LR11">'[43]DATA-2005-06'!$J$20</definedName>
    <definedName name="_______LR119">'[43]DATA-2005-06'!$J$144</definedName>
    <definedName name="_______LR12">'[43]DATA-2005-06'!$J$21</definedName>
    <definedName name="_______LR120">'[43]DATA-2005-06'!$J$145</definedName>
    <definedName name="_______LR121">'[43]DATA-2005-06'!$J$146</definedName>
    <definedName name="_______LR127">'[43]DATA-2005-06'!$J$152</definedName>
    <definedName name="_______LR13">'[43]DATA-2005-06'!$J$22</definedName>
    <definedName name="_______LR130">'[43]DATA-2005-06'!$J$155</definedName>
    <definedName name="_______LR131">'[43]DATA-2005-06'!$J$156</definedName>
    <definedName name="_______LR132">'[43]DATA-2005-06'!$J$157</definedName>
    <definedName name="_______LR14">'[43]DATA-2005-06'!$J$23</definedName>
    <definedName name="_______LR141">'[43]DATA-2005-06'!$J$174</definedName>
    <definedName name="_______LR142">'[43]DATA-2005-06'!$J$175</definedName>
    <definedName name="_______LR143">'[43]DATA-2005-06'!$J$176</definedName>
    <definedName name="_______LR149">'[43]DATA-2005-06'!$J$188</definedName>
    <definedName name="_______LR150">'[43]DATA-2005-06'!$J$189</definedName>
    <definedName name="_______LR151">'[43]DATA-2005-06'!$J$190</definedName>
    <definedName name="_______LR153">'[43]DATA-2005-06'!$J$194</definedName>
    <definedName name="_______LR156">'[43]DATA-2005-06'!$J$198</definedName>
    <definedName name="_______LR157">'[43]DATA-2005-06'!$J$201</definedName>
    <definedName name="_______LR159">'[43]DATA-2005-06'!$J$203</definedName>
    <definedName name="_______LR161">'[43]DATA-2005-06'!$J$210</definedName>
    <definedName name="_______LR162">'[43]DATA-2005-06'!$J$211</definedName>
    <definedName name="_______LR163">'[43]DATA-2005-06'!$J$212</definedName>
    <definedName name="_______LR164">'[43]DATA-2005-06'!$J$213</definedName>
    <definedName name="_______LR17">'[43]DATA-2005-06'!$J$26</definedName>
    <definedName name="_______LR18">'[43]DATA-2005-06'!$J$27</definedName>
    <definedName name="_______LR19">'[43]DATA-2005-06'!$J$28</definedName>
    <definedName name="_______LR2">'[43]DATA-2005-06'!$J$10</definedName>
    <definedName name="_______LR20">'[43]DATA-2005-06'!$J$29</definedName>
    <definedName name="_______LR21">'[43]DATA-2005-06'!$J$30</definedName>
    <definedName name="_______LR22">'[43]DATA-2005-06'!$J$31</definedName>
    <definedName name="_______LR23">'[43]DATA-2005-06'!$J$32</definedName>
    <definedName name="_______LR24">'[43]DATA-2005-06'!$J$33</definedName>
    <definedName name="_______LR25">'[43]DATA-2005-06'!$J$34</definedName>
    <definedName name="_______LR26">'[43]DATA-2005-06'!$J$35</definedName>
    <definedName name="_______LR27">'[43]DATA-2005-06'!$J$36</definedName>
    <definedName name="_______LR28">'[43]DATA-2005-06'!$J$37</definedName>
    <definedName name="_______LR29">'[43]DATA-2005-06'!$J$38</definedName>
    <definedName name="_______LR30">'[43]DATA-2005-06'!$J$39</definedName>
    <definedName name="_______LR31">'[43]DATA-2005-06'!$J$40</definedName>
    <definedName name="_______LR32">'[43]DATA-2005-06'!$J$41</definedName>
    <definedName name="_______LR33">'[43]DATA-2005-06'!$J$42</definedName>
    <definedName name="_______LR34">'[43]DATA-2005-06'!$J$43</definedName>
    <definedName name="_______LR35">'[43]DATA-2005-06'!$J$44</definedName>
    <definedName name="_______LR36">'[43]DATA-2005-06'!$J$45</definedName>
    <definedName name="_______LR37">'[43]DATA-2005-06'!$J$46</definedName>
    <definedName name="_______LR38">'[43]DATA-2005-06'!$J$47</definedName>
    <definedName name="_______LR39">'[43]DATA-2005-06'!$J$51</definedName>
    <definedName name="_______LR4">'[43]DATA-2005-06'!$J$12</definedName>
    <definedName name="_______LR40">'[43]DATA-2005-06'!$J$52</definedName>
    <definedName name="_______LR41">'[43]DATA-2005-06'!$J$53</definedName>
    <definedName name="_______LR42">'[43]DATA-2005-06'!$J$54</definedName>
    <definedName name="_______LR43">'[43]DATA-2005-06'!$J$55</definedName>
    <definedName name="_______LR44">'[43]DATA-2005-06'!$J$56</definedName>
    <definedName name="_______LR46">'[43]DATA-2005-06'!$J$58</definedName>
    <definedName name="_______LR47">'[43]DATA-2005-06'!$J$59</definedName>
    <definedName name="_______LR5">'[43]DATA-2005-06'!$J$13</definedName>
    <definedName name="_______LR53">'[43]DATA-2005-06'!$J$65</definedName>
    <definedName name="_______LR54">'[43]DATA-2005-06'!$J$66</definedName>
    <definedName name="_______LR56">'[43]DATA-2005-06'!$J$68</definedName>
    <definedName name="_______LR57">'[43]DATA-2005-06'!$J$69</definedName>
    <definedName name="_______LR58">'[43]DATA-2005-06'!$J$70</definedName>
    <definedName name="_______LR6">'[43]DATA-2005-06'!$J$14</definedName>
    <definedName name="_______LR62">'[43]DATA-2005-06'!$J$74</definedName>
    <definedName name="_______LR7">'[43]DATA-2005-06'!$J$15</definedName>
    <definedName name="_______LR8">'[43]DATA-2005-06'!$J$16</definedName>
    <definedName name="_______LR92">'[43]DATA-2005-06'!$J$112</definedName>
    <definedName name="_______LR93">'[43]DATA-2005-06'!$J$113</definedName>
    <definedName name="_______LR94">'[43]DATA-2005-06'!$J$114</definedName>
    <definedName name="_______LR96">'[43]DATA-2005-06'!$J$116</definedName>
    <definedName name="_______LS1">'[43]DATA-2005-06'!$P$232</definedName>
    <definedName name="_______LS10">'[43]DATA-2005-06'!$P$242</definedName>
    <definedName name="_______LS11">'[43]DATA-2005-06'!$P$243</definedName>
    <definedName name="_______LS13">'[43]DATA-2005-06'!$P$245</definedName>
    <definedName name="_______LS15">'[43]DATA-2005-06'!$P$247</definedName>
    <definedName name="_______LS16">'[43]DATA-2005-06'!$P$248</definedName>
    <definedName name="_______LS18">'[43]DATA-2005-06'!$P$250</definedName>
    <definedName name="_______LS2">'[43]DATA-2005-06'!$P$233</definedName>
    <definedName name="_______LS3">'[43]DATA-2005-06'!$P$234</definedName>
    <definedName name="_______LS30">'[43]DATA-2005-06'!$P$261</definedName>
    <definedName name="_______LS33">'[43]DATA-2005-06'!$P$264</definedName>
    <definedName name="_______LS36">'[43]DATA-2005-06'!$P$266</definedName>
    <definedName name="_______LS37">'[43]DATA-2005-06'!$P$267</definedName>
    <definedName name="_______LS4">'[43]DATA-2005-06'!$P$235</definedName>
    <definedName name="_______LS41">'[43]DATA-2005-06'!$P$271</definedName>
    <definedName name="_______LS42">'[43]DATA-2005-06'!$P$272</definedName>
    <definedName name="_______LS43">'[43]DATA-2005-06'!$P$273</definedName>
    <definedName name="_______LS5">'[43]DATA-2005-06'!$P$236</definedName>
    <definedName name="_______LS6">'[43]DATA-2005-06'!$P$238</definedName>
    <definedName name="_______LS7">'[43]DATA-2005-06'!$P$239</definedName>
    <definedName name="_______LS8">'[43]DATA-2005-06'!$P$240</definedName>
    <definedName name="_______LS9">'[43]DATA-2005-06'!$P$241</definedName>
    <definedName name="_______LSO24">[29]Lead!#REF!</definedName>
    <definedName name="_______MA1">#REF!</definedName>
    <definedName name="_______ma2">#REF!</definedName>
    <definedName name="_______me12">'[54]Lead statement'!#REF!</definedName>
    <definedName name="_______Met22">#REF!</definedName>
    <definedName name="_______Met45">#REF!</definedName>
    <definedName name="_______MEt55">#REF!</definedName>
    <definedName name="_______Met63">#REF!</definedName>
    <definedName name="_______MIX124">[46]maya!$A$11:$A$18</definedName>
    <definedName name="_______ML21">#REF!</definedName>
    <definedName name="_______ML210">#REF!</definedName>
    <definedName name="_______ML211">#REF!</definedName>
    <definedName name="_______ML212">#REF!</definedName>
    <definedName name="_______ML213">#REF!</definedName>
    <definedName name="_______ML214">#REF!</definedName>
    <definedName name="_______ML215">#REF!</definedName>
    <definedName name="_______ML216">#REF!</definedName>
    <definedName name="_______ML217">#REF!</definedName>
    <definedName name="_______ML218">#REF!</definedName>
    <definedName name="_______ML219">#REF!</definedName>
    <definedName name="_______ML22">#REF!</definedName>
    <definedName name="_______ML220">#REF!</definedName>
    <definedName name="_______ML221">#REF!</definedName>
    <definedName name="_______ML222">#REF!</definedName>
    <definedName name="_______ML223">#REF!</definedName>
    <definedName name="_______ML224">#REF!</definedName>
    <definedName name="_______ML23">#REF!</definedName>
    <definedName name="_______ML24">#REF!</definedName>
    <definedName name="_______ML25">#REF!</definedName>
    <definedName name="_______ML26">#REF!</definedName>
    <definedName name="_______ML27">#REF!</definedName>
    <definedName name="_______ML28">#REF!</definedName>
    <definedName name="_______ML29">#REF!</definedName>
    <definedName name="_______ML31">#REF!</definedName>
    <definedName name="_______ML310">#REF!</definedName>
    <definedName name="_______ML311">#REF!</definedName>
    <definedName name="_______ML312">#REF!</definedName>
    <definedName name="_______ML313">#REF!</definedName>
    <definedName name="_______ML314">#REF!</definedName>
    <definedName name="_______ML315">#REF!</definedName>
    <definedName name="_______ML316">#REF!</definedName>
    <definedName name="_______ML317">#REF!</definedName>
    <definedName name="_______ML318">#REF!</definedName>
    <definedName name="_______ML319">#REF!</definedName>
    <definedName name="_______ML32">#REF!</definedName>
    <definedName name="_______ML320">#REF!</definedName>
    <definedName name="_______ML321">#REF!</definedName>
    <definedName name="_______ML322">#REF!</definedName>
    <definedName name="_______ML323">#REF!</definedName>
    <definedName name="_______ML324">#REF!</definedName>
    <definedName name="_______ML33">#REF!</definedName>
    <definedName name="_______ML34">#REF!</definedName>
    <definedName name="_______ML35">#REF!</definedName>
    <definedName name="_______ML36">#REF!</definedName>
    <definedName name="_______ML37">#REF!</definedName>
    <definedName name="_______ML38">#REF!</definedName>
    <definedName name="_______ML39">#REF!</definedName>
    <definedName name="_______ML7">#REF!</definedName>
    <definedName name="_______ML8">#REF!</definedName>
    <definedName name="_______ML9">#REF!</definedName>
    <definedName name="_______mm1">[20]r!$F$4</definedName>
    <definedName name="_______mm1000">#REF!</definedName>
    <definedName name="_______mm11">[3]r!$F$4</definedName>
    <definedName name="_______mm111">[6]r!$F$4</definedName>
    <definedName name="_______mm600">#REF!</definedName>
    <definedName name="_______mm800">#REF!</definedName>
    <definedName name="_______MS6">[53]MRATES!$P$50</definedName>
    <definedName name="_______OH1">[53]MRATES!$C$35</definedName>
    <definedName name="_______pa2">'[42]civ data'!#REF!</definedName>
    <definedName name="_______PC1">#REF!</definedName>
    <definedName name="_______PC10">#REF!</definedName>
    <definedName name="_______PC11">#REF!</definedName>
    <definedName name="_______PC12">#REF!</definedName>
    <definedName name="_______PC13">#REF!</definedName>
    <definedName name="_______PC14">#REF!</definedName>
    <definedName name="_______PC15">#REF!</definedName>
    <definedName name="_______PC16">#REF!</definedName>
    <definedName name="_______PC17">#REF!</definedName>
    <definedName name="_______PC18">#REF!</definedName>
    <definedName name="_______PC19">#REF!</definedName>
    <definedName name="_______pc2">#REF!</definedName>
    <definedName name="_______PC20">#REF!</definedName>
    <definedName name="_______PC21">#REF!</definedName>
    <definedName name="_______PC22">#REF!</definedName>
    <definedName name="_______PC23">#REF!</definedName>
    <definedName name="_______PC24">#REF!</definedName>
    <definedName name="_______PC3">#REF!</definedName>
    <definedName name="_______PC4">#REF!</definedName>
    <definedName name="_______PC5">#REF!</definedName>
    <definedName name="_______PC6">#REF!</definedName>
    <definedName name="_______pc600">#REF!</definedName>
    <definedName name="_______PC7">#REF!</definedName>
    <definedName name="_______PC8">#REF!</definedName>
    <definedName name="_______PC9">#REF!</definedName>
    <definedName name="_______pc900">#REF!</definedName>
    <definedName name="_______pla4">[25]DATA_PRG!$H$269</definedName>
    <definedName name="_______PPA14">#REF!</definedName>
    <definedName name="_______PPB154">#REF!</definedName>
    <definedName name="_______PPB155">#REF!</definedName>
    <definedName name="_______PPB16">#REF!</definedName>
    <definedName name="_______PPB17">#REF!</definedName>
    <definedName name="_______PPB18">#REF!</definedName>
    <definedName name="_______PPB19">#REF!</definedName>
    <definedName name="_______PPB2">#REF!</definedName>
    <definedName name="_______PPB20">#REF!</definedName>
    <definedName name="_______PPB21">#REF!</definedName>
    <definedName name="_______PPB22">#REF!</definedName>
    <definedName name="_______PPB23">#REF!</definedName>
    <definedName name="_______PPB24">#REF!</definedName>
    <definedName name="_______PPB25">#REF!</definedName>
    <definedName name="_______PPB26">#REF!</definedName>
    <definedName name="_______PPB27">#REF!</definedName>
    <definedName name="_______PPB28">#REF!</definedName>
    <definedName name="_______PPB29">#REF!</definedName>
    <definedName name="_______PPB3">#REF!</definedName>
    <definedName name="_______PPB30">#REF!</definedName>
    <definedName name="_______PPB31">#REF!</definedName>
    <definedName name="_______PPB32">#REF!</definedName>
    <definedName name="_______PPB33">#REF!</definedName>
    <definedName name="_______PPB34">#REF!</definedName>
    <definedName name="_______PPB35">#REF!</definedName>
    <definedName name="_______PPB36">#REF!</definedName>
    <definedName name="_______PPB37">#REF!</definedName>
    <definedName name="_______PPB38">#REF!</definedName>
    <definedName name="_______PPB39">#REF!</definedName>
    <definedName name="_______PPB4">#REF!</definedName>
    <definedName name="_______PPB40">#REF!</definedName>
    <definedName name="_______PPB41">#REF!</definedName>
    <definedName name="_______PPB42">#REF!</definedName>
    <definedName name="_______PPB43">#REF!</definedName>
    <definedName name="_______PPB44">#REF!</definedName>
    <definedName name="_______PPB45">#REF!</definedName>
    <definedName name="_______PPB46">#REF!</definedName>
    <definedName name="_______PPB47">#REF!</definedName>
    <definedName name="_______PPB48">#REF!</definedName>
    <definedName name="_______PPB49">#REF!</definedName>
    <definedName name="_______PPB5">#REF!</definedName>
    <definedName name="_______PPB50">#REF!</definedName>
    <definedName name="_______PPB51">#REF!</definedName>
    <definedName name="_______PPB52">#REF!</definedName>
    <definedName name="_______PPB53">#REF!</definedName>
    <definedName name="_______PPB54">#REF!</definedName>
    <definedName name="_______PPB55">#REF!</definedName>
    <definedName name="_______PPB56">#REF!</definedName>
    <definedName name="_______PPB57">#REF!</definedName>
    <definedName name="_______PPB58">#REF!</definedName>
    <definedName name="_______PPB59">#REF!</definedName>
    <definedName name="_______PPB6">#REF!</definedName>
    <definedName name="_______PPB60">#REF!</definedName>
    <definedName name="_______PPB61">#REF!</definedName>
    <definedName name="_______PPB62">#REF!</definedName>
    <definedName name="_______PPB63">#REF!</definedName>
    <definedName name="_______PPB64">#REF!</definedName>
    <definedName name="_______PPB65">#REF!</definedName>
    <definedName name="_______PPB66">#REF!</definedName>
    <definedName name="_______PPB67">#REF!</definedName>
    <definedName name="_______PPB68">#REF!</definedName>
    <definedName name="_______PPB69">#REF!</definedName>
    <definedName name="_______PPB7">#REF!</definedName>
    <definedName name="_______PPB70">#REF!</definedName>
    <definedName name="_______PPB71">#REF!</definedName>
    <definedName name="_______PPB72">#REF!</definedName>
    <definedName name="_______PPB73">#REF!</definedName>
    <definedName name="_______PPB74">#REF!</definedName>
    <definedName name="_______PPB75">#REF!</definedName>
    <definedName name="_______PPB76">#REF!</definedName>
    <definedName name="_______PPB77">#REF!</definedName>
    <definedName name="_______PPB78">#REF!</definedName>
    <definedName name="_______PPB79">#REF!</definedName>
    <definedName name="_______PPB8">#REF!</definedName>
    <definedName name="_______PPB80">#REF!</definedName>
    <definedName name="_______PPB81">#REF!</definedName>
    <definedName name="_______PPB82">#REF!</definedName>
    <definedName name="_______PPB83">#REF!</definedName>
    <definedName name="_______PPB84">#REF!</definedName>
    <definedName name="_______PPB85">#REF!</definedName>
    <definedName name="_______PPB86">#REF!</definedName>
    <definedName name="_______PPB87">#REF!</definedName>
    <definedName name="_______PPB88">#REF!</definedName>
    <definedName name="_______PPB89">#REF!</definedName>
    <definedName name="_______PPB9">#REF!</definedName>
    <definedName name="_______PPB90">#REF!</definedName>
    <definedName name="_______PPB91">#REF!</definedName>
    <definedName name="_______PPB92">#REF!</definedName>
    <definedName name="_______PPB93">#REF!</definedName>
    <definedName name="_______PPB94">#REF!</definedName>
    <definedName name="_______PPB95">#REF!</definedName>
    <definedName name="_______PPB96">#REF!</definedName>
    <definedName name="_______PPB97">#REF!</definedName>
    <definedName name="_______PPB98">#REF!</definedName>
    <definedName name="_______PPB99">#REF!</definedName>
    <definedName name="_______PPC1">#REF!</definedName>
    <definedName name="_______PPC10">#REF!</definedName>
    <definedName name="_______PPC100">#REF!</definedName>
    <definedName name="_______PPC101">#REF!</definedName>
    <definedName name="_______PPC102">#REF!</definedName>
    <definedName name="_______PPC103">#REF!</definedName>
    <definedName name="_______PPC104">#REF!</definedName>
    <definedName name="_______PPC105">#REF!</definedName>
    <definedName name="_______PPC106">#REF!</definedName>
    <definedName name="_______PPC107">#REF!</definedName>
    <definedName name="_______PPC108">#REF!</definedName>
    <definedName name="_______PPC109">#REF!</definedName>
    <definedName name="_______PPC11">#REF!</definedName>
    <definedName name="_______PPC110">#REF!</definedName>
    <definedName name="_______PPC111">#REF!</definedName>
    <definedName name="_______PPC112">#REF!</definedName>
    <definedName name="_______PPC113">#REF!</definedName>
    <definedName name="_______PPC114">#REF!</definedName>
    <definedName name="_______PPC115">#REF!</definedName>
    <definedName name="_______PPC116">#REF!</definedName>
    <definedName name="_______PPC117">#REF!</definedName>
    <definedName name="_______PPC118">#REF!</definedName>
    <definedName name="_______PPC119">#REF!</definedName>
    <definedName name="_______PPC12">#REF!</definedName>
    <definedName name="_______PPC120">#REF!</definedName>
    <definedName name="_______PPC121">#REF!</definedName>
    <definedName name="_______PPC122">#REF!</definedName>
    <definedName name="_______PPC123">#REF!</definedName>
    <definedName name="_______PPC124">#REF!</definedName>
    <definedName name="_______PPC125">#REF!</definedName>
    <definedName name="_______PPC126">#REF!</definedName>
    <definedName name="_______PPC127">#REF!</definedName>
    <definedName name="_______PPC128">#REF!</definedName>
    <definedName name="_______PPC129">#REF!</definedName>
    <definedName name="_______PPC13">#REF!</definedName>
    <definedName name="_______PPC130">#REF!</definedName>
    <definedName name="_______PPC131">#REF!</definedName>
    <definedName name="_______PPC132">#REF!</definedName>
    <definedName name="_______PPC133">#REF!</definedName>
    <definedName name="_______PPC134">#REF!</definedName>
    <definedName name="_______PPC135">#REF!</definedName>
    <definedName name="_______PPC136">#REF!</definedName>
    <definedName name="_______PPC137">#REF!</definedName>
    <definedName name="_______PPC138">#REF!</definedName>
    <definedName name="_______PPC139">#REF!</definedName>
    <definedName name="_______PPC14">#REF!</definedName>
    <definedName name="_______PPC140">#REF!</definedName>
    <definedName name="_______PPC141">#REF!</definedName>
    <definedName name="_______PPC142">#REF!</definedName>
    <definedName name="_______PPC143">#REF!</definedName>
    <definedName name="_______PPC144">#REF!</definedName>
    <definedName name="_______PPC145">#REF!</definedName>
    <definedName name="_______PPC146">#REF!</definedName>
    <definedName name="_______PPC147">#REF!</definedName>
    <definedName name="_______PPC148">#REF!</definedName>
    <definedName name="_______PPC149">#REF!</definedName>
    <definedName name="_______PPC15">#REF!</definedName>
    <definedName name="_______PPC150">#REF!</definedName>
    <definedName name="_______PPC151">#REF!</definedName>
    <definedName name="_______PPC152">#REF!</definedName>
    <definedName name="_______PPC153">#REF!</definedName>
    <definedName name="_______PPC154">#REF!</definedName>
    <definedName name="_______PPC155">#REF!</definedName>
    <definedName name="_______PPC16">#REF!</definedName>
    <definedName name="_______PPC17">#REF!</definedName>
    <definedName name="_______PPC18">#REF!</definedName>
    <definedName name="_______PPC19">#REF!</definedName>
    <definedName name="_______PPC2">#REF!</definedName>
    <definedName name="_______PPC20">#REF!</definedName>
    <definedName name="_______PPC21">#REF!</definedName>
    <definedName name="_______PPC22">#REF!</definedName>
    <definedName name="_______PPC23">#REF!</definedName>
    <definedName name="_______PPC24">#REF!</definedName>
    <definedName name="_______PPC25">#REF!</definedName>
    <definedName name="_______PPC26">#REF!</definedName>
    <definedName name="_______PPC27">#REF!</definedName>
    <definedName name="_______PPC28">#REF!</definedName>
    <definedName name="_______PPC29">#REF!</definedName>
    <definedName name="_______PPC3">#REF!</definedName>
    <definedName name="_______PPC30">#REF!</definedName>
    <definedName name="_______PPC31">#REF!</definedName>
    <definedName name="_______PPC32">#REF!</definedName>
    <definedName name="_______PPC33">#REF!</definedName>
    <definedName name="_______PPC34">#REF!</definedName>
    <definedName name="_______PPC35">#REF!</definedName>
    <definedName name="_______PPC36">#REF!</definedName>
    <definedName name="_______PPC37">#REF!</definedName>
    <definedName name="_______PPC38">#REF!</definedName>
    <definedName name="_______PPC39">#REF!</definedName>
    <definedName name="_______PPC4">#REF!</definedName>
    <definedName name="_______PPC40">#REF!</definedName>
    <definedName name="_______PPC41">#REF!</definedName>
    <definedName name="_______PPC42">#REF!</definedName>
    <definedName name="_______PPC43">#REF!</definedName>
    <definedName name="_______PPC44">#REF!</definedName>
    <definedName name="_______PPC45">#REF!</definedName>
    <definedName name="_______PPC46">#REF!</definedName>
    <definedName name="_______PPC47">#REF!</definedName>
    <definedName name="_______PPC48">#REF!</definedName>
    <definedName name="_______PPC49">#REF!</definedName>
    <definedName name="_______PPC5">#REF!</definedName>
    <definedName name="_______PPC50">#REF!</definedName>
    <definedName name="_______PPC51">#REF!</definedName>
    <definedName name="_______PPC52">#REF!</definedName>
    <definedName name="_______PPC53">#REF!</definedName>
    <definedName name="_______PPC54">#REF!</definedName>
    <definedName name="_______PPC55">#REF!</definedName>
    <definedName name="_______PPC56">#REF!</definedName>
    <definedName name="_______PPC57">#REF!</definedName>
    <definedName name="_______PPC58">#REF!</definedName>
    <definedName name="_______PPC59">#REF!</definedName>
    <definedName name="_______PPC6">#REF!</definedName>
    <definedName name="_______PPC60">#REF!</definedName>
    <definedName name="_______PPC61">#REF!</definedName>
    <definedName name="_______PPC62">#REF!</definedName>
    <definedName name="_______PPC63">#REF!</definedName>
    <definedName name="_______PPC64">#REF!</definedName>
    <definedName name="_______PPC65">#REF!</definedName>
    <definedName name="_______PPC66">#REF!</definedName>
    <definedName name="_______PPC67">#REF!</definedName>
    <definedName name="_______PPC68">#REF!</definedName>
    <definedName name="_______PPC69">#REF!</definedName>
    <definedName name="_______PPC7">#REF!</definedName>
    <definedName name="_______PPC70">#REF!</definedName>
    <definedName name="_______PPC71">#REF!</definedName>
    <definedName name="_______PPC72">#REF!</definedName>
    <definedName name="_______PPC73">#REF!</definedName>
    <definedName name="_______PPC74">#REF!</definedName>
    <definedName name="_______PPC75">#REF!</definedName>
    <definedName name="_______PPC76">#REF!</definedName>
    <definedName name="_______PPC77">#REF!</definedName>
    <definedName name="_______PPC78">#REF!</definedName>
    <definedName name="_______PPC79">#REF!</definedName>
    <definedName name="_______PPC8">#REF!</definedName>
    <definedName name="_______PPC80">#REF!</definedName>
    <definedName name="_______PPC81">#REF!</definedName>
    <definedName name="_______PPC82">#REF!</definedName>
    <definedName name="_______PPC83">#REF!</definedName>
    <definedName name="_______PPC84">#REF!</definedName>
    <definedName name="_______PPC85">#REF!</definedName>
    <definedName name="_______PPC86">#REF!</definedName>
    <definedName name="_______PPC87">#REF!</definedName>
    <definedName name="_______PPC88">#REF!</definedName>
    <definedName name="_______PPC89">#REF!</definedName>
    <definedName name="_______PPC9">#REF!</definedName>
    <definedName name="_______PPC90">#REF!</definedName>
    <definedName name="_______PPC91">#REF!</definedName>
    <definedName name="_______PPC92">#REF!</definedName>
    <definedName name="_______PPC93">#REF!</definedName>
    <definedName name="_______PPC94">#REF!</definedName>
    <definedName name="_______PPC95">#REF!</definedName>
    <definedName name="_______PPD114">#REF!</definedName>
    <definedName name="_______PPD89">#REF!</definedName>
    <definedName name="_______pv2">#REF!</definedName>
    <definedName name="_______QS25">[53]MRATES!$G$16</definedName>
    <definedName name="_______QS40">[53]MRATES!$G$17</definedName>
    <definedName name="_______rr3">[21]v!$A$2:$E$51</definedName>
    <definedName name="_______rrr1">[21]r!$B$1:$I$145</definedName>
    <definedName name="_______RT5565">#REF!</definedName>
    <definedName name="_______S12">'[48]p&amp;m'!#REF!</definedName>
    <definedName name="_______sep1">'[42]civ data'!#REF!</definedName>
    <definedName name="_______SK1" hidden="1">{"ss",#N/A,FALSE,"MODULE3"}</definedName>
    <definedName name="_______SP005">'[55]road safety datas'!#REF!</definedName>
    <definedName name="_______SP10">[26]Sheet1!$C$18</definedName>
    <definedName name="_______SP16">[26]Sheet1!$C$24</definedName>
    <definedName name="_______SP7">[26]Sheet1!$C$15</definedName>
    <definedName name="_______SS10">[53]MRATES!$J$7</definedName>
    <definedName name="_______ss12">[22]rdamdata!$J$8</definedName>
    <definedName name="_______SS150">[53]MRATES!$G$13</definedName>
    <definedName name="_______ss20">[22]rdamdata!$J$7</definedName>
    <definedName name="_______SS225">[53]MRATES!$G$14</definedName>
    <definedName name="_______SS25">[53]MRATES!$J$10</definedName>
    <definedName name="_______SS300">[53]MRATES!$G$15</definedName>
    <definedName name="_______ss40">[22]rdamdata!$J$6</definedName>
    <definedName name="_______SS6">[53]MRATES!$J$6</definedName>
    <definedName name="_______tw2">#REF!</definedName>
    <definedName name="_______var1">#REF!</definedName>
    <definedName name="_______var4">#REF!</definedName>
    <definedName name="_______vat1">#REF!</definedName>
    <definedName name="_______WN7" hidden="1">{#N/A,#N/A,FALSE,"MODULE3"}</definedName>
    <definedName name="_______xh2256">[49]HDPE!$L$30</definedName>
    <definedName name="_______xh2506">[49]HDPE!$M$30</definedName>
    <definedName name="_______xh2806">[49]HDPE!$N$30</definedName>
    <definedName name="_______xh3156">[49]HDPE!$O$30</definedName>
    <definedName name="_______xh634">[49]HDPE!$C$16</definedName>
    <definedName name="_______xk7100">[49]DI!$C$37</definedName>
    <definedName name="_______xk7150">[49]DI!$D$37</definedName>
    <definedName name="_______xk7250">[49]DI!$F$37</definedName>
    <definedName name="_______xk7300">[49]DI!$G$37</definedName>
    <definedName name="_______xp11010">[49]pvc!$F$61</definedName>
    <definedName name="_______xp1104">[49]pvc!$F$31</definedName>
    <definedName name="_______xp1106">[49]pvc!$F$46</definedName>
    <definedName name="_______xp1254">[49]pvc!$G$31</definedName>
    <definedName name="_______xp1256">[49]pvc!$G$46</definedName>
    <definedName name="_______xp14010">[49]pvc!$H$61</definedName>
    <definedName name="_______xp1404">[49]pvc!$H$31</definedName>
    <definedName name="_______xp1406">[49]pvc!$H$46</definedName>
    <definedName name="_______xp1604">[49]pvc!$I$31</definedName>
    <definedName name="_______xp1606">[49]pvc!$I$46</definedName>
    <definedName name="_______xp1804">[49]pvc!$J$31</definedName>
    <definedName name="_______xp1806">[49]pvc!$J$46</definedName>
    <definedName name="_______xp2006">[49]pvc!$K$46</definedName>
    <definedName name="_______xp6310">[49]pvc!$C$61</definedName>
    <definedName name="_______xp636">[49]pvc!$C$46</definedName>
    <definedName name="_______xp7510">[49]pvc!$D$61</definedName>
    <definedName name="_______xp754">[49]pvc!$D$31</definedName>
    <definedName name="_______xp756">[49]pvc!$D$46</definedName>
    <definedName name="_______xp9010">[49]pvc!$E$61</definedName>
    <definedName name="_______xp904">[49]pvc!$E$31</definedName>
    <definedName name="_______xp906">[49]pvc!$E$46</definedName>
    <definedName name="_______xx1" hidden="1">{"'Typical Costs Estimates'!$C$158:$H$161"}</definedName>
    <definedName name="______atw2">#REF!</definedName>
    <definedName name="______bla1">[17]leads!$H$7</definedName>
    <definedName name="______BSG100">#REF!</definedName>
    <definedName name="______BSG150">#REF!</definedName>
    <definedName name="______BSG5">#REF!</definedName>
    <definedName name="______BSG75">#REF!</definedName>
    <definedName name="______BTC1">#REF!</definedName>
    <definedName name="______BTC10">#REF!</definedName>
    <definedName name="______BTC11">#REF!</definedName>
    <definedName name="______BTC12">#REF!</definedName>
    <definedName name="______BTC13">#REF!</definedName>
    <definedName name="______BTC14">#REF!</definedName>
    <definedName name="______BTC15">#REF!</definedName>
    <definedName name="______BTC16">#REF!</definedName>
    <definedName name="______BTC17">#REF!</definedName>
    <definedName name="______BTC18">#REF!</definedName>
    <definedName name="______BTC19">#REF!</definedName>
    <definedName name="______BTC2">#REF!</definedName>
    <definedName name="______BTC20">#REF!</definedName>
    <definedName name="______BTC21">#REF!</definedName>
    <definedName name="______BTC22">#REF!</definedName>
    <definedName name="______BTC23">#REF!</definedName>
    <definedName name="______BTC24">#REF!</definedName>
    <definedName name="______BTC3">#REF!</definedName>
    <definedName name="______BTC4">#REF!</definedName>
    <definedName name="______BTC5">#REF!</definedName>
    <definedName name="______BTC6">#REF!</definedName>
    <definedName name="______BTC7">#REF!</definedName>
    <definedName name="______BTC8">#REF!</definedName>
    <definedName name="______BTC9">#REF!</definedName>
    <definedName name="______BTR1">#REF!</definedName>
    <definedName name="______BTR10">#REF!</definedName>
    <definedName name="______BTR11">#REF!</definedName>
    <definedName name="______BTR12">#REF!</definedName>
    <definedName name="______BTR13">#REF!</definedName>
    <definedName name="______BTR14">#REF!</definedName>
    <definedName name="______BTR15">#REF!</definedName>
    <definedName name="______BTR16">#REF!</definedName>
    <definedName name="______BTR17">#REF!</definedName>
    <definedName name="______BTR18">#REF!</definedName>
    <definedName name="______BTR19">#REF!</definedName>
    <definedName name="______BTR2">#REF!</definedName>
    <definedName name="______BTR20">#REF!</definedName>
    <definedName name="______BTR21">#REF!</definedName>
    <definedName name="______BTR22">#REF!</definedName>
    <definedName name="______BTR23">#REF!</definedName>
    <definedName name="______BTR24">#REF!</definedName>
    <definedName name="______BTR3">#REF!</definedName>
    <definedName name="______BTR4">#REF!</definedName>
    <definedName name="______BTR5">#REF!</definedName>
    <definedName name="______BTR6">#REF!</definedName>
    <definedName name="______BTR7">#REF!</definedName>
    <definedName name="______BTR8">#REF!</definedName>
    <definedName name="______BTR9">#REF!</definedName>
    <definedName name="______BTS1">#REF!</definedName>
    <definedName name="______BTS10">#REF!</definedName>
    <definedName name="______BTS11">#REF!</definedName>
    <definedName name="______BTS12">#REF!</definedName>
    <definedName name="______BTS13">#REF!</definedName>
    <definedName name="______BTS14">#REF!</definedName>
    <definedName name="______BTS15">#REF!</definedName>
    <definedName name="______BTS16">#REF!</definedName>
    <definedName name="______BTS17">#REF!</definedName>
    <definedName name="______BTS18">#REF!</definedName>
    <definedName name="______BTS19">#REF!</definedName>
    <definedName name="______BTS2">#REF!</definedName>
    <definedName name="______BTS20">#REF!</definedName>
    <definedName name="______BTS21">#REF!</definedName>
    <definedName name="______BTS22">#REF!</definedName>
    <definedName name="______BTS23">#REF!</definedName>
    <definedName name="______BTS24">#REF!</definedName>
    <definedName name="______BTS3">#REF!</definedName>
    <definedName name="______BTS4">#REF!</definedName>
    <definedName name="______BTS5">#REF!</definedName>
    <definedName name="______BTS6">#REF!</definedName>
    <definedName name="______BTS7">#REF!</definedName>
    <definedName name="______BTS8">#REF!</definedName>
    <definedName name="______BTS9">#REF!</definedName>
    <definedName name="______can430">40.73</definedName>
    <definedName name="______can435">43.3</definedName>
    <definedName name="______CCW1">[28]DATA!$H$67</definedName>
    <definedName name="______CCW2">[28]DATA!$H$97</definedName>
    <definedName name="______cur1">[3]r!$F$30</definedName>
    <definedName name="______dem2" hidden="1">{"pl_t&amp;d",#N/A,FALSE,"p&amp;l_t&amp;D_01_02 (2)"}</definedName>
    <definedName name="______er1">#REF!</definedName>
    <definedName name="______G120907">[56]Data!#REF!</definedName>
    <definedName name="______GBS11">#REF!</definedName>
    <definedName name="______GBS110">#REF!</definedName>
    <definedName name="______GBS111">#REF!</definedName>
    <definedName name="______GBS112">#REF!</definedName>
    <definedName name="______GBS113">#REF!</definedName>
    <definedName name="______GBS114">#REF!</definedName>
    <definedName name="______GBS115">#REF!</definedName>
    <definedName name="______GBS116">#REF!</definedName>
    <definedName name="______GBS117">#REF!</definedName>
    <definedName name="______GBS118">#REF!</definedName>
    <definedName name="______GBS119">#REF!</definedName>
    <definedName name="______GBS12">#REF!</definedName>
    <definedName name="______GBS120">#REF!</definedName>
    <definedName name="______GBS121">#REF!</definedName>
    <definedName name="______GBS122">#REF!</definedName>
    <definedName name="______GBS123">#REF!</definedName>
    <definedName name="______GBS124">#REF!</definedName>
    <definedName name="______GBS13">#REF!</definedName>
    <definedName name="______GBS14">#REF!</definedName>
    <definedName name="______GBS15">#REF!</definedName>
    <definedName name="______GBS16">#REF!</definedName>
    <definedName name="______GBS17">#REF!</definedName>
    <definedName name="______GBS18">#REF!</definedName>
    <definedName name="______GBS19">#REF!</definedName>
    <definedName name="______GBS21">#REF!</definedName>
    <definedName name="______GBS210">#REF!</definedName>
    <definedName name="______GBS211">#REF!</definedName>
    <definedName name="______GBS212">#REF!</definedName>
    <definedName name="______GBS213">#REF!</definedName>
    <definedName name="______GBS214">#REF!</definedName>
    <definedName name="______GBS215">#REF!</definedName>
    <definedName name="______GBS216">#REF!</definedName>
    <definedName name="______GBS217">#REF!</definedName>
    <definedName name="______GBS218">#REF!</definedName>
    <definedName name="______GBS219">#REF!</definedName>
    <definedName name="______GBS22">#REF!</definedName>
    <definedName name="______GBS220">#REF!</definedName>
    <definedName name="______GBS221">#REF!</definedName>
    <definedName name="______GBS222">#REF!</definedName>
    <definedName name="______GBS223">#REF!</definedName>
    <definedName name="______GBS224">#REF!</definedName>
    <definedName name="______GBS23">#REF!</definedName>
    <definedName name="______GBS24">#REF!</definedName>
    <definedName name="______GBS25">#REF!</definedName>
    <definedName name="______GBS26">#REF!</definedName>
    <definedName name="______GBS27">#REF!</definedName>
    <definedName name="______GBS28">#REF!</definedName>
    <definedName name="______GBS29">#REF!</definedName>
    <definedName name="______imp1">[24]DATA_PRG!$H$245</definedName>
    <definedName name="______KC139">#REF!</definedName>
    <definedName name="______knr2">#REF!</definedName>
    <definedName name="______l1">[18]leads!$A$3:$E$108</definedName>
    <definedName name="______l12">#REF!</definedName>
    <definedName name="______l2">[3]r!$F$29</definedName>
    <definedName name="______l3">#REF!</definedName>
    <definedName name="______l4">[19]Sheet1!$W$2:$Y$103</definedName>
    <definedName name="______l5">#REF!</definedName>
    <definedName name="______l6">[3]r!$F$4</definedName>
    <definedName name="______l7">[6]r!$F$4</definedName>
    <definedName name="______l8">[3]r!$F$2</definedName>
    <definedName name="______l9">[3]r!$F$3</definedName>
    <definedName name="______LJ6">[28]DATA!$H$245</definedName>
    <definedName name="______lj600">#REF!</definedName>
    <definedName name="______lj900">#REF!</definedName>
    <definedName name="______LL3">#REF!</definedName>
    <definedName name="______LR100">'[43]DATA-2005-06'!$J$122</definedName>
    <definedName name="______LR101">'[43]DATA-2005-06'!$J$123</definedName>
    <definedName name="______LR102">'[43]DATA-2005-06'!$J$124</definedName>
    <definedName name="______LR103">'[43]DATA-2005-06'!$J$125</definedName>
    <definedName name="______LR104">'[43]DATA-2005-06'!$J$126</definedName>
    <definedName name="______LR107">'[43]DATA-2005-06'!$J$129</definedName>
    <definedName name="______LR11">'[43]DATA-2005-06'!$J$20</definedName>
    <definedName name="______LR119">'[43]DATA-2005-06'!$J$144</definedName>
    <definedName name="______LR12">'[43]DATA-2005-06'!$J$21</definedName>
    <definedName name="______LR120">'[43]DATA-2005-06'!$J$145</definedName>
    <definedName name="______LR121">'[43]DATA-2005-06'!$J$146</definedName>
    <definedName name="______LR127">'[43]DATA-2005-06'!$J$152</definedName>
    <definedName name="______LR13">'[43]DATA-2005-06'!$J$22</definedName>
    <definedName name="______LR130">'[43]DATA-2005-06'!$J$155</definedName>
    <definedName name="______LR131">'[43]DATA-2005-06'!$J$156</definedName>
    <definedName name="______LR132">'[43]DATA-2005-06'!$J$157</definedName>
    <definedName name="______LR14">'[43]DATA-2005-06'!$J$23</definedName>
    <definedName name="______LR141">'[43]DATA-2005-06'!$J$174</definedName>
    <definedName name="______LR142">'[43]DATA-2005-06'!$J$175</definedName>
    <definedName name="______LR143">'[43]DATA-2005-06'!$J$176</definedName>
    <definedName name="______LR149">'[43]DATA-2005-06'!$J$188</definedName>
    <definedName name="______LR150">'[43]DATA-2005-06'!$J$189</definedName>
    <definedName name="______LR151">'[43]DATA-2005-06'!$J$190</definedName>
    <definedName name="______LR153">'[43]DATA-2005-06'!$J$194</definedName>
    <definedName name="______LR156">'[43]DATA-2005-06'!$J$198</definedName>
    <definedName name="______LR157">'[43]DATA-2005-06'!$J$201</definedName>
    <definedName name="______LR159">'[43]DATA-2005-06'!$J$203</definedName>
    <definedName name="______LR161">'[43]DATA-2005-06'!$J$210</definedName>
    <definedName name="______LR162">'[43]DATA-2005-06'!$J$211</definedName>
    <definedName name="______LR163">'[43]DATA-2005-06'!$J$212</definedName>
    <definedName name="______LR164">'[43]DATA-2005-06'!$J$213</definedName>
    <definedName name="______LR17">'[43]DATA-2005-06'!$J$26</definedName>
    <definedName name="______LR18">'[43]DATA-2005-06'!$J$27</definedName>
    <definedName name="______LR19">'[43]DATA-2005-06'!$J$28</definedName>
    <definedName name="______LR2">'[43]DATA-2005-06'!$J$10</definedName>
    <definedName name="______LR20">'[43]DATA-2005-06'!$J$29</definedName>
    <definedName name="______LR21">'[43]DATA-2005-06'!$J$30</definedName>
    <definedName name="______LR22">'[43]DATA-2005-06'!$J$31</definedName>
    <definedName name="______LR23">'[43]DATA-2005-06'!$J$32</definedName>
    <definedName name="______LR24">'[43]DATA-2005-06'!$J$33</definedName>
    <definedName name="______LR25">'[43]DATA-2005-06'!$J$34</definedName>
    <definedName name="______LR26">'[43]DATA-2005-06'!$J$35</definedName>
    <definedName name="______LR27">'[43]DATA-2005-06'!$J$36</definedName>
    <definedName name="______LR28">'[43]DATA-2005-06'!$J$37</definedName>
    <definedName name="______LR29">'[43]DATA-2005-06'!$J$38</definedName>
    <definedName name="______LR30">'[43]DATA-2005-06'!$J$39</definedName>
    <definedName name="______LR31">'[43]DATA-2005-06'!$J$40</definedName>
    <definedName name="______LR32">'[43]DATA-2005-06'!$J$41</definedName>
    <definedName name="______LR33">'[43]DATA-2005-06'!$J$42</definedName>
    <definedName name="______LR34">'[43]DATA-2005-06'!$J$43</definedName>
    <definedName name="______LR35">'[43]DATA-2005-06'!$J$44</definedName>
    <definedName name="______LR36">'[43]DATA-2005-06'!$J$45</definedName>
    <definedName name="______LR37">'[43]DATA-2005-06'!$J$46</definedName>
    <definedName name="______LR38">'[43]DATA-2005-06'!$J$47</definedName>
    <definedName name="______LR39">'[43]DATA-2005-06'!$J$51</definedName>
    <definedName name="______LR4">'[43]DATA-2005-06'!$J$12</definedName>
    <definedName name="______LR40">'[43]DATA-2005-06'!$J$52</definedName>
    <definedName name="______LR41">'[43]DATA-2005-06'!$J$53</definedName>
    <definedName name="______LR42">'[43]DATA-2005-06'!$J$54</definedName>
    <definedName name="______LR43">'[43]DATA-2005-06'!$J$55</definedName>
    <definedName name="______LR44">'[43]DATA-2005-06'!$J$56</definedName>
    <definedName name="______LR46">'[43]DATA-2005-06'!$J$58</definedName>
    <definedName name="______LR47">'[43]DATA-2005-06'!$J$59</definedName>
    <definedName name="______LR5">'[43]DATA-2005-06'!$J$13</definedName>
    <definedName name="______LR53">'[43]DATA-2005-06'!$J$65</definedName>
    <definedName name="______LR54">'[43]DATA-2005-06'!$J$66</definedName>
    <definedName name="______LR56">'[43]DATA-2005-06'!$J$68</definedName>
    <definedName name="______LR57">'[43]DATA-2005-06'!$J$69</definedName>
    <definedName name="______LR58">'[43]DATA-2005-06'!$J$70</definedName>
    <definedName name="______LR6">'[43]DATA-2005-06'!$J$14</definedName>
    <definedName name="______LR62">'[43]DATA-2005-06'!$J$74</definedName>
    <definedName name="______LR7">'[43]DATA-2005-06'!$J$15</definedName>
    <definedName name="______LR8">'[43]DATA-2005-06'!$J$16</definedName>
    <definedName name="______LR92">'[43]DATA-2005-06'!$J$112</definedName>
    <definedName name="______LR93">'[43]DATA-2005-06'!$J$113</definedName>
    <definedName name="______LR94">'[43]DATA-2005-06'!$J$114</definedName>
    <definedName name="______LR96">'[43]DATA-2005-06'!$J$116</definedName>
    <definedName name="______LS1">'[43]DATA-2005-06'!$P$232</definedName>
    <definedName name="______LS10">'[43]DATA-2005-06'!$P$242</definedName>
    <definedName name="______LS11">'[43]DATA-2005-06'!$P$243</definedName>
    <definedName name="______LS13">'[43]DATA-2005-06'!$P$245</definedName>
    <definedName name="______LS15">'[43]DATA-2005-06'!$P$247</definedName>
    <definedName name="______LS16">'[43]DATA-2005-06'!$P$248</definedName>
    <definedName name="______LS18">'[43]DATA-2005-06'!$P$250</definedName>
    <definedName name="______LS2">'[43]DATA-2005-06'!$P$233</definedName>
    <definedName name="______LS3">'[43]DATA-2005-06'!$P$234</definedName>
    <definedName name="______LS30">'[43]DATA-2005-06'!$P$261</definedName>
    <definedName name="______LS33">'[43]DATA-2005-06'!$P$264</definedName>
    <definedName name="______LS36">'[43]DATA-2005-06'!$P$266</definedName>
    <definedName name="______LS37">'[43]DATA-2005-06'!$P$267</definedName>
    <definedName name="______LS4">'[43]DATA-2005-06'!$P$235</definedName>
    <definedName name="______LS41">'[43]DATA-2005-06'!$P$271</definedName>
    <definedName name="______LS42">'[43]DATA-2005-06'!$P$272</definedName>
    <definedName name="______LS43">'[43]DATA-2005-06'!$P$273</definedName>
    <definedName name="______LS5">'[43]DATA-2005-06'!$P$236</definedName>
    <definedName name="______LS6">'[43]DATA-2005-06'!$P$238</definedName>
    <definedName name="______LS7">'[43]DATA-2005-06'!$P$239</definedName>
    <definedName name="______LS8">'[43]DATA-2005-06'!$P$240</definedName>
    <definedName name="______LS9">'[43]DATA-2005-06'!$P$241</definedName>
    <definedName name="______LSO24">[57]Lead!#REF!</definedName>
    <definedName name="______ma1">#REF!</definedName>
    <definedName name="______MA2">#REF!</definedName>
    <definedName name="______me10">'[58]Lead statement'!$P$11</definedName>
    <definedName name="______me12">'[54]Lead statement'!#REF!</definedName>
    <definedName name="______me6">'[58]Lead statement'!$P$10</definedName>
    <definedName name="______Met22">#REF!</definedName>
    <definedName name="______Met45">#REF!</definedName>
    <definedName name="______MEt55">#REF!</definedName>
    <definedName name="______Met63">#REF!</definedName>
    <definedName name="______MIX124">[46]maya!$A$11:$A$18</definedName>
    <definedName name="______ML21">#REF!</definedName>
    <definedName name="______ML210">#REF!</definedName>
    <definedName name="______ML211">#REF!</definedName>
    <definedName name="______ML212">#REF!</definedName>
    <definedName name="______ML213">#REF!</definedName>
    <definedName name="______ML214">#REF!</definedName>
    <definedName name="______ML215">#REF!</definedName>
    <definedName name="______ML216">#REF!</definedName>
    <definedName name="______ML217">#REF!</definedName>
    <definedName name="______ML218">#REF!</definedName>
    <definedName name="______ML219">#REF!</definedName>
    <definedName name="______ML22">#REF!</definedName>
    <definedName name="______ML220">#REF!</definedName>
    <definedName name="______ML221">#REF!</definedName>
    <definedName name="______ML222">#REF!</definedName>
    <definedName name="______ML223">#REF!</definedName>
    <definedName name="______ML224">#REF!</definedName>
    <definedName name="______ML23">#REF!</definedName>
    <definedName name="______ML24">#REF!</definedName>
    <definedName name="______ML25">#REF!</definedName>
    <definedName name="______ML26">#REF!</definedName>
    <definedName name="______ML27">#REF!</definedName>
    <definedName name="______ML28">#REF!</definedName>
    <definedName name="______ML29">#REF!</definedName>
    <definedName name="______ML31">#REF!</definedName>
    <definedName name="______ML310">#REF!</definedName>
    <definedName name="______ML311">#REF!</definedName>
    <definedName name="______ML312">#REF!</definedName>
    <definedName name="______ML313">#REF!</definedName>
    <definedName name="______ML314">#REF!</definedName>
    <definedName name="______ML315">#REF!</definedName>
    <definedName name="______ML316">#REF!</definedName>
    <definedName name="______ML317">#REF!</definedName>
    <definedName name="______ML318">#REF!</definedName>
    <definedName name="______ML319">#REF!</definedName>
    <definedName name="______ML32">#REF!</definedName>
    <definedName name="______ML320">#REF!</definedName>
    <definedName name="______ML321">#REF!</definedName>
    <definedName name="______ML322">#REF!</definedName>
    <definedName name="______ML323">#REF!</definedName>
    <definedName name="______ML324">#REF!</definedName>
    <definedName name="______ML33">#REF!</definedName>
    <definedName name="______ML34">#REF!</definedName>
    <definedName name="______ML35">#REF!</definedName>
    <definedName name="______ML36">#REF!</definedName>
    <definedName name="______ML37">#REF!</definedName>
    <definedName name="______ML38">#REF!</definedName>
    <definedName name="______ML39">#REF!</definedName>
    <definedName name="______ML7">#REF!</definedName>
    <definedName name="______ML8">#REF!</definedName>
    <definedName name="______ML9">#REF!</definedName>
    <definedName name="______mm1">[20]r!$F$4</definedName>
    <definedName name="______mm1000">#REF!</definedName>
    <definedName name="______mm11">[3]r!$F$4</definedName>
    <definedName name="______mm111">[6]r!$F$4</definedName>
    <definedName name="______mm600">#REF!</definedName>
    <definedName name="______mm800">#REF!</definedName>
    <definedName name="______MT1">#REF!</definedName>
    <definedName name="______MT10">#REF!</definedName>
    <definedName name="______MT100">#REF!</definedName>
    <definedName name="______MT101">#REF!</definedName>
    <definedName name="______MT102">#REF!</definedName>
    <definedName name="______MT103">#REF!</definedName>
    <definedName name="______MT104">#REF!</definedName>
    <definedName name="______MT105">#REF!</definedName>
    <definedName name="______MT106">#REF!</definedName>
    <definedName name="______MT107">#REF!</definedName>
    <definedName name="______MT108">#REF!</definedName>
    <definedName name="______MT109">#REF!</definedName>
    <definedName name="______MT11">#REF!</definedName>
    <definedName name="______MT110">#REF!</definedName>
    <definedName name="______MT111">#REF!</definedName>
    <definedName name="______MT112">#REF!</definedName>
    <definedName name="______MT113">#REF!</definedName>
    <definedName name="______MT114">#REF!</definedName>
    <definedName name="______MT115">#REF!</definedName>
    <definedName name="______MT116">#REF!</definedName>
    <definedName name="______MT117">#REF!</definedName>
    <definedName name="______MT118">#REF!</definedName>
    <definedName name="______MT119">#REF!</definedName>
    <definedName name="______MT12">#REF!</definedName>
    <definedName name="______MT120">#REF!</definedName>
    <definedName name="______MT121">#REF!</definedName>
    <definedName name="______MT122">#REF!</definedName>
    <definedName name="______MT123">#REF!</definedName>
    <definedName name="______MT124">#REF!</definedName>
    <definedName name="______MT125">#REF!</definedName>
    <definedName name="______MT126">#REF!</definedName>
    <definedName name="______MT127">#REF!</definedName>
    <definedName name="______MT128">#REF!</definedName>
    <definedName name="______MT129">#REF!</definedName>
    <definedName name="______MT13">#REF!</definedName>
    <definedName name="______MT130">#REF!</definedName>
    <definedName name="______MT131">#REF!</definedName>
    <definedName name="______MT132">#REF!</definedName>
    <definedName name="______MT133">#REF!</definedName>
    <definedName name="______MT134">#REF!</definedName>
    <definedName name="______MT135">#REF!</definedName>
    <definedName name="______MT136">#REF!</definedName>
    <definedName name="______MT137">#REF!</definedName>
    <definedName name="______MT138">#REF!</definedName>
    <definedName name="______MT139">#REF!</definedName>
    <definedName name="______MT14">#REF!</definedName>
    <definedName name="______MT140">#REF!</definedName>
    <definedName name="______MT141">#REF!</definedName>
    <definedName name="______MT142">#REF!</definedName>
    <definedName name="______MT143">#REF!</definedName>
    <definedName name="______MT144">#REF!</definedName>
    <definedName name="______MT145">#REF!</definedName>
    <definedName name="______MT146">#REF!</definedName>
    <definedName name="______MT147">#REF!</definedName>
    <definedName name="______MT148">#REF!</definedName>
    <definedName name="______MT149">#REF!</definedName>
    <definedName name="______MT15">#REF!</definedName>
    <definedName name="______MT150">#REF!</definedName>
    <definedName name="______MT16">#REF!</definedName>
    <definedName name="______MT17">#REF!</definedName>
    <definedName name="______MT18">#REF!</definedName>
    <definedName name="______MT19">#REF!</definedName>
    <definedName name="______MT2">#REF!</definedName>
    <definedName name="______MT20">#REF!</definedName>
    <definedName name="______MT21">#REF!</definedName>
    <definedName name="______MT22">#REF!</definedName>
    <definedName name="______MT23">#REF!</definedName>
    <definedName name="______MT24">#REF!</definedName>
    <definedName name="______MT25">#REF!</definedName>
    <definedName name="______MT26">#REF!</definedName>
    <definedName name="______MT27">#REF!</definedName>
    <definedName name="______MT28">#REF!</definedName>
    <definedName name="______MT29">#REF!</definedName>
    <definedName name="______MT3">#REF!</definedName>
    <definedName name="______MT30">#REF!</definedName>
    <definedName name="______MT31">#REF!</definedName>
    <definedName name="______MT32">#REF!</definedName>
    <definedName name="______MT33">#REF!</definedName>
    <definedName name="______MT34">#REF!</definedName>
    <definedName name="______MT35">#REF!</definedName>
    <definedName name="______MT36">#REF!</definedName>
    <definedName name="______MT37">#REF!</definedName>
    <definedName name="______MT38">#REF!</definedName>
    <definedName name="______MT39">#REF!</definedName>
    <definedName name="______MT4">#REF!</definedName>
    <definedName name="______MT40">#REF!</definedName>
    <definedName name="______MT41">#REF!</definedName>
    <definedName name="______MT42">#REF!</definedName>
    <definedName name="______MT43">#REF!</definedName>
    <definedName name="______MT44">#REF!</definedName>
    <definedName name="______MT45">#REF!</definedName>
    <definedName name="______MT46">#REF!</definedName>
    <definedName name="______MT47">#REF!</definedName>
    <definedName name="______MT48">#REF!</definedName>
    <definedName name="______MT49">#REF!</definedName>
    <definedName name="______MT5">#REF!</definedName>
    <definedName name="______MT50">#REF!</definedName>
    <definedName name="______MT500">#REF!</definedName>
    <definedName name="______MT51">#REF!</definedName>
    <definedName name="______MT52">#REF!</definedName>
    <definedName name="______MT53">#REF!</definedName>
    <definedName name="______MT54">#REF!</definedName>
    <definedName name="______MT55">#REF!</definedName>
    <definedName name="______MT56">#REF!</definedName>
    <definedName name="______MT57">#REF!</definedName>
    <definedName name="______MT58">#REF!</definedName>
    <definedName name="______MT59">#REF!</definedName>
    <definedName name="______MT6">#REF!</definedName>
    <definedName name="______MT60">#REF!</definedName>
    <definedName name="______MT61">#REF!</definedName>
    <definedName name="______MT62">#REF!</definedName>
    <definedName name="______MT63">#REF!</definedName>
    <definedName name="______MT64">#REF!</definedName>
    <definedName name="______MT65">#REF!</definedName>
    <definedName name="______MT66">#REF!</definedName>
    <definedName name="______MT67">#REF!</definedName>
    <definedName name="______MT68">#REF!</definedName>
    <definedName name="______MT69">#REF!</definedName>
    <definedName name="______MT7">#REF!</definedName>
    <definedName name="______MT70">#REF!</definedName>
    <definedName name="______MT71">#REF!</definedName>
    <definedName name="______MT72">#REF!</definedName>
    <definedName name="______MT73">#REF!</definedName>
    <definedName name="______MT74">#REF!</definedName>
    <definedName name="______MT75">#REF!</definedName>
    <definedName name="______MT76">#REF!</definedName>
    <definedName name="______MT77">#REF!</definedName>
    <definedName name="______MT78">#REF!</definedName>
    <definedName name="______MT79">#REF!</definedName>
    <definedName name="______MT8">#REF!</definedName>
    <definedName name="______MT80">#REF!</definedName>
    <definedName name="______MT81">#REF!</definedName>
    <definedName name="______MT82">#REF!</definedName>
    <definedName name="______MT83">#REF!</definedName>
    <definedName name="______MT84">#REF!</definedName>
    <definedName name="______MT85">#REF!</definedName>
    <definedName name="______MT86">#REF!</definedName>
    <definedName name="______MT87">#REF!</definedName>
    <definedName name="______MT88">#REF!</definedName>
    <definedName name="______MT89">#REF!</definedName>
    <definedName name="______MT9">#REF!</definedName>
    <definedName name="______MT90">#REF!</definedName>
    <definedName name="______MT91">#REF!</definedName>
    <definedName name="______MT92">#REF!</definedName>
    <definedName name="______MT93">#REF!</definedName>
    <definedName name="______MT94">#REF!</definedName>
    <definedName name="______MT95">#REF!</definedName>
    <definedName name="______MT96">#REF!</definedName>
    <definedName name="______MT97">#REF!</definedName>
    <definedName name="______MT98">#REF!</definedName>
    <definedName name="______MT99">#REF!</definedName>
    <definedName name="______pa1">[52]data!#REF!</definedName>
    <definedName name="______pa2">[52]data!#REF!</definedName>
    <definedName name="______PC1">#REF!</definedName>
    <definedName name="______PC10">#REF!</definedName>
    <definedName name="______PC11">#REF!</definedName>
    <definedName name="______PC12">#REF!</definedName>
    <definedName name="______PC13">#REF!</definedName>
    <definedName name="______PC14">#REF!</definedName>
    <definedName name="______PC15">#REF!</definedName>
    <definedName name="______PC16">#REF!</definedName>
    <definedName name="______PC17">#REF!</definedName>
    <definedName name="______PC18">#REF!</definedName>
    <definedName name="______PC19">#REF!</definedName>
    <definedName name="______pc2">#REF!</definedName>
    <definedName name="______PC20">#REF!</definedName>
    <definedName name="______PC21">#REF!</definedName>
    <definedName name="______PC22">#REF!</definedName>
    <definedName name="______PC23">#REF!</definedName>
    <definedName name="______PC24">#REF!</definedName>
    <definedName name="______PC3">#REF!</definedName>
    <definedName name="______PC4">#REF!</definedName>
    <definedName name="______PC5">#REF!</definedName>
    <definedName name="______PC6">#REF!</definedName>
    <definedName name="______pc600">#REF!</definedName>
    <definedName name="______PC7">#REF!</definedName>
    <definedName name="______PC8">#REF!</definedName>
    <definedName name="______PC9">#REF!</definedName>
    <definedName name="______pc900">#REF!</definedName>
    <definedName name="______pla4">[25]DATA_PRG!$H$269</definedName>
    <definedName name="______pv2">#REF!</definedName>
    <definedName name="______rr3">[21]v!$A$2:$E$51</definedName>
    <definedName name="______rrr1">[21]r!$B$1:$I$145</definedName>
    <definedName name="______S12">'[48]p&amp;m'!#REF!</definedName>
    <definedName name="______SD1">#REF!</definedName>
    <definedName name="______SD10">#REF!</definedName>
    <definedName name="______SD100">#REF!</definedName>
    <definedName name="______SD101">#REF!</definedName>
    <definedName name="______SD102">#REF!</definedName>
    <definedName name="______SD103">#REF!</definedName>
    <definedName name="______SD104">#REF!</definedName>
    <definedName name="______SD105">#REF!</definedName>
    <definedName name="______SD106">#REF!</definedName>
    <definedName name="______SD107">#REF!</definedName>
    <definedName name="______SD108">#REF!</definedName>
    <definedName name="______SD109">#REF!</definedName>
    <definedName name="______SD11">#REF!</definedName>
    <definedName name="______SD110">#REF!</definedName>
    <definedName name="______SD111">#REF!</definedName>
    <definedName name="______SD112">#REF!</definedName>
    <definedName name="______SD113">#REF!</definedName>
    <definedName name="______SD114">#REF!</definedName>
    <definedName name="______SD115">#REF!</definedName>
    <definedName name="______SD116">#REF!</definedName>
    <definedName name="______SD117">#REF!</definedName>
    <definedName name="______SD118">#REF!</definedName>
    <definedName name="______SD119">#REF!</definedName>
    <definedName name="______SD12">#REF!</definedName>
    <definedName name="______SD120">#REF!</definedName>
    <definedName name="______SD121">#REF!</definedName>
    <definedName name="______SD122">#REF!</definedName>
    <definedName name="______SD123">#REF!</definedName>
    <definedName name="______SD124">#REF!</definedName>
    <definedName name="______SD125">#REF!</definedName>
    <definedName name="______SD126">#REF!</definedName>
    <definedName name="______SD127">#REF!</definedName>
    <definedName name="______SD128">#REF!</definedName>
    <definedName name="______SD129">#REF!</definedName>
    <definedName name="______SD13">#REF!</definedName>
    <definedName name="______SD130">#REF!</definedName>
    <definedName name="______SD131">#REF!</definedName>
    <definedName name="______SD132">#REF!</definedName>
    <definedName name="______SD133">#REF!</definedName>
    <definedName name="______SD134">#REF!</definedName>
    <definedName name="______SD135">#REF!</definedName>
    <definedName name="______SD136">#REF!</definedName>
    <definedName name="______SD137">#REF!</definedName>
    <definedName name="______SD138">#REF!</definedName>
    <definedName name="______SD139">#REF!</definedName>
    <definedName name="______SD14">#REF!</definedName>
    <definedName name="______SD140">#REF!</definedName>
    <definedName name="______SD141">#REF!</definedName>
    <definedName name="______SD142">#REF!</definedName>
    <definedName name="______SD143">#REF!</definedName>
    <definedName name="______SD144">#REF!</definedName>
    <definedName name="______SD145">#REF!</definedName>
    <definedName name="______SD146">#REF!</definedName>
    <definedName name="______SD147">#REF!</definedName>
    <definedName name="______SD148">#REF!</definedName>
    <definedName name="______SD149">#REF!</definedName>
    <definedName name="______SD15">#REF!</definedName>
    <definedName name="______SD150">#REF!</definedName>
    <definedName name="______SD16">#REF!</definedName>
    <definedName name="______SD17">#REF!</definedName>
    <definedName name="______SD18">#REF!</definedName>
    <definedName name="______SD19">#REF!</definedName>
    <definedName name="______SD2">#REF!</definedName>
    <definedName name="______SD20">#REF!</definedName>
    <definedName name="______SD21">#REF!</definedName>
    <definedName name="______SD22">#REF!</definedName>
    <definedName name="______SD23">#REF!</definedName>
    <definedName name="______SD24">#REF!</definedName>
    <definedName name="______SD25">#REF!</definedName>
    <definedName name="______SD250">#REF!</definedName>
    <definedName name="______SD26">#REF!</definedName>
    <definedName name="______SD27">#REF!</definedName>
    <definedName name="______SD28">#REF!</definedName>
    <definedName name="______SD29">#REF!</definedName>
    <definedName name="______SD3">#REF!</definedName>
    <definedName name="______SD30">#REF!</definedName>
    <definedName name="______SD31">#REF!</definedName>
    <definedName name="______SD32">#REF!</definedName>
    <definedName name="______SD33">#REF!</definedName>
    <definedName name="______SD34">#REF!</definedName>
    <definedName name="______SD35">#REF!</definedName>
    <definedName name="______SD36">#REF!</definedName>
    <definedName name="______SD37">#REF!</definedName>
    <definedName name="______SD38">#REF!</definedName>
    <definedName name="______SD39">#REF!</definedName>
    <definedName name="______SD4">#REF!</definedName>
    <definedName name="______SD40">#REF!</definedName>
    <definedName name="______SD41">#REF!</definedName>
    <definedName name="______SD42">#REF!</definedName>
    <definedName name="______SD43">#REF!</definedName>
    <definedName name="______SD44">#REF!</definedName>
    <definedName name="______SD45">#REF!</definedName>
    <definedName name="______SD46">#REF!</definedName>
    <definedName name="______SD47">#REF!</definedName>
    <definedName name="______SD48">#REF!</definedName>
    <definedName name="______SD49">#REF!</definedName>
    <definedName name="______SD5">#REF!</definedName>
    <definedName name="______SD50">#REF!</definedName>
    <definedName name="______SD500">#REF!</definedName>
    <definedName name="______SD51">#REF!</definedName>
    <definedName name="______SD52">#REF!</definedName>
    <definedName name="______SD53">#REF!</definedName>
    <definedName name="______SD54">#REF!</definedName>
    <definedName name="______SD55">#REF!</definedName>
    <definedName name="______SD56">#REF!</definedName>
    <definedName name="______SD57">#REF!</definedName>
    <definedName name="______SD58">#REF!</definedName>
    <definedName name="______SD59">#REF!</definedName>
    <definedName name="______SD6">#REF!</definedName>
    <definedName name="______SD60">#REF!</definedName>
    <definedName name="______SD61">#REF!</definedName>
    <definedName name="______SD62">#REF!</definedName>
    <definedName name="______SD63">#REF!</definedName>
    <definedName name="______SD64">#REF!</definedName>
    <definedName name="______SD65">#REF!</definedName>
    <definedName name="______SD66">#REF!</definedName>
    <definedName name="______SD67">#REF!</definedName>
    <definedName name="______SD68">#REF!</definedName>
    <definedName name="______SD69">#REF!</definedName>
    <definedName name="______SD7">#REF!</definedName>
    <definedName name="______SD70">#REF!</definedName>
    <definedName name="______SD71">#REF!</definedName>
    <definedName name="______SD72">#REF!</definedName>
    <definedName name="______SD73">#REF!</definedName>
    <definedName name="______SD74">#REF!</definedName>
    <definedName name="______SD75">#REF!</definedName>
    <definedName name="______SD76">#REF!</definedName>
    <definedName name="______SD77">#REF!</definedName>
    <definedName name="______SD78">#REF!</definedName>
    <definedName name="______SD79">#REF!</definedName>
    <definedName name="______SD8">#REF!</definedName>
    <definedName name="______SD80">#REF!</definedName>
    <definedName name="______SD81">#REF!</definedName>
    <definedName name="______SD82">#REF!</definedName>
    <definedName name="______SD83">#REF!</definedName>
    <definedName name="______SD84">#REF!</definedName>
    <definedName name="______SD85">#REF!</definedName>
    <definedName name="______SD86">#REF!</definedName>
    <definedName name="______SD87">#REF!</definedName>
    <definedName name="______SD88">#REF!</definedName>
    <definedName name="______SD89">#REF!</definedName>
    <definedName name="______SD9">#REF!</definedName>
    <definedName name="______SD90">#REF!</definedName>
    <definedName name="______SD91">#REF!</definedName>
    <definedName name="______SD92">#REF!</definedName>
    <definedName name="______SD93">#REF!</definedName>
    <definedName name="______SD94">#REF!</definedName>
    <definedName name="______SD95">#REF!</definedName>
    <definedName name="______SD96">#REF!</definedName>
    <definedName name="______SD97">#REF!</definedName>
    <definedName name="______SD98">#REF!</definedName>
    <definedName name="______SD99">#REF!</definedName>
    <definedName name="______sep1">[59]data!#REF!</definedName>
    <definedName name="______SK1" hidden="1">{"ss",#N/A,FALSE,"MODULE3"}</definedName>
    <definedName name="______SP10">[26]Sheet1!$C$18</definedName>
    <definedName name="______SP16">[26]Sheet1!$C$24</definedName>
    <definedName name="______SP7">[26]Sheet1!$C$15</definedName>
    <definedName name="______ss12">[22]rdamdata!$J$8</definedName>
    <definedName name="______ss20">[22]rdamdata!$J$7</definedName>
    <definedName name="______ss40">[22]rdamdata!$J$6</definedName>
    <definedName name="______tw2">#REF!</definedName>
    <definedName name="______var1">#REF!</definedName>
    <definedName name="______var4">#REF!</definedName>
    <definedName name="______vat1">#REF!</definedName>
    <definedName name="______WN7" hidden="1">{#N/A,#N/A,FALSE,"MODULE3"}</definedName>
    <definedName name="______xh2256">[49]HDPE!$L$30</definedName>
    <definedName name="______xh2506">[49]HDPE!$M$30</definedName>
    <definedName name="______xh2806">[49]HDPE!$N$30</definedName>
    <definedName name="______xh3156">[49]HDPE!$O$30</definedName>
    <definedName name="______xh634">[49]HDPE!$C$16</definedName>
    <definedName name="______xk7100">[49]DI!$C$37</definedName>
    <definedName name="______xk7150">[49]DI!$D$37</definedName>
    <definedName name="______xk7250">[49]DI!$F$37</definedName>
    <definedName name="______xk7300">[49]DI!$G$37</definedName>
    <definedName name="______xlnm.Print_Area_1">#REF!</definedName>
    <definedName name="______xlnm.Print_Area_2">#REF!</definedName>
    <definedName name="______xlnm.Print_Area_3">#REF!</definedName>
    <definedName name="______xlnm.Print_Area_7">#REF!</definedName>
    <definedName name="______xlnm.Print_Area_8">#REF!</definedName>
    <definedName name="______xlnm.Print_Area_9">#REF!</definedName>
    <definedName name="______xlnm.Print_Titles_1">#REF!</definedName>
    <definedName name="______xp11010">[49]pvc!$F$61</definedName>
    <definedName name="______xp1104">[49]pvc!$F$31</definedName>
    <definedName name="______xp1106">[49]pvc!$F$46</definedName>
    <definedName name="______xp1254">[49]pvc!$G$31</definedName>
    <definedName name="______xp1256">[49]pvc!$G$46</definedName>
    <definedName name="______xp14010">[49]pvc!$H$61</definedName>
    <definedName name="______xp1404">[49]pvc!$H$31</definedName>
    <definedName name="______xp1406">[49]pvc!$H$46</definedName>
    <definedName name="______xp1604">[49]pvc!$I$31</definedName>
    <definedName name="______xp1606">[49]pvc!$I$46</definedName>
    <definedName name="______xp1804">[49]pvc!$J$31</definedName>
    <definedName name="______xp1806">[49]pvc!$J$46</definedName>
    <definedName name="______xp2006">[49]pvc!$K$46</definedName>
    <definedName name="______xp6310">[49]pvc!$C$61</definedName>
    <definedName name="______xp636">[49]pvc!$C$46</definedName>
    <definedName name="______xp7510">[49]pvc!$D$61</definedName>
    <definedName name="______xp754">[49]pvc!$D$31</definedName>
    <definedName name="______xp756">[49]pvc!$D$46</definedName>
    <definedName name="______xp9010">[49]pvc!$E$61</definedName>
    <definedName name="______xp904">[49]pvc!$E$31</definedName>
    <definedName name="______xp906">[49]pvc!$E$46</definedName>
    <definedName name="_____12">#REF!</definedName>
    <definedName name="_____atw2">#REF!</definedName>
    <definedName name="_____bla1">[17]leads!$H$7</definedName>
    <definedName name="_____BLK1">#REF!</definedName>
    <definedName name="_____BLK2">#REF!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[28]DATA!$H$67</definedName>
    <definedName name="_____CCW2">[28]DATA!$H$97</definedName>
    <definedName name="_____cur1">[3]r!$F$30</definedName>
    <definedName name="_____dem2" hidden="1">{"pl_t&amp;d",#N/A,FALSE,"p&amp;l_t&amp;D_01_02 (2)"}</definedName>
    <definedName name="_____DSR5">[60]VARIABLE!#REF!</definedName>
    <definedName name="_____eco3">#REF!</definedName>
    <definedName name="_____er1">#REF!</definedName>
    <definedName name="_____EST3">#REF!</definedName>
    <definedName name="_____FIT1">#REF!</definedName>
    <definedName name="_____FIT2">#REF!</definedName>
    <definedName name="_____G120907">[56]Data!#REF!</definedName>
    <definedName name="_____GBS11">#REF!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[24]DATA_PRG!$H$245</definedName>
    <definedName name="_____IRC12">[61]MRATES!$M$9</definedName>
    <definedName name="_____IRC19">[61]MRATES!$M$10</definedName>
    <definedName name="_____IRC25">[61]MRATES!$M$11</definedName>
    <definedName name="_____IRC40">[61]MRATES!$M$12</definedName>
    <definedName name="_____IRC5">[61]MRATES!$M$7</definedName>
    <definedName name="_____IRC50">[61]MRATES!$M$13</definedName>
    <definedName name="_____IRC60">[61]MRATES!$M$14</definedName>
    <definedName name="_____IRC9">[61]MRATES!$M$8</definedName>
    <definedName name="_____KC139">#REF!</definedName>
    <definedName name="_____knr2">#REF!</definedName>
    <definedName name="_____l1">[18]leads!$A$3:$E$108</definedName>
    <definedName name="_____l12">#REF!</definedName>
    <definedName name="_____l2">[3]r!$F$29</definedName>
    <definedName name="_____l3">#REF!</definedName>
    <definedName name="_____l4">[19]Sheet1!$W$2:$Y$103</definedName>
    <definedName name="_____l5">#REF!</definedName>
    <definedName name="_____l6">[3]r!$F$4</definedName>
    <definedName name="_____l7">[6]r!$F$4</definedName>
    <definedName name="_____l8">[3]r!$F$2</definedName>
    <definedName name="_____l9">[3]r!$F$3</definedName>
    <definedName name="_____LC1">'[62]not req 3'!#REF!</definedName>
    <definedName name="_____LC2">'[62]not req 3'!#REF!</definedName>
    <definedName name="_____LJ6">[28]DATA!$H$245</definedName>
    <definedName name="_____lj600">#REF!</definedName>
    <definedName name="_____lj900">#REF!</definedName>
    <definedName name="_____LL3">#REF!</definedName>
    <definedName name="_____LR100">'[43]DATA-2005-06'!$J$122</definedName>
    <definedName name="_____LR101">'[43]DATA-2005-06'!$J$123</definedName>
    <definedName name="_____LR102">'[43]DATA-2005-06'!$J$124</definedName>
    <definedName name="_____LR103">'[43]DATA-2005-06'!$J$125</definedName>
    <definedName name="_____LR104">'[43]DATA-2005-06'!$J$126</definedName>
    <definedName name="_____LR107">'[43]DATA-2005-06'!$J$129</definedName>
    <definedName name="_____LR11">'[43]DATA-2005-06'!$J$20</definedName>
    <definedName name="_____LR119">'[43]DATA-2005-06'!$J$144</definedName>
    <definedName name="_____LR12">'[43]DATA-2005-06'!$J$21</definedName>
    <definedName name="_____LR120">'[43]DATA-2005-06'!$J$145</definedName>
    <definedName name="_____LR121">'[43]DATA-2005-06'!$J$146</definedName>
    <definedName name="_____LR127">'[43]DATA-2005-06'!$J$152</definedName>
    <definedName name="_____LR13">'[43]DATA-2005-06'!$J$22</definedName>
    <definedName name="_____LR130">'[43]DATA-2005-06'!$J$155</definedName>
    <definedName name="_____LR131">'[43]DATA-2005-06'!$J$156</definedName>
    <definedName name="_____LR132">'[43]DATA-2005-06'!$J$157</definedName>
    <definedName name="_____LR14">'[43]DATA-2005-06'!$J$23</definedName>
    <definedName name="_____LR141">'[43]DATA-2005-06'!$J$174</definedName>
    <definedName name="_____LR142">'[43]DATA-2005-06'!$J$175</definedName>
    <definedName name="_____LR143">'[43]DATA-2005-06'!$J$176</definedName>
    <definedName name="_____LR149">'[43]DATA-2005-06'!$J$188</definedName>
    <definedName name="_____LR150">'[43]DATA-2005-06'!$J$189</definedName>
    <definedName name="_____LR151">'[43]DATA-2005-06'!$J$190</definedName>
    <definedName name="_____LR153">'[43]DATA-2005-06'!$J$194</definedName>
    <definedName name="_____LR156">'[43]DATA-2005-06'!$J$198</definedName>
    <definedName name="_____LR157">'[43]DATA-2005-06'!$J$201</definedName>
    <definedName name="_____LR159">'[43]DATA-2005-06'!$J$203</definedName>
    <definedName name="_____LR161">'[43]DATA-2005-06'!$J$210</definedName>
    <definedName name="_____LR162">'[43]DATA-2005-06'!$J$211</definedName>
    <definedName name="_____LR163">'[43]DATA-2005-06'!$J$212</definedName>
    <definedName name="_____LR164">'[43]DATA-2005-06'!$J$213</definedName>
    <definedName name="_____LR17">'[43]DATA-2005-06'!$J$26</definedName>
    <definedName name="_____LR18">'[43]DATA-2005-06'!$J$27</definedName>
    <definedName name="_____LR19">'[43]DATA-2005-06'!$J$28</definedName>
    <definedName name="_____LR2">'[43]DATA-2005-06'!$J$10</definedName>
    <definedName name="_____LR20">'[43]DATA-2005-06'!$J$29</definedName>
    <definedName name="_____LR21">'[43]DATA-2005-06'!$J$30</definedName>
    <definedName name="_____LR22">'[43]DATA-2005-06'!$J$31</definedName>
    <definedName name="_____LR23">'[43]DATA-2005-06'!$J$32</definedName>
    <definedName name="_____LR24">'[43]DATA-2005-06'!$J$33</definedName>
    <definedName name="_____LR25">'[43]DATA-2005-06'!$J$34</definedName>
    <definedName name="_____LR26">'[43]DATA-2005-06'!$J$35</definedName>
    <definedName name="_____LR27">'[43]DATA-2005-06'!$J$36</definedName>
    <definedName name="_____LR28">'[43]DATA-2005-06'!$J$37</definedName>
    <definedName name="_____LR29">'[43]DATA-2005-06'!$J$38</definedName>
    <definedName name="_____LR30">'[43]DATA-2005-06'!$J$39</definedName>
    <definedName name="_____LR31">'[43]DATA-2005-06'!$J$40</definedName>
    <definedName name="_____LR32">'[43]DATA-2005-06'!$J$41</definedName>
    <definedName name="_____LR33">'[43]DATA-2005-06'!$J$42</definedName>
    <definedName name="_____LR34">'[43]DATA-2005-06'!$J$43</definedName>
    <definedName name="_____LR35">'[43]DATA-2005-06'!$J$44</definedName>
    <definedName name="_____LR36">'[43]DATA-2005-06'!$J$45</definedName>
    <definedName name="_____LR37">'[43]DATA-2005-06'!$J$46</definedName>
    <definedName name="_____LR38">'[43]DATA-2005-06'!$J$47</definedName>
    <definedName name="_____LR39">'[43]DATA-2005-06'!$J$51</definedName>
    <definedName name="_____LR4">'[43]DATA-2005-06'!$J$12</definedName>
    <definedName name="_____LR40">'[43]DATA-2005-06'!$J$52</definedName>
    <definedName name="_____LR41">'[43]DATA-2005-06'!$J$53</definedName>
    <definedName name="_____LR42">'[43]DATA-2005-06'!$J$54</definedName>
    <definedName name="_____LR43">'[43]DATA-2005-06'!$J$55</definedName>
    <definedName name="_____LR44">'[43]DATA-2005-06'!$J$56</definedName>
    <definedName name="_____LR46">'[43]DATA-2005-06'!$J$58</definedName>
    <definedName name="_____LR47">'[43]DATA-2005-06'!$J$59</definedName>
    <definedName name="_____LR5">'[43]DATA-2005-06'!$J$13</definedName>
    <definedName name="_____LR53">'[43]DATA-2005-06'!$J$65</definedName>
    <definedName name="_____LR54">'[43]DATA-2005-06'!$J$66</definedName>
    <definedName name="_____LR56">'[43]DATA-2005-06'!$J$68</definedName>
    <definedName name="_____LR57">'[43]DATA-2005-06'!$J$69</definedName>
    <definedName name="_____LR58">'[43]DATA-2005-06'!$J$70</definedName>
    <definedName name="_____LR6">'[43]DATA-2005-06'!$J$14</definedName>
    <definedName name="_____LR62">'[43]DATA-2005-06'!$J$74</definedName>
    <definedName name="_____LR7">'[43]DATA-2005-06'!$J$15</definedName>
    <definedName name="_____LR8">'[43]DATA-2005-06'!$J$16</definedName>
    <definedName name="_____LR92">'[43]DATA-2005-06'!$J$112</definedName>
    <definedName name="_____LR93">'[43]DATA-2005-06'!$J$113</definedName>
    <definedName name="_____LR94">'[43]DATA-2005-06'!$J$114</definedName>
    <definedName name="_____LR96">'[43]DATA-2005-06'!$J$116</definedName>
    <definedName name="_____LS1">'[43]DATA-2005-06'!$P$232</definedName>
    <definedName name="_____LS10">'[43]DATA-2005-06'!$P$242</definedName>
    <definedName name="_____LS11">'[43]DATA-2005-06'!$P$243</definedName>
    <definedName name="_____LS13">'[43]DATA-2005-06'!$P$245</definedName>
    <definedName name="_____LS15">'[43]DATA-2005-06'!$P$247</definedName>
    <definedName name="_____LS16">'[43]DATA-2005-06'!$P$248</definedName>
    <definedName name="_____LS18">'[43]DATA-2005-06'!$P$250</definedName>
    <definedName name="_____LS2">'[43]DATA-2005-06'!$P$233</definedName>
    <definedName name="_____LS3">'[43]DATA-2005-06'!$P$234</definedName>
    <definedName name="_____LS30">'[43]DATA-2005-06'!$P$261</definedName>
    <definedName name="_____LS33">'[43]DATA-2005-06'!$P$264</definedName>
    <definedName name="_____LS36">'[43]DATA-2005-06'!$P$266</definedName>
    <definedName name="_____LS37">'[43]DATA-2005-06'!$P$267</definedName>
    <definedName name="_____LS4">'[43]DATA-2005-06'!$P$235</definedName>
    <definedName name="_____LS41">'[43]DATA-2005-06'!$P$271</definedName>
    <definedName name="_____LS42">'[43]DATA-2005-06'!$P$272</definedName>
    <definedName name="_____LS43">'[43]DATA-2005-06'!$P$273</definedName>
    <definedName name="_____LS5">'[43]DATA-2005-06'!$P$236</definedName>
    <definedName name="_____LS6">'[43]DATA-2005-06'!$P$238</definedName>
    <definedName name="_____LS7">'[43]DATA-2005-06'!$P$239</definedName>
    <definedName name="_____LS8">'[43]DATA-2005-06'!$P$240</definedName>
    <definedName name="_____LS9">'[43]DATA-2005-06'!$P$241</definedName>
    <definedName name="_____LSO24">[57]Lead!#REF!</definedName>
    <definedName name="_____MA1">#REF!</definedName>
    <definedName name="_____ma2">#REF!</definedName>
    <definedName name="_____me10">'[58]Lead statement'!$P$11</definedName>
    <definedName name="_____me12">'[54]Lead statement'!#REF!</definedName>
    <definedName name="_____me6">'[58]Lead statement'!$P$10</definedName>
    <definedName name="_____Met22">#REF!</definedName>
    <definedName name="_____Met45">#REF!</definedName>
    <definedName name="_____MEt55">#REF!</definedName>
    <definedName name="_____Met63">#REF!</definedName>
    <definedName name="_____MIX124">[46]maya!$A$11:$A$18</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[20]r!$F$4</definedName>
    <definedName name="_____mm1000">#REF!</definedName>
    <definedName name="_____mm11">[3]r!$F$4</definedName>
    <definedName name="_____mm111">[6]r!$F$4</definedName>
    <definedName name="_____mm600">#REF!</definedName>
    <definedName name="_____mm800">#REF!</definedName>
    <definedName name="_____MS2">#REF!</definedName>
    <definedName name="_____MS6">[63]MRATES!$T$17</definedName>
    <definedName name="_____MT1">#REF!</definedName>
    <definedName name="_____MT10">#REF!</definedName>
    <definedName name="_____MT100">#REF!</definedName>
    <definedName name="_____MT101">#REF!</definedName>
    <definedName name="_____MT102">#REF!</definedName>
    <definedName name="_____MT103">#REF!</definedName>
    <definedName name="_____MT104">#REF!</definedName>
    <definedName name="_____MT105">#REF!</definedName>
    <definedName name="_____MT106">#REF!</definedName>
    <definedName name="_____MT107">#REF!</definedName>
    <definedName name="_____MT108">#REF!</definedName>
    <definedName name="_____MT109">#REF!</definedName>
    <definedName name="_____MT11">#REF!</definedName>
    <definedName name="_____MT110">#REF!</definedName>
    <definedName name="_____MT111">#REF!</definedName>
    <definedName name="_____MT112">#REF!</definedName>
    <definedName name="_____MT113">#REF!</definedName>
    <definedName name="_____MT114">#REF!</definedName>
    <definedName name="_____MT115">#REF!</definedName>
    <definedName name="_____MT116">#REF!</definedName>
    <definedName name="_____MT117">#REF!</definedName>
    <definedName name="_____MT118">#REF!</definedName>
    <definedName name="_____MT119">#REF!</definedName>
    <definedName name="_____MT12">#REF!</definedName>
    <definedName name="_____MT120">#REF!</definedName>
    <definedName name="_____MT121">#REF!</definedName>
    <definedName name="_____MT122">#REF!</definedName>
    <definedName name="_____MT123">#REF!</definedName>
    <definedName name="_____MT124">#REF!</definedName>
    <definedName name="_____MT125">#REF!</definedName>
    <definedName name="_____MT126">#REF!</definedName>
    <definedName name="_____MT127">#REF!</definedName>
    <definedName name="_____MT128">#REF!</definedName>
    <definedName name="_____MT129">#REF!</definedName>
    <definedName name="_____MT13">#REF!</definedName>
    <definedName name="_____MT130">#REF!</definedName>
    <definedName name="_____MT131">#REF!</definedName>
    <definedName name="_____MT132">#REF!</definedName>
    <definedName name="_____MT133">#REF!</definedName>
    <definedName name="_____MT134">#REF!</definedName>
    <definedName name="_____MT135">#REF!</definedName>
    <definedName name="_____MT136">#REF!</definedName>
    <definedName name="_____MT137">#REF!</definedName>
    <definedName name="_____MT138">#REF!</definedName>
    <definedName name="_____MT139">#REF!</definedName>
    <definedName name="_____MT14">#REF!</definedName>
    <definedName name="_____MT140">#REF!</definedName>
    <definedName name="_____MT141">#REF!</definedName>
    <definedName name="_____MT142">#REF!</definedName>
    <definedName name="_____MT143">#REF!</definedName>
    <definedName name="_____MT144">#REF!</definedName>
    <definedName name="_____MT145">#REF!</definedName>
    <definedName name="_____MT146">#REF!</definedName>
    <definedName name="_____MT147">#REF!</definedName>
    <definedName name="_____MT148">#REF!</definedName>
    <definedName name="_____MT149">#REF!</definedName>
    <definedName name="_____MT15">#REF!</definedName>
    <definedName name="_____MT150">#REF!</definedName>
    <definedName name="_____MT16">#REF!</definedName>
    <definedName name="_____MT17">#REF!</definedName>
    <definedName name="_____MT18">#REF!</definedName>
    <definedName name="_____MT19">#REF!</definedName>
    <definedName name="_____MT2">#REF!</definedName>
    <definedName name="_____MT20">#REF!</definedName>
    <definedName name="_____MT21">#REF!</definedName>
    <definedName name="_____MT22">#REF!</definedName>
    <definedName name="_____MT23">#REF!</definedName>
    <definedName name="_____MT24">#REF!</definedName>
    <definedName name="_____MT25">#REF!</definedName>
    <definedName name="_____MT26">#REF!</definedName>
    <definedName name="_____MT27">#REF!</definedName>
    <definedName name="_____MT28">#REF!</definedName>
    <definedName name="_____MT29">#REF!</definedName>
    <definedName name="_____MT3">#REF!</definedName>
    <definedName name="_____MT30">#REF!</definedName>
    <definedName name="_____MT31">#REF!</definedName>
    <definedName name="_____MT32">#REF!</definedName>
    <definedName name="_____MT33">#REF!</definedName>
    <definedName name="_____MT34">#REF!</definedName>
    <definedName name="_____MT35">#REF!</definedName>
    <definedName name="_____MT36">#REF!</definedName>
    <definedName name="_____MT37">#REF!</definedName>
    <definedName name="_____MT38">#REF!</definedName>
    <definedName name="_____MT39">#REF!</definedName>
    <definedName name="_____MT4">#REF!</definedName>
    <definedName name="_____MT40">#REF!</definedName>
    <definedName name="_____MT41">#REF!</definedName>
    <definedName name="_____MT42">#REF!</definedName>
    <definedName name="_____MT43">#REF!</definedName>
    <definedName name="_____MT44">#REF!</definedName>
    <definedName name="_____MT45">#REF!</definedName>
    <definedName name="_____MT46">#REF!</definedName>
    <definedName name="_____MT47">#REF!</definedName>
    <definedName name="_____MT48">#REF!</definedName>
    <definedName name="_____MT49">#REF!</definedName>
    <definedName name="_____MT5">#REF!</definedName>
    <definedName name="_____MT50">#REF!</definedName>
    <definedName name="_____MT500">#REF!</definedName>
    <definedName name="_____MT51">#REF!</definedName>
    <definedName name="_____MT52">#REF!</definedName>
    <definedName name="_____MT53">#REF!</definedName>
    <definedName name="_____MT54">#REF!</definedName>
    <definedName name="_____MT55">#REF!</definedName>
    <definedName name="_____MT56">#REF!</definedName>
    <definedName name="_____MT57">#REF!</definedName>
    <definedName name="_____MT58">#REF!</definedName>
    <definedName name="_____MT59">#REF!</definedName>
    <definedName name="_____MT6">#REF!</definedName>
    <definedName name="_____MT60">#REF!</definedName>
    <definedName name="_____MT61">#REF!</definedName>
    <definedName name="_____MT62">#REF!</definedName>
    <definedName name="_____MT63">#REF!</definedName>
    <definedName name="_____MT64">#REF!</definedName>
    <definedName name="_____MT65">#REF!</definedName>
    <definedName name="_____MT66">#REF!</definedName>
    <definedName name="_____MT67">#REF!</definedName>
    <definedName name="_____MT68">#REF!</definedName>
    <definedName name="_____MT69">#REF!</definedName>
    <definedName name="_____MT7">#REF!</definedName>
    <definedName name="_____MT70">#REF!</definedName>
    <definedName name="_____MT71">#REF!</definedName>
    <definedName name="_____MT72">#REF!</definedName>
    <definedName name="_____MT73">#REF!</definedName>
    <definedName name="_____MT74">#REF!</definedName>
    <definedName name="_____MT75">#REF!</definedName>
    <definedName name="_____MT76">#REF!</definedName>
    <definedName name="_____MT77">#REF!</definedName>
    <definedName name="_____MT78">#REF!</definedName>
    <definedName name="_____MT79">#REF!</definedName>
    <definedName name="_____MT8">#REF!</definedName>
    <definedName name="_____MT80">#REF!</definedName>
    <definedName name="_____MT81">#REF!</definedName>
    <definedName name="_____MT82">#REF!</definedName>
    <definedName name="_____MT83">#REF!</definedName>
    <definedName name="_____MT84">#REF!</definedName>
    <definedName name="_____MT85">#REF!</definedName>
    <definedName name="_____MT86">#REF!</definedName>
    <definedName name="_____MT87">#REF!</definedName>
    <definedName name="_____MT88">#REF!</definedName>
    <definedName name="_____MT89">#REF!</definedName>
    <definedName name="_____MT9">#REF!</definedName>
    <definedName name="_____MT90">#REF!</definedName>
    <definedName name="_____MT91">#REF!</definedName>
    <definedName name="_____MT92">#REF!</definedName>
    <definedName name="_____MT93">#REF!</definedName>
    <definedName name="_____MT94">#REF!</definedName>
    <definedName name="_____MT95">#REF!</definedName>
    <definedName name="_____MT96">#REF!</definedName>
    <definedName name="_____MT97">#REF!</definedName>
    <definedName name="_____MT98">#REF!</definedName>
    <definedName name="_____MT99">#REF!</definedName>
    <definedName name="_____OH1">[63]MRATES!$T$26</definedName>
    <definedName name="_____pa1">[52]data!#REF!</definedName>
    <definedName name="_____pa2">[52]data!#REF!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[25]DATA_PRG!$H$269</definedName>
    <definedName name="_____PPA14">#REF!</definedName>
    <definedName name="_____PPB154">#REF!</definedName>
    <definedName name="_____PPB155">#REF!</definedName>
    <definedName name="_____PPB16">#REF!</definedName>
    <definedName name="_____PPB17">#REF!</definedName>
    <definedName name="_____PPB18">#REF!</definedName>
    <definedName name="_____PPB19">#REF!</definedName>
    <definedName name="_____PPB2">#REF!</definedName>
    <definedName name="_____PPB20">#REF!</definedName>
    <definedName name="_____PPB21">#REF!</definedName>
    <definedName name="_____PPB22">#REF!</definedName>
    <definedName name="_____PPB23">#REF!</definedName>
    <definedName name="_____PPB24">#REF!</definedName>
    <definedName name="_____PPB25">#REF!</definedName>
    <definedName name="_____PPB26">#REF!</definedName>
    <definedName name="_____PPB27">#REF!</definedName>
    <definedName name="_____PPB28">#REF!</definedName>
    <definedName name="_____PPB29">#REF!</definedName>
    <definedName name="_____PPB3">#REF!</definedName>
    <definedName name="_____PPB30">#REF!</definedName>
    <definedName name="_____PPB31">#REF!</definedName>
    <definedName name="_____PPB32">#REF!</definedName>
    <definedName name="_____PPB33">#REF!</definedName>
    <definedName name="_____PPB34">#REF!</definedName>
    <definedName name="_____PPB35">#REF!</definedName>
    <definedName name="_____PPB36">#REF!</definedName>
    <definedName name="_____PPB37">#REF!</definedName>
    <definedName name="_____PPB38">#REF!</definedName>
    <definedName name="_____PPB39">#REF!</definedName>
    <definedName name="_____PPB4">#REF!</definedName>
    <definedName name="_____PPB40">#REF!</definedName>
    <definedName name="_____PPB41">#REF!</definedName>
    <definedName name="_____PPB42">#REF!</definedName>
    <definedName name="_____PPB43">#REF!</definedName>
    <definedName name="_____PPB44">#REF!</definedName>
    <definedName name="_____PPB45">#REF!</definedName>
    <definedName name="_____PPB46">#REF!</definedName>
    <definedName name="_____PPB47">#REF!</definedName>
    <definedName name="_____PPB48">#REF!</definedName>
    <definedName name="_____PPB49">#REF!</definedName>
    <definedName name="_____PPB5">#REF!</definedName>
    <definedName name="_____PPB50">#REF!</definedName>
    <definedName name="_____PPB51">#REF!</definedName>
    <definedName name="_____PPB52">#REF!</definedName>
    <definedName name="_____PPB53">#REF!</definedName>
    <definedName name="_____PPB54">#REF!</definedName>
    <definedName name="_____PPB55">#REF!</definedName>
    <definedName name="_____PPB56">#REF!</definedName>
    <definedName name="_____PPB57">#REF!</definedName>
    <definedName name="_____PPB58">#REF!</definedName>
    <definedName name="_____PPB59">#REF!</definedName>
    <definedName name="_____PPB6">#REF!</definedName>
    <definedName name="_____PPB60">#REF!</definedName>
    <definedName name="_____PPB61">#REF!</definedName>
    <definedName name="_____PPB62">#REF!</definedName>
    <definedName name="_____PPB63">#REF!</definedName>
    <definedName name="_____PPB64">#REF!</definedName>
    <definedName name="_____PPB65">#REF!</definedName>
    <definedName name="_____PPB66">#REF!</definedName>
    <definedName name="_____PPB67">#REF!</definedName>
    <definedName name="_____PPB68">#REF!</definedName>
    <definedName name="_____PPB69">#REF!</definedName>
    <definedName name="_____PPB7">#REF!</definedName>
    <definedName name="_____PPB70">#REF!</definedName>
    <definedName name="_____PPB71">#REF!</definedName>
    <definedName name="_____PPB72">#REF!</definedName>
    <definedName name="_____PPB73">#REF!</definedName>
    <definedName name="_____PPB74">#REF!</definedName>
    <definedName name="_____PPB75">#REF!</definedName>
    <definedName name="_____PPB76">#REF!</definedName>
    <definedName name="_____PPB77">#REF!</definedName>
    <definedName name="_____PPB78">#REF!</definedName>
    <definedName name="_____PPB79">#REF!</definedName>
    <definedName name="_____PPB8">#REF!</definedName>
    <definedName name="_____PPB80">#REF!</definedName>
    <definedName name="_____PPB81">#REF!</definedName>
    <definedName name="_____PPB82">#REF!</definedName>
    <definedName name="_____PPB83">#REF!</definedName>
    <definedName name="_____PPB84">#REF!</definedName>
    <definedName name="_____PPB85">#REF!</definedName>
    <definedName name="_____PPB86">#REF!</definedName>
    <definedName name="_____PPB87">#REF!</definedName>
    <definedName name="_____PPB88">#REF!</definedName>
    <definedName name="_____PPB89">#REF!</definedName>
    <definedName name="_____PPB9">#REF!</definedName>
    <definedName name="_____PPB90">#REF!</definedName>
    <definedName name="_____PPB91">#REF!</definedName>
    <definedName name="_____PPB92">#REF!</definedName>
    <definedName name="_____PPB93">#REF!</definedName>
    <definedName name="_____PPB94">#REF!</definedName>
    <definedName name="_____PPB95">#REF!</definedName>
    <definedName name="_____PPB96">#REF!</definedName>
    <definedName name="_____PPB97">#REF!</definedName>
    <definedName name="_____PPB98">#REF!</definedName>
    <definedName name="_____PPB99">#REF!</definedName>
    <definedName name="_____PPC1">#REF!</definedName>
    <definedName name="_____PPC10">#REF!</definedName>
    <definedName name="_____PPC100">#REF!</definedName>
    <definedName name="_____PPC101">#REF!</definedName>
    <definedName name="_____PPC102">#REF!</definedName>
    <definedName name="_____PPC103">#REF!</definedName>
    <definedName name="_____PPC104">#REF!</definedName>
    <definedName name="_____PPC105">#REF!</definedName>
    <definedName name="_____PPC106">#REF!</definedName>
    <definedName name="_____PPC107">#REF!</definedName>
    <definedName name="_____PPC108">#REF!</definedName>
    <definedName name="_____PPC109">#REF!</definedName>
    <definedName name="_____PPC11">#REF!</definedName>
    <definedName name="_____PPC110">#REF!</definedName>
    <definedName name="_____PPC111">#REF!</definedName>
    <definedName name="_____PPC112">#REF!</definedName>
    <definedName name="_____PPC113">#REF!</definedName>
    <definedName name="_____PPC114">#REF!</definedName>
    <definedName name="_____PPC115">#REF!</definedName>
    <definedName name="_____PPC116">#REF!</definedName>
    <definedName name="_____PPC117">#REF!</definedName>
    <definedName name="_____PPC118">#REF!</definedName>
    <definedName name="_____PPC119">#REF!</definedName>
    <definedName name="_____PPC12">#REF!</definedName>
    <definedName name="_____PPC120">#REF!</definedName>
    <definedName name="_____PPC121">#REF!</definedName>
    <definedName name="_____PPC122">#REF!</definedName>
    <definedName name="_____PPC123">#REF!</definedName>
    <definedName name="_____PPC124">#REF!</definedName>
    <definedName name="_____PPC125">#REF!</definedName>
    <definedName name="_____PPC126">#REF!</definedName>
    <definedName name="_____PPC127">#REF!</definedName>
    <definedName name="_____PPC128">#REF!</definedName>
    <definedName name="_____PPC129">#REF!</definedName>
    <definedName name="_____PPC13">#REF!</definedName>
    <definedName name="_____PPC130">#REF!</definedName>
    <definedName name="_____PPC131">#REF!</definedName>
    <definedName name="_____PPC132">#REF!</definedName>
    <definedName name="_____PPC133">#REF!</definedName>
    <definedName name="_____PPC134">#REF!</definedName>
    <definedName name="_____PPC135">#REF!</definedName>
    <definedName name="_____PPC136">#REF!</definedName>
    <definedName name="_____PPC137">#REF!</definedName>
    <definedName name="_____PPC138">#REF!</definedName>
    <definedName name="_____PPC139">#REF!</definedName>
    <definedName name="_____PPC14">#REF!</definedName>
    <definedName name="_____PPC140">#REF!</definedName>
    <definedName name="_____PPC141">#REF!</definedName>
    <definedName name="_____PPC142">#REF!</definedName>
    <definedName name="_____PPC143">#REF!</definedName>
    <definedName name="_____PPC144">#REF!</definedName>
    <definedName name="_____PPC145">#REF!</definedName>
    <definedName name="_____PPC146">#REF!</definedName>
    <definedName name="_____PPC147">#REF!</definedName>
    <definedName name="_____PPC148">#REF!</definedName>
    <definedName name="_____PPC149">#REF!</definedName>
    <definedName name="_____PPC15">#REF!</definedName>
    <definedName name="_____PPC150">#REF!</definedName>
    <definedName name="_____PPC151">#REF!</definedName>
    <definedName name="_____PPC152">#REF!</definedName>
    <definedName name="_____PPC153">#REF!</definedName>
    <definedName name="_____PPC154">#REF!</definedName>
    <definedName name="_____PPC155">#REF!</definedName>
    <definedName name="_____PPC16">#REF!</definedName>
    <definedName name="_____PPC17">#REF!</definedName>
    <definedName name="_____PPC18">#REF!</definedName>
    <definedName name="_____PPC19">#REF!</definedName>
    <definedName name="_____PPC2">#REF!</definedName>
    <definedName name="_____PPC20">#REF!</definedName>
    <definedName name="_____PPC21">#REF!</definedName>
    <definedName name="_____PPC22">#REF!</definedName>
    <definedName name="_____PPC23">#REF!</definedName>
    <definedName name="_____PPC24">#REF!</definedName>
    <definedName name="_____PPC25">#REF!</definedName>
    <definedName name="_____PPC26">#REF!</definedName>
    <definedName name="_____PPC27">#REF!</definedName>
    <definedName name="_____PPC28">#REF!</definedName>
    <definedName name="_____PPC29">#REF!</definedName>
    <definedName name="_____PPC3">#REF!</definedName>
    <definedName name="_____PPC30">#REF!</definedName>
    <definedName name="_____PPC31">#REF!</definedName>
    <definedName name="_____PPC32">#REF!</definedName>
    <definedName name="_____PPC33">#REF!</definedName>
    <definedName name="_____PPC34">#REF!</definedName>
    <definedName name="_____PPC35">#REF!</definedName>
    <definedName name="_____PPC36">#REF!</definedName>
    <definedName name="_____PPC37">#REF!</definedName>
    <definedName name="_____PPC38">#REF!</definedName>
    <definedName name="_____PPC39">#REF!</definedName>
    <definedName name="_____PPC4">#REF!</definedName>
    <definedName name="_____PPC40">#REF!</definedName>
    <definedName name="_____PPC41">#REF!</definedName>
    <definedName name="_____PPC42">#REF!</definedName>
    <definedName name="_____PPC43">#REF!</definedName>
    <definedName name="_____PPC44">#REF!</definedName>
    <definedName name="_____PPC45">#REF!</definedName>
    <definedName name="_____PPC46">#REF!</definedName>
    <definedName name="_____PPC47">#REF!</definedName>
    <definedName name="_____PPC48">#REF!</definedName>
    <definedName name="_____PPC49">#REF!</definedName>
    <definedName name="_____PPC5">#REF!</definedName>
    <definedName name="_____PPC50">#REF!</definedName>
    <definedName name="_____PPC51">#REF!</definedName>
    <definedName name="_____PPC52">#REF!</definedName>
    <definedName name="_____PPC53">#REF!</definedName>
    <definedName name="_____PPC54">#REF!</definedName>
    <definedName name="_____PPC55">#REF!</definedName>
    <definedName name="_____PPC56">#REF!</definedName>
    <definedName name="_____PPC57">#REF!</definedName>
    <definedName name="_____PPC58">#REF!</definedName>
    <definedName name="_____PPC59">#REF!</definedName>
    <definedName name="_____PPC6">#REF!</definedName>
    <definedName name="_____PPC60">#REF!</definedName>
    <definedName name="_____PPC61">#REF!</definedName>
    <definedName name="_____PPC62">#REF!</definedName>
    <definedName name="_____PPC63">#REF!</definedName>
    <definedName name="_____PPC64">#REF!</definedName>
    <definedName name="_____PPC65">#REF!</definedName>
    <definedName name="_____PPC66">#REF!</definedName>
    <definedName name="_____PPC67">#REF!</definedName>
    <definedName name="_____PPC68">#REF!</definedName>
    <definedName name="_____PPC69">#REF!</definedName>
    <definedName name="_____PPC7">#REF!</definedName>
    <definedName name="_____PPC70">#REF!</definedName>
    <definedName name="_____PPC71">#REF!</definedName>
    <definedName name="_____PPC72">#REF!</definedName>
    <definedName name="_____PPC73">#REF!</definedName>
    <definedName name="_____PPC74">#REF!</definedName>
    <definedName name="_____PPC75">#REF!</definedName>
    <definedName name="_____PPC76">#REF!</definedName>
    <definedName name="_____PPC77">#REF!</definedName>
    <definedName name="_____PPC78">#REF!</definedName>
    <definedName name="_____PPC79">#REF!</definedName>
    <definedName name="_____PPC8">#REF!</definedName>
    <definedName name="_____PPC80">#REF!</definedName>
    <definedName name="_____PPC81">#REF!</definedName>
    <definedName name="_____PPC82">#REF!</definedName>
    <definedName name="_____PPC83">#REF!</definedName>
    <definedName name="_____PPC84">#REF!</definedName>
    <definedName name="_____PPC85">#REF!</definedName>
    <definedName name="_____PPC86">#REF!</definedName>
    <definedName name="_____PPC87">#REF!</definedName>
    <definedName name="_____PPC88">#REF!</definedName>
    <definedName name="_____PPC89">#REF!</definedName>
    <definedName name="_____PPC9">#REF!</definedName>
    <definedName name="_____PPC90">#REF!</definedName>
    <definedName name="_____PPC91">#REF!</definedName>
    <definedName name="_____PPC92">#REF!</definedName>
    <definedName name="_____PPC93">#REF!</definedName>
    <definedName name="_____PPC94">#REF!</definedName>
    <definedName name="_____PPC95">#REF!</definedName>
    <definedName name="_____PPD114">#REF!</definedName>
    <definedName name="_____PPD89">#REF!</definedName>
    <definedName name="_____pv2">#REF!</definedName>
    <definedName name="_____QS25">[61]MRATES!$G$16</definedName>
    <definedName name="_____QS40">[61]MRATES!$G$17</definedName>
    <definedName name="_____rr3">[21]v!$A$2:$E$51</definedName>
    <definedName name="_____rrr1">[21]r!$B$1:$I$145</definedName>
    <definedName name="_____RT5565">#REF!</definedName>
    <definedName name="_____S12">'[48]p&amp;m'!#REF!</definedName>
    <definedName name="_____SD1">#REF!</definedName>
    <definedName name="_____SD10">#REF!</definedName>
    <definedName name="_____SD100">#REF!</definedName>
    <definedName name="_____SD101">#REF!</definedName>
    <definedName name="_____SD102">#REF!</definedName>
    <definedName name="_____SD103">#REF!</definedName>
    <definedName name="_____SD104">#REF!</definedName>
    <definedName name="_____SD105">#REF!</definedName>
    <definedName name="_____SD106">#REF!</definedName>
    <definedName name="_____SD107">#REF!</definedName>
    <definedName name="_____SD108">#REF!</definedName>
    <definedName name="_____SD109">#REF!</definedName>
    <definedName name="_____SD11">#REF!</definedName>
    <definedName name="_____SD110">#REF!</definedName>
    <definedName name="_____SD111">#REF!</definedName>
    <definedName name="_____SD112">#REF!</definedName>
    <definedName name="_____SD113">#REF!</definedName>
    <definedName name="_____SD114">#REF!</definedName>
    <definedName name="_____SD115">#REF!</definedName>
    <definedName name="_____SD116">#REF!</definedName>
    <definedName name="_____SD117">#REF!</definedName>
    <definedName name="_____SD118">#REF!</definedName>
    <definedName name="_____SD119">#REF!</definedName>
    <definedName name="_____SD12">#REF!</definedName>
    <definedName name="_____SD120">#REF!</definedName>
    <definedName name="_____SD121">#REF!</definedName>
    <definedName name="_____SD122">#REF!</definedName>
    <definedName name="_____SD123">#REF!</definedName>
    <definedName name="_____SD124">#REF!</definedName>
    <definedName name="_____SD125">#REF!</definedName>
    <definedName name="_____SD126">#REF!</definedName>
    <definedName name="_____SD127">#REF!</definedName>
    <definedName name="_____SD128">#REF!</definedName>
    <definedName name="_____SD129">#REF!</definedName>
    <definedName name="_____SD13">#REF!</definedName>
    <definedName name="_____SD130">#REF!</definedName>
    <definedName name="_____SD131">#REF!</definedName>
    <definedName name="_____SD132">#REF!</definedName>
    <definedName name="_____SD133">#REF!</definedName>
    <definedName name="_____SD134">#REF!</definedName>
    <definedName name="_____SD135">#REF!</definedName>
    <definedName name="_____SD136">#REF!</definedName>
    <definedName name="_____SD137">#REF!</definedName>
    <definedName name="_____SD138">#REF!</definedName>
    <definedName name="_____SD139">#REF!</definedName>
    <definedName name="_____SD14">#REF!</definedName>
    <definedName name="_____SD140">#REF!</definedName>
    <definedName name="_____SD141">#REF!</definedName>
    <definedName name="_____SD142">#REF!</definedName>
    <definedName name="_____SD143">#REF!</definedName>
    <definedName name="_____SD144">#REF!</definedName>
    <definedName name="_____SD145">#REF!</definedName>
    <definedName name="_____SD146">#REF!</definedName>
    <definedName name="_____SD147">#REF!</definedName>
    <definedName name="_____SD148">#REF!</definedName>
    <definedName name="_____SD149">#REF!</definedName>
    <definedName name="_____SD15">#REF!</definedName>
    <definedName name="_____SD150">#REF!</definedName>
    <definedName name="_____SD16">#REF!</definedName>
    <definedName name="_____SD17">#REF!</definedName>
    <definedName name="_____SD18">#REF!</definedName>
    <definedName name="_____SD19">#REF!</definedName>
    <definedName name="_____SD2">#REF!</definedName>
    <definedName name="_____SD20">#REF!</definedName>
    <definedName name="_____SD21">#REF!</definedName>
    <definedName name="_____SD22">#REF!</definedName>
    <definedName name="_____SD23">#REF!</definedName>
    <definedName name="_____SD24">#REF!</definedName>
    <definedName name="_____SD25">#REF!</definedName>
    <definedName name="_____SD250">#REF!</definedName>
    <definedName name="_____SD26">#REF!</definedName>
    <definedName name="_____SD27">#REF!</definedName>
    <definedName name="_____SD28">#REF!</definedName>
    <definedName name="_____SD29">#REF!</definedName>
    <definedName name="_____SD3">#REF!</definedName>
    <definedName name="_____SD30">#REF!</definedName>
    <definedName name="_____SD31">#REF!</definedName>
    <definedName name="_____SD32">#REF!</definedName>
    <definedName name="_____SD33">#REF!</definedName>
    <definedName name="_____SD34">#REF!</definedName>
    <definedName name="_____SD35">#REF!</definedName>
    <definedName name="_____SD36">#REF!</definedName>
    <definedName name="_____SD37">#REF!</definedName>
    <definedName name="_____SD38">#REF!</definedName>
    <definedName name="_____SD39">#REF!</definedName>
    <definedName name="_____SD4">#REF!</definedName>
    <definedName name="_____SD40">#REF!</definedName>
    <definedName name="_____SD41">#REF!</definedName>
    <definedName name="_____SD42">#REF!</definedName>
    <definedName name="_____SD43">#REF!</definedName>
    <definedName name="_____SD44">#REF!</definedName>
    <definedName name="_____SD45">#REF!</definedName>
    <definedName name="_____SD46">#REF!</definedName>
    <definedName name="_____SD47">#REF!</definedName>
    <definedName name="_____SD48">#REF!</definedName>
    <definedName name="_____SD49">#REF!</definedName>
    <definedName name="_____SD5">#REF!</definedName>
    <definedName name="_____SD50">#REF!</definedName>
    <definedName name="_____SD500">#REF!</definedName>
    <definedName name="_____SD51">#REF!</definedName>
    <definedName name="_____SD52">#REF!</definedName>
    <definedName name="_____SD53">#REF!</definedName>
    <definedName name="_____SD54">#REF!</definedName>
    <definedName name="_____SD55">#REF!</definedName>
    <definedName name="_____SD56">#REF!</definedName>
    <definedName name="_____SD57">#REF!</definedName>
    <definedName name="_____SD58">#REF!</definedName>
    <definedName name="_____SD59">#REF!</definedName>
    <definedName name="_____SD6">#REF!</definedName>
    <definedName name="_____SD60">#REF!</definedName>
    <definedName name="_____SD61">#REF!</definedName>
    <definedName name="_____SD62">#REF!</definedName>
    <definedName name="_____SD63">#REF!</definedName>
    <definedName name="_____SD64">#REF!</definedName>
    <definedName name="_____SD65">#REF!</definedName>
    <definedName name="_____SD66">#REF!</definedName>
    <definedName name="_____SD67">#REF!</definedName>
    <definedName name="_____SD68">#REF!</definedName>
    <definedName name="_____SD69">#REF!</definedName>
    <definedName name="_____SD7">#REF!</definedName>
    <definedName name="_____SD70">#REF!</definedName>
    <definedName name="_____SD71">#REF!</definedName>
    <definedName name="_____SD72">#REF!</definedName>
    <definedName name="_____SD73">#REF!</definedName>
    <definedName name="_____SD74">#REF!</definedName>
    <definedName name="_____SD75">#REF!</definedName>
    <definedName name="_____SD76">#REF!</definedName>
    <definedName name="_____SD77">#REF!</definedName>
    <definedName name="_____SD78">#REF!</definedName>
    <definedName name="_____SD79">#REF!</definedName>
    <definedName name="_____SD8">#REF!</definedName>
    <definedName name="_____SD80">#REF!</definedName>
    <definedName name="_____SD81">#REF!</definedName>
    <definedName name="_____SD82">#REF!</definedName>
    <definedName name="_____SD83">#REF!</definedName>
    <definedName name="_____SD84">#REF!</definedName>
    <definedName name="_____SD85">#REF!</definedName>
    <definedName name="_____SD86">#REF!</definedName>
    <definedName name="_____SD87">#REF!</definedName>
    <definedName name="_____SD88">#REF!</definedName>
    <definedName name="_____SD89">#REF!</definedName>
    <definedName name="_____SD9">#REF!</definedName>
    <definedName name="_____SD90">#REF!</definedName>
    <definedName name="_____SD91">#REF!</definedName>
    <definedName name="_____SD92">#REF!</definedName>
    <definedName name="_____SD93">#REF!</definedName>
    <definedName name="_____SD94">#REF!</definedName>
    <definedName name="_____SD95">#REF!</definedName>
    <definedName name="_____SD96">#REF!</definedName>
    <definedName name="_____SD97">#REF!</definedName>
    <definedName name="_____SD98">#REF!</definedName>
    <definedName name="_____SD99">#REF!</definedName>
    <definedName name="_____sep1">[52]data!#REF!</definedName>
    <definedName name="_____SK1" hidden="1">{"ss",#N/A,FALSE,"MODULE3"}</definedName>
    <definedName name="_____SP005">'[55]road safety datas'!#REF!</definedName>
    <definedName name="_____SP10">[26]Sheet1!$C$18</definedName>
    <definedName name="_____SP16">[26]Sheet1!$C$24</definedName>
    <definedName name="_____SP7">[26]Sheet1!$C$15</definedName>
    <definedName name="_____SS10">[61]MRATES!$J$7</definedName>
    <definedName name="_____ss12">[22]rdamdata!$J$8</definedName>
    <definedName name="_____SS150">[61]MRATES!$G$13</definedName>
    <definedName name="_____ss20">[22]rdamdata!$J$7</definedName>
    <definedName name="_____SS225">[61]MRATES!$G$14</definedName>
    <definedName name="_____SS25">[61]MRATES!$J$10</definedName>
    <definedName name="_____SS300">[61]MRATES!$G$15</definedName>
    <definedName name="_____ss40">[22]rdamdata!$J$6</definedName>
    <definedName name="_____SS6">[61]MRATES!$J$6</definedName>
    <definedName name="_____tw2">#REF!</definedName>
    <definedName name="_____var1">#REF!</definedName>
    <definedName name="_____var4">#REF!</definedName>
    <definedName name="_____vat1">#REF!</definedName>
    <definedName name="_____WN7" hidden="1">{#N/A,#N/A,FALSE,"MODULE3"}</definedName>
    <definedName name="_____xh2256">[49]HDPE!$L$30</definedName>
    <definedName name="_____xh2506">[49]HDPE!$M$30</definedName>
    <definedName name="_____xh2806">[49]HDPE!$N$30</definedName>
    <definedName name="_____xh3156">[49]HDPE!$O$30</definedName>
    <definedName name="_____xh634">[49]HDPE!$C$16</definedName>
    <definedName name="_____xk7100">[49]DI!$C$37</definedName>
    <definedName name="_____xk7150">[49]DI!$D$37</definedName>
    <definedName name="_____xk7250">[49]DI!$F$37</definedName>
    <definedName name="_____xk7300">[49]DI!$G$37</definedName>
    <definedName name="_____xlnm.Print_Area_1">#REF!</definedName>
    <definedName name="_____xlnm.Print_Area_2">#REF!</definedName>
    <definedName name="_____xlnm.Print_Area_3">#REF!</definedName>
    <definedName name="_____xlnm.Print_Area_7">#REF!</definedName>
    <definedName name="_____xlnm.Print_Area_8">#REF!</definedName>
    <definedName name="_____xlnm.Print_Area_9">#REF!</definedName>
    <definedName name="_____xlnm.Print_Titles_1">#REF!</definedName>
    <definedName name="_____xp11010">[49]pvc!$F$61</definedName>
    <definedName name="_____xp1104">[49]pvc!$F$31</definedName>
    <definedName name="_____xp1106">[49]pvc!$F$46</definedName>
    <definedName name="_____xp1254">[49]pvc!$G$31</definedName>
    <definedName name="_____xp1256">[49]pvc!$G$46</definedName>
    <definedName name="_____xp14010">[49]pvc!$H$61</definedName>
    <definedName name="_____xp1404">[49]pvc!$H$31</definedName>
    <definedName name="_____xp1406">[49]pvc!$H$46</definedName>
    <definedName name="_____xp1604">[49]pvc!$I$31</definedName>
    <definedName name="_____xp1606">[49]pvc!$I$46</definedName>
    <definedName name="_____xp1804">[49]pvc!$J$31</definedName>
    <definedName name="_____xp1806">[49]pvc!$J$46</definedName>
    <definedName name="_____xp2006">[49]pvc!$K$46</definedName>
    <definedName name="_____xp6310">[49]pvc!$C$61</definedName>
    <definedName name="_____xp636">[49]pvc!$C$46</definedName>
    <definedName name="_____xp7510">[49]pvc!$D$61</definedName>
    <definedName name="_____xp754">[49]pvc!$D$31</definedName>
    <definedName name="_____xp756">[49]pvc!$D$46</definedName>
    <definedName name="_____xp9010">[49]pvc!$E$61</definedName>
    <definedName name="_____xp904">[49]pvc!$E$31</definedName>
    <definedName name="_____xp906">[49]pvc!$E$46</definedName>
    <definedName name="____1Excel_BuiltIn_Print_Area_1_1">#REF!</definedName>
    <definedName name="____A99999">#REF!</definedName>
    <definedName name="____atw2">#REF!</definedName>
    <definedName name="____bla1">[17]leads!$H$7</definedName>
    <definedName name="____BLK1">#REF!</definedName>
    <definedName name="____BLK2">#REF!</definedName>
    <definedName name="____BLK3">[64]BLK3!$1:$1048576</definedName>
    <definedName name="____BSG100">#REF!</definedName>
    <definedName name="____BSG150">#REF!</definedName>
    <definedName name="____BSG5">#REF!</definedName>
    <definedName name="____BSG75">#REF!</definedName>
    <definedName name="____BTC1">#REF!</definedName>
    <definedName name="____BTC10">#REF!</definedName>
    <definedName name="____BTC11">#REF!</definedName>
    <definedName name="____BTC12">#REF!</definedName>
    <definedName name="____BTC13">#REF!</definedName>
    <definedName name="____BTC14">#REF!</definedName>
    <definedName name="____BTC15">#REF!</definedName>
    <definedName name="____BTC16">#REF!</definedName>
    <definedName name="____BTC17">#REF!</definedName>
    <definedName name="____BTC18">#REF!</definedName>
    <definedName name="____BTC19">#REF!</definedName>
    <definedName name="____BTC2">#REF!</definedName>
    <definedName name="____BTC20">#REF!</definedName>
    <definedName name="____BTC21">#REF!</definedName>
    <definedName name="____BTC22">#REF!</definedName>
    <definedName name="____BTC23">#REF!</definedName>
    <definedName name="____BTC24">#REF!</definedName>
    <definedName name="____BTC3">#REF!</definedName>
    <definedName name="____BTC4">#REF!</definedName>
    <definedName name="____BTC5">#REF!</definedName>
    <definedName name="____BTC6">#REF!</definedName>
    <definedName name="____BTC7">#REF!</definedName>
    <definedName name="____BTC8">#REF!</definedName>
    <definedName name="____BTC9">#REF!</definedName>
    <definedName name="____BTR1">#REF!</definedName>
    <definedName name="____BTR10">#REF!</definedName>
    <definedName name="____BTR11">#REF!</definedName>
    <definedName name="____BTR12">#REF!</definedName>
    <definedName name="____BTR13">#REF!</definedName>
    <definedName name="____BTR14">#REF!</definedName>
    <definedName name="____BTR15">#REF!</definedName>
    <definedName name="____BTR16">#REF!</definedName>
    <definedName name="____BTR17">#REF!</definedName>
    <definedName name="____BTR18">#REF!</definedName>
    <definedName name="____BTR19">#REF!</definedName>
    <definedName name="____BTR2">#REF!</definedName>
    <definedName name="____BTR20">#REF!</definedName>
    <definedName name="____BTR21">#REF!</definedName>
    <definedName name="____BTR22">#REF!</definedName>
    <definedName name="____BTR23">#REF!</definedName>
    <definedName name="____BTR24">#REF!</definedName>
    <definedName name="____BTR3">#REF!</definedName>
    <definedName name="____BTR4">#REF!</definedName>
    <definedName name="____BTR5">#REF!</definedName>
    <definedName name="____BTR6">#REF!</definedName>
    <definedName name="____BTR7">#REF!</definedName>
    <definedName name="____BTR8">#REF!</definedName>
    <definedName name="____BTR9">#REF!</definedName>
    <definedName name="____BTS1">#REF!</definedName>
    <definedName name="____BTS10">#REF!</definedName>
    <definedName name="____BTS11">#REF!</definedName>
    <definedName name="____BTS12">#REF!</definedName>
    <definedName name="____BTS13">#REF!</definedName>
    <definedName name="____BTS14">#REF!</definedName>
    <definedName name="____BTS15">#REF!</definedName>
    <definedName name="____BTS16">#REF!</definedName>
    <definedName name="____BTS17">#REF!</definedName>
    <definedName name="____BTS18">#REF!</definedName>
    <definedName name="____BTS19">#REF!</definedName>
    <definedName name="____BTS2">#REF!</definedName>
    <definedName name="____BTS20">#REF!</definedName>
    <definedName name="____BTS21">#REF!</definedName>
    <definedName name="____BTS22">#REF!</definedName>
    <definedName name="____BTS23">#REF!</definedName>
    <definedName name="____BTS24">#REF!</definedName>
    <definedName name="____BTS3">#REF!</definedName>
    <definedName name="____BTS4">#REF!</definedName>
    <definedName name="____BTS5">#REF!</definedName>
    <definedName name="____BTS6">#REF!</definedName>
    <definedName name="____BTS7">#REF!</definedName>
    <definedName name="____BTS8">#REF!</definedName>
    <definedName name="____BTS9">#REF!</definedName>
    <definedName name="____can430">40.73</definedName>
    <definedName name="____can435">43.3</definedName>
    <definedName name="____cbr1">#REF!</definedName>
    <definedName name="____cbr2">#REF!</definedName>
    <definedName name="____cbr3">#REF!</definedName>
    <definedName name="____cbr4">#REF!</definedName>
    <definedName name="____CCW1">[28]DATA!$H$67</definedName>
    <definedName name="____CCW2">[28]DATA!$H$97</definedName>
    <definedName name="____cur1">[3]r!$F$30</definedName>
    <definedName name="____dem2" hidden="1">{"pl_t&amp;d",#N/A,FALSE,"p&amp;l_t&amp;D_01_02 (2)"}</definedName>
    <definedName name="____er1">#REF!</definedName>
    <definedName name="____EST3">#REF!</definedName>
    <definedName name="____f1">#REF!</definedName>
    <definedName name="____FIT1">#REF!</definedName>
    <definedName name="____FIT2">#REF!</definedName>
    <definedName name="____G120907">[65]Data!#REF!</definedName>
    <definedName name="____GBS11">#REF!</definedName>
    <definedName name="____GBS110">#REF!</definedName>
    <definedName name="____GBS111">#REF!</definedName>
    <definedName name="____GBS112">#REF!</definedName>
    <definedName name="____GBS113">#REF!</definedName>
    <definedName name="____GBS114">#REF!</definedName>
    <definedName name="____GBS115">#REF!</definedName>
    <definedName name="____GBS116">#REF!</definedName>
    <definedName name="____GBS117">#REF!</definedName>
    <definedName name="____GBS118">#REF!</definedName>
    <definedName name="____GBS119">#REF!</definedName>
    <definedName name="____GBS12">#REF!</definedName>
    <definedName name="____GBS120">#REF!</definedName>
    <definedName name="____GBS121">#REF!</definedName>
    <definedName name="____GBS122">#REF!</definedName>
    <definedName name="____GBS123">#REF!</definedName>
    <definedName name="____GBS124">#REF!</definedName>
    <definedName name="____GBS13">#REF!</definedName>
    <definedName name="____GBS14">#REF!</definedName>
    <definedName name="____GBS15">#REF!</definedName>
    <definedName name="____GBS16">#REF!</definedName>
    <definedName name="____GBS17">#REF!</definedName>
    <definedName name="____GBS18">#REF!</definedName>
    <definedName name="____GBS19">#REF!</definedName>
    <definedName name="____GBS21">#REF!</definedName>
    <definedName name="____GBS210">#REF!</definedName>
    <definedName name="____GBS211">#REF!</definedName>
    <definedName name="____GBS212">#REF!</definedName>
    <definedName name="____GBS213">#REF!</definedName>
    <definedName name="____GBS214">#REF!</definedName>
    <definedName name="____GBS215">#REF!</definedName>
    <definedName name="____GBS216">#REF!</definedName>
    <definedName name="____GBS217">#REF!</definedName>
    <definedName name="____GBS218">#REF!</definedName>
    <definedName name="____GBS219">#REF!</definedName>
    <definedName name="____GBS22">#REF!</definedName>
    <definedName name="____GBS220">#REF!</definedName>
    <definedName name="____GBS221">#REF!</definedName>
    <definedName name="____GBS222">#REF!</definedName>
    <definedName name="____GBS223">#REF!</definedName>
    <definedName name="____GBS224">#REF!</definedName>
    <definedName name="____GBS23">#REF!</definedName>
    <definedName name="____GBS24">#REF!</definedName>
    <definedName name="____GBS25">#REF!</definedName>
    <definedName name="____GBS26">#REF!</definedName>
    <definedName name="____GBS27">#REF!</definedName>
    <definedName name="____GBS28">#REF!</definedName>
    <definedName name="____GBS29">#REF!</definedName>
    <definedName name="____imp1">[24]DATA_PRG!$H$245</definedName>
    <definedName name="____IRC12">[61]MRATES!$M$9</definedName>
    <definedName name="____IRC19">[61]MRATES!$M$10</definedName>
    <definedName name="____IRC25">[61]MRATES!$M$11</definedName>
    <definedName name="____IRC40">[61]MRATES!$M$12</definedName>
    <definedName name="____IRC5">[61]MRATES!$M$7</definedName>
    <definedName name="____IRC50">[61]MRATES!$M$13</definedName>
    <definedName name="____IRC60">[61]MRATES!$M$14</definedName>
    <definedName name="____IRC9">[61]MRATES!$M$8</definedName>
    <definedName name="____KC139">#REF!</definedName>
    <definedName name="____knr2">#REF!</definedName>
    <definedName name="____l1">[18]leads!$A$3:$E$108</definedName>
    <definedName name="____l12">#REF!</definedName>
    <definedName name="____l2">[3]r!$F$29</definedName>
    <definedName name="____l3">#REF!</definedName>
    <definedName name="____l4">[19]Sheet1!$W$2:$Y$103</definedName>
    <definedName name="____l5">#REF!</definedName>
    <definedName name="____l6">[3]r!$F$4</definedName>
    <definedName name="____l7">[6]r!$F$4</definedName>
    <definedName name="____l8">[3]r!$F$2</definedName>
    <definedName name="____l9">[3]r!$F$3</definedName>
    <definedName name="____LC1">'[62]not req 3'!#REF!</definedName>
    <definedName name="____LC2">'[62]not req 3'!#REF!</definedName>
    <definedName name="____LJ6">[28]DATA!$H$245</definedName>
    <definedName name="____lj600">#REF!</definedName>
    <definedName name="____lj900">#REF!</definedName>
    <definedName name="____LL3">#REF!</definedName>
    <definedName name="____LR100">'[43]DATA-2005-06'!$J$122</definedName>
    <definedName name="____LR101">'[43]DATA-2005-06'!$J$123</definedName>
    <definedName name="____LR102">'[43]DATA-2005-06'!$J$124</definedName>
    <definedName name="____LR103">'[43]DATA-2005-06'!$J$125</definedName>
    <definedName name="____LR104">'[43]DATA-2005-06'!$J$126</definedName>
    <definedName name="____LR107">'[43]DATA-2005-06'!$J$129</definedName>
    <definedName name="____LR11">'[43]DATA-2005-06'!$J$20</definedName>
    <definedName name="____LR119">'[43]DATA-2005-06'!$J$144</definedName>
    <definedName name="____LR12">'[43]DATA-2005-06'!$J$21</definedName>
    <definedName name="____LR120">'[43]DATA-2005-06'!$J$145</definedName>
    <definedName name="____LR121">'[43]DATA-2005-06'!$J$146</definedName>
    <definedName name="____LR127">'[43]DATA-2005-06'!$J$152</definedName>
    <definedName name="____LR13">'[43]DATA-2005-06'!$J$22</definedName>
    <definedName name="____LR130">'[43]DATA-2005-06'!$J$155</definedName>
    <definedName name="____LR131">'[43]DATA-2005-06'!$J$156</definedName>
    <definedName name="____LR132">'[43]DATA-2005-06'!$J$157</definedName>
    <definedName name="____LR14">'[43]DATA-2005-06'!$J$23</definedName>
    <definedName name="____LR141">'[43]DATA-2005-06'!$J$174</definedName>
    <definedName name="____LR142">'[43]DATA-2005-06'!$J$175</definedName>
    <definedName name="____LR143">'[43]DATA-2005-06'!$J$176</definedName>
    <definedName name="____LR149">'[43]DATA-2005-06'!$J$188</definedName>
    <definedName name="____LR150">'[43]DATA-2005-06'!$J$189</definedName>
    <definedName name="____LR151">'[43]DATA-2005-06'!$J$190</definedName>
    <definedName name="____LR153">'[43]DATA-2005-06'!$J$194</definedName>
    <definedName name="____LR156">'[43]DATA-2005-06'!$J$198</definedName>
    <definedName name="____LR157">'[43]DATA-2005-06'!$J$201</definedName>
    <definedName name="____LR159">'[43]DATA-2005-06'!$J$203</definedName>
    <definedName name="____LR161">'[43]DATA-2005-06'!$J$210</definedName>
    <definedName name="____LR162">'[43]DATA-2005-06'!$J$211</definedName>
    <definedName name="____LR163">'[43]DATA-2005-06'!$J$212</definedName>
    <definedName name="____LR164">'[43]DATA-2005-06'!$J$213</definedName>
    <definedName name="____LR17">'[43]DATA-2005-06'!$J$26</definedName>
    <definedName name="____LR18">'[43]DATA-2005-06'!$J$27</definedName>
    <definedName name="____LR19">'[43]DATA-2005-06'!$J$28</definedName>
    <definedName name="____LR2">'[43]DATA-2005-06'!$J$10</definedName>
    <definedName name="____LR20">'[43]DATA-2005-06'!$J$29</definedName>
    <definedName name="____LR21">'[43]DATA-2005-06'!$J$30</definedName>
    <definedName name="____LR22">'[43]DATA-2005-06'!$J$31</definedName>
    <definedName name="____LR23">'[43]DATA-2005-06'!$J$32</definedName>
    <definedName name="____LR24">'[43]DATA-2005-06'!$J$33</definedName>
    <definedName name="____LR25">'[43]DATA-2005-06'!$J$34</definedName>
    <definedName name="____LR26">'[43]DATA-2005-06'!$J$35</definedName>
    <definedName name="____LR27">'[43]DATA-2005-06'!$J$36</definedName>
    <definedName name="____LR28">'[43]DATA-2005-06'!$J$37</definedName>
    <definedName name="____LR29">'[43]DATA-2005-06'!$J$38</definedName>
    <definedName name="____LR30">'[43]DATA-2005-06'!$J$39</definedName>
    <definedName name="____LR31">'[43]DATA-2005-06'!$J$40</definedName>
    <definedName name="____LR32">'[43]DATA-2005-06'!$J$41</definedName>
    <definedName name="____LR33">'[43]DATA-2005-06'!$J$42</definedName>
    <definedName name="____LR34">'[43]DATA-2005-06'!$J$43</definedName>
    <definedName name="____LR35">'[43]DATA-2005-06'!$J$44</definedName>
    <definedName name="____LR36">'[43]DATA-2005-06'!$J$45</definedName>
    <definedName name="____LR37">'[43]DATA-2005-06'!$J$46</definedName>
    <definedName name="____LR38">'[43]DATA-2005-06'!$J$47</definedName>
    <definedName name="____LR39">'[43]DATA-2005-06'!$J$51</definedName>
    <definedName name="____LR4">'[43]DATA-2005-06'!$J$12</definedName>
    <definedName name="____LR40">'[43]DATA-2005-06'!$J$52</definedName>
    <definedName name="____LR41">'[43]DATA-2005-06'!$J$53</definedName>
    <definedName name="____LR42">'[43]DATA-2005-06'!$J$54</definedName>
    <definedName name="____LR43">'[43]DATA-2005-06'!$J$55</definedName>
    <definedName name="____LR44">'[43]DATA-2005-06'!$J$56</definedName>
    <definedName name="____LR46">'[43]DATA-2005-06'!$J$58</definedName>
    <definedName name="____LR47">'[43]DATA-2005-06'!$J$59</definedName>
    <definedName name="____LR5">'[43]DATA-2005-06'!$J$13</definedName>
    <definedName name="____LR53">'[43]DATA-2005-06'!$J$65</definedName>
    <definedName name="____LR54">'[43]DATA-2005-06'!$J$66</definedName>
    <definedName name="____LR56">'[43]DATA-2005-06'!$J$68</definedName>
    <definedName name="____LR57">'[43]DATA-2005-06'!$J$69</definedName>
    <definedName name="____LR58">'[43]DATA-2005-06'!$J$70</definedName>
    <definedName name="____LR6">'[43]DATA-2005-06'!$J$14</definedName>
    <definedName name="____LR62">'[43]DATA-2005-06'!$J$74</definedName>
    <definedName name="____LR7">'[43]DATA-2005-06'!$J$15</definedName>
    <definedName name="____LR8">'[43]DATA-2005-06'!$J$16</definedName>
    <definedName name="____LR92">'[43]DATA-2005-06'!$J$112</definedName>
    <definedName name="____LR93">'[43]DATA-2005-06'!$J$113</definedName>
    <definedName name="____LR94">'[43]DATA-2005-06'!$J$114</definedName>
    <definedName name="____LR96">'[43]DATA-2005-06'!$J$116</definedName>
    <definedName name="____LS1">'[43]DATA-2005-06'!$P$232</definedName>
    <definedName name="____LS10">'[43]DATA-2005-06'!$P$242</definedName>
    <definedName name="____LS11">'[43]DATA-2005-06'!$P$243</definedName>
    <definedName name="____LS13">'[43]DATA-2005-06'!$P$245</definedName>
    <definedName name="____LS15">'[43]DATA-2005-06'!$P$247</definedName>
    <definedName name="____LS16">'[43]DATA-2005-06'!$P$248</definedName>
    <definedName name="____LS18">'[43]DATA-2005-06'!$P$250</definedName>
    <definedName name="____LS2">'[43]DATA-2005-06'!$P$233</definedName>
    <definedName name="____LS3">'[43]DATA-2005-06'!$P$234</definedName>
    <definedName name="____LS30">'[43]DATA-2005-06'!$P$261</definedName>
    <definedName name="____LS33">'[43]DATA-2005-06'!$P$264</definedName>
    <definedName name="____LS36">'[43]DATA-2005-06'!$P$266</definedName>
    <definedName name="____LS37">'[43]DATA-2005-06'!$P$267</definedName>
    <definedName name="____LS4">'[43]DATA-2005-06'!$P$235</definedName>
    <definedName name="____LS41">'[43]DATA-2005-06'!$P$271</definedName>
    <definedName name="____LS42">'[43]DATA-2005-06'!$P$272</definedName>
    <definedName name="____LS43">'[43]DATA-2005-06'!$P$273</definedName>
    <definedName name="____LS5">'[43]DATA-2005-06'!$P$236</definedName>
    <definedName name="____LS6">'[43]DATA-2005-06'!$P$238</definedName>
    <definedName name="____LS7">'[43]DATA-2005-06'!$P$239</definedName>
    <definedName name="____LS8">'[43]DATA-2005-06'!$P$240</definedName>
    <definedName name="____LS9">'[43]DATA-2005-06'!$P$241</definedName>
    <definedName name="____LSO24">[57]Lead!#REF!</definedName>
    <definedName name="____M1234">[66]EDWise!$P$2:$Q$183</definedName>
    <definedName name="____ma1">#REF!</definedName>
    <definedName name="____ma2">#REF!</definedName>
    <definedName name="____man1">[67]m!$B$149</definedName>
    <definedName name="____me10">'[68]Lead statement'!$P$11</definedName>
    <definedName name="____me20">'[58]Lead statement'!$P$12</definedName>
    <definedName name="____me40">'[58]Lead statement'!$P$13</definedName>
    <definedName name="____me6">'[68]Lead statement'!$P$10</definedName>
    <definedName name="____Met22">#REF!</definedName>
    <definedName name="____Met45">#REF!</definedName>
    <definedName name="____MEt55">#REF!</definedName>
    <definedName name="____Met63">#REF!</definedName>
    <definedName name="____MIX124">[46]maya!$A$11:$A$18</definedName>
    <definedName name="____ML21">#REF!</definedName>
    <definedName name="____ML210">#REF!</definedName>
    <definedName name="____ML211">#REF!</definedName>
    <definedName name="____ML212">#REF!</definedName>
    <definedName name="____ML213">#REF!</definedName>
    <definedName name="____ML214">#REF!</definedName>
    <definedName name="____ML215">#REF!</definedName>
    <definedName name="____ML216">#REF!</definedName>
    <definedName name="____ML217">#REF!</definedName>
    <definedName name="____ML218">#REF!</definedName>
    <definedName name="____ML219">#REF!</definedName>
    <definedName name="____ML22">#REF!</definedName>
    <definedName name="____ML220">#REF!</definedName>
    <definedName name="____ML221">#REF!</definedName>
    <definedName name="____ML222">#REF!</definedName>
    <definedName name="____ML223">#REF!</definedName>
    <definedName name="____ML224">#REF!</definedName>
    <definedName name="____ML23">#REF!</definedName>
    <definedName name="____ML24">#REF!</definedName>
    <definedName name="____ML25">#REF!</definedName>
    <definedName name="____ML26">#REF!</definedName>
    <definedName name="____ML27">#REF!</definedName>
    <definedName name="____ML28">#REF!</definedName>
    <definedName name="____ML29">#REF!</definedName>
    <definedName name="____ML31">#REF!</definedName>
    <definedName name="____ML310">#REF!</definedName>
    <definedName name="____ML311">#REF!</definedName>
    <definedName name="____ML312">#REF!</definedName>
    <definedName name="____ML313">#REF!</definedName>
    <definedName name="____ML314">#REF!</definedName>
    <definedName name="____ML315">#REF!</definedName>
    <definedName name="____ML316">#REF!</definedName>
    <definedName name="____ML317">#REF!</definedName>
    <definedName name="____ML318">#REF!</definedName>
    <definedName name="____ML319">#REF!</definedName>
    <definedName name="____ML32">#REF!</definedName>
    <definedName name="____ML320">#REF!</definedName>
    <definedName name="____ML321">#REF!</definedName>
    <definedName name="____ML322">#REF!</definedName>
    <definedName name="____ML323">#REF!</definedName>
    <definedName name="____ML324">#REF!</definedName>
    <definedName name="____ML33">#REF!</definedName>
    <definedName name="____ML34">#REF!</definedName>
    <definedName name="____ML35">#REF!</definedName>
    <definedName name="____ML36">#REF!</definedName>
    <definedName name="____ML37">#REF!</definedName>
    <definedName name="____ML38">#REF!</definedName>
    <definedName name="____ML39">#REF!</definedName>
    <definedName name="____ML7">#REF!</definedName>
    <definedName name="____ML8">#REF!</definedName>
    <definedName name="____ML9">#REF!</definedName>
    <definedName name="____mm1">[20]r!$F$4</definedName>
    <definedName name="____mm1000">#REF!</definedName>
    <definedName name="____mm11">[3]r!$F$4</definedName>
    <definedName name="____mm111">[6]r!$F$4</definedName>
    <definedName name="____mm600">#REF!</definedName>
    <definedName name="____mm800">#REF!</definedName>
    <definedName name="____MS2">#REF!</definedName>
    <definedName name="____MS6">[63]MRATES!$T$17</definedName>
    <definedName name="____MT1">#REF!</definedName>
    <definedName name="____MT10">#REF!</definedName>
    <definedName name="____MT100">#REF!</definedName>
    <definedName name="____MT101">#REF!</definedName>
    <definedName name="____MT102">#REF!</definedName>
    <definedName name="____MT103">#REF!</definedName>
    <definedName name="____MT104">#REF!</definedName>
    <definedName name="____MT105">#REF!</definedName>
    <definedName name="____MT106">#REF!</definedName>
    <definedName name="____MT107">#REF!</definedName>
    <definedName name="____MT108">#REF!</definedName>
    <definedName name="____MT109">#REF!</definedName>
    <definedName name="____MT11">#REF!</definedName>
    <definedName name="____MT110">#REF!</definedName>
    <definedName name="____MT111">#REF!</definedName>
    <definedName name="____MT112">#REF!</definedName>
    <definedName name="____MT113">#REF!</definedName>
    <definedName name="____MT114">#REF!</definedName>
    <definedName name="____MT115">#REF!</definedName>
    <definedName name="____MT116">#REF!</definedName>
    <definedName name="____MT117">#REF!</definedName>
    <definedName name="____MT118">#REF!</definedName>
    <definedName name="____MT119">#REF!</definedName>
    <definedName name="____MT12">#REF!</definedName>
    <definedName name="____MT120">#REF!</definedName>
    <definedName name="____MT121">#REF!</definedName>
    <definedName name="____MT122">#REF!</definedName>
    <definedName name="____MT123">#REF!</definedName>
    <definedName name="____MT124">#REF!</definedName>
    <definedName name="____MT125">#REF!</definedName>
    <definedName name="____MT126">#REF!</definedName>
    <definedName name="____MT127">#REF!</definedName>
    <definedName name="____MT128">#REF!</definedName>
    <definedName name="____MT129">#REF!</definedName>
    <definedName name="____MT13">#REF!</definedName>
    <definedName name="____MT130">#REF!</definedName>
    <definedName name="____MT131">#REF!</definedName>
    <definedName name="____MT132">#REF!</definedName>
    <definedName name="____MT133">#REF!</definedName>
    <definedName name="____MT134">#REF!</definedName>
    <definedName name="____MT135">#REF!</definedName>
    <definedName name="____MT136">#REF!</definedName>
    <definedName name="____MT137">#REF!</definedName>
    <definedName name="____MT138">#REF!</definedName>
    <definedName name="____MT139">#REF!</definedName>
    <definedName name="____MT14">#REF!</definedName>
    <definedName name="____MT140">#REF!</definedName>
    <definedName name="____MT141">#REF!</definedName>
    <definedName name="____MT142">#REF!</definedName>
    <definedName name="____MT143">#REF!</definedName>
    <definedName name="____MT144">#REF!</definedName>
    <definedName name="____MT145">#REF!</definedName>
    <definedName name="____MT146">#REF!</definedName>
    <definedName name="____MT147">#REF!</definedName>
    <definedName name="____MT148">#REF!</definedName>
    <definedName name="____MT149">#REF!</definedName>
    <definedName name="____MT15">#REF!</definedName>
    <definedName name="____MT150">#REF!</definedName>
    <definedName name="____MT16">#REF!</definedName>
    <definedName name="____MT17">#REF!</definedName>
    <definedName name="____MT18">#REF!</definedName>
    <definedName name="____MT19">#REF!</definedName>
    <definedName name="____MT2">#REF!</definedName>
    <definedName name="____MT20">#REF!</definedName>
    <definedName name="____MT21">#REF!</definedName>
    <definedName name="____MT22">#REF!</definedName>
    <definedName name="____MT23">#REF!</definedName>
    <definedName name="____MT24">#REF!</definedName>
    <definedName name="____MT25">#REF!</definedName>
    <definedName name="____MT26">#REF!</definedName>
    <definedName name="____MT27">#REF!</definedName>
    <definedName name="____MT28">#REF!</definedName>
    <definedName name="____MT29">#REF!</definedName>
    <definedName name="____MT3">#REF!</definedName>
    <definedName name="____MT30">#REF!</definedName>
    <definedName name="____MT31">#REF!</definedName>
    <definedName name="____MT32">#REF!</definedName>
    <definedName name="____MT33">#REF!</definedName>
    <definedName name="____MT34">#REF!</definedName>
    <definedName name="____MT35">#REF!</definedName>
    <definedName name="____MT36">#REF!</definedName>
    <definedName name="____MT37">#REF!</definedName>
    <definedName name="____MT38">#REF!</definedName>
    <definedName name="____MT39">#REF!</definedName>
    <definedName name="____MT4">#REF!</definedName>
    <definedName name="____MT40">#REF!</definedName>
    <definedName name="____MT41">#REF!</definedName>
    <definedName name="____MT42">#REF!</definedName>
    <definedName name="____MT43">#REF!</definedName>
    <definedName name="____MT44">#REF!</definedName>
    <definedName name="____MT45">#REF!</definedName>
    <definedName name="____MT46">#REF!</definedName>
    <definedName name="____MT47">#REF!</definedName>
    <definedName name="____MT48">#REF!</definedName>
    <definedName name="____MT49">#REF!</definedName>
    <definedName name="____MT5">#REF!</definedName>
    <definedName name="____MT50">#REF!</definedName>
    <definedName name="____MT500">#REF!</definedName>
    <definedName name="____MT51">#REF!</definedName>
    <definedName name="____MT52">#REF!</definedName>
    <definedName name="____MT53">#REF!</definedName>
    <definedName name="____MT54">#REF!</definedName>
    <definedName name="____MT55">#REF!</definedName>
    <definedName name="____MT56">#REF!</definedName>
    <definedName name="____MT57">#REF!</definedName>
    <definedName name="____MT58">#REF!</definedName>
    <definedName name="____MT59">#REF!</definedName>
    <definedName name="____MT6">#REF!</definedName>
    <definedName name="____MT60">#REF!</definedName>
    <definedName name="____MT61">#REF!</definedName>
    <definedName name="____MT62">#REF!</definedName>
    <definedName name="____MT63">#REF!</definedName>
    <definedName name="____MT64">#REF!</definedName>
    <definedName name="____MT65">#REF!</definedName>
    <definedName name="____MT66">#REF!</definedName>
    <definedName name="____MT67">#REF!</definedName>
    <definedName name="____MT68">#REF!</definedName>
    <definedName name="____MT69">#REF!</definedName>
    <definedName name="____MT7">#REF!</definedName>
    <definedName name="____MT70">#REF!</definedName>
    <definedName name="____MT71">#REF!</definedName>
    <definedName name="____MT72">#REF!</definedName>
    <definedName name="____MT73">#REF!</definedName>
    <definedName name="____MT74">#REF!</definedName>
    <definedName name="____MT75">#REF!</definedName>
    <definedName name="____MT76">#REF!</definedName>
    <definedName name="____MT77">#REF!</definedName>
    <definedName name="____MT78">#REF!</definedName>
    <definedName name="____MT79">#REF!</definedName>
    <definedName name="____MT8">#REF!</definedName>
    <definedName name="____MT80">#REF!</definedName>
    <definedName name="____MT81">#REF!</definedName>
    <definedName name="____MT82">#REF!</definedName>
    <definedName name="____MT83">#REF!</definedName>
    <definedName name="____MT84">#REF!</definedName>
    <definedName name="____MT85">#REF!</definedName>
    <definedName name="____MT86">#REF!</definedName>
    <definedName name="____MT87">#REF!</definedName>
    <definedName name="____MT88">#REF!</definedName>
    <definedName name="____MT89">#REF!</definedName>
    <definedName name="____MT9">#REF!</definedName>
    <definedName name="____MT90">#REF!</definedName>
    <definedName name="____MT91">#REF!</definedName>
    <definedName name="____MT92">#REF!</definedName>
    <definedName name="____MT93">#REF!</definedName>
    <definedName name="____MT94">#REF!</definedName>
    <definedName name="____MT95">#REF!</definedName>
    <definedName name="____MT96">#REF!</definedName>
    <definedName name="____MT97">#REF!</definedName>
    <definedName name="____MT98">#REF!</definedName>
    <definedName name="____MT99">#REF!</definedName>
    <definedName name="____OH1">[63]MRATES!$T$26</definedName>
    <definedName name="____pa1">[52]data!#REF!</definedName>
    <definedName name="____pa2">[52]data!#REF!</definedName>
    <definedName name="____PC1">#REF!</definedName>
    <definedName name="____PC10">#REF!</definedName>
    <definedName name="____PC11">#REF!</definedName>
    <definedName name="____PC12">#REF!</definedName>
    <definedName name="____PC13">#REF!</definedName>
    <definedName name="____PC14">#REF!</definedName>
    <definedName name="____PC15">#REF!</definedName>
    <definedName name="____PC16">#REF!</definedName>
    <definedName name="____PC17">#REF!</definedName>
    <definedName name="____PC18">#REF!</definedName>
    <definedName name="____PC19">#REF!</definedName>
    <definedName name="____pc2">#REF!</definedName>
    <definedName name="____PC20">#REF!</definedName>
    <definedName name="____PC21">#REF!</definedName>
    <definedName name="____PC22">#REF!</definedName>
    <definedName name="____PC23">#REF!</definedName>
    <definedName name="____PC24">#REF!</definedName>
    <definedName name="____PC3">#REF!</definedName>
    <definedName name="____PC4">#REF!</definedName>
    <definedName name="____PC5">#REF!</definedName>
    <definedName name="____PC6">#REF!</definedName>
    <definedName name="____pc600">#REF!</definedName>
    <definedName name="____PC7">#REF!</definedName>
    <definedName name="____PC8">#REF!</definedName>
    <definedName name="____PC9">#REF!</definedName>
    <definedName name="____pc900">#REF!</definedName>
    <definedName name="____pla4">[25]DATA_PRG!$H$269</definedName>
    <definedName name="____PPA14">#REF!</definedName>
    <definedName name="____PPB154">#REF!</definedName>
    <definedName name="____PPB155">#REF!</definedName>
    <definedName name="____PPB16">#REF!</definedName>
    <definedName name="____PPB17">#REF!</definedName>
    <definedName name="____PPB18">#REF!</definedName>
    <definedName name="____PPB19">#REF!</definedName>
    <definedName name="____PPB2">#REF!</definedName>
    <definedName name="____PPB20">#REF!</definedName>
    <definedName name="____PPB21">#REF!</definedName>
    <definedName name="____PPB22">#REF!</definedName>
    <definedName name="____PPB23">#REF!</definedName>
    <definedName name="____PPB24">#REF!</definedName>
    <definedName name="____PPB25">#REF!</definedName>
    <definedName name="____PPB26">#REF!</definedName>
    <definedName name="____PPB27">#REF!</definedName>
    <definedName name="____PPB28">#REF!</definedName>
    <definedName name="____PPB29">#REF!</definedName>
    <definedName name="____PPB3">#REF!</definedName>
    <definedName name="____PPB30">#REF!</definedName>
    <definedName name="____PPB31">#REF!</definedName>
    <definedName name="____PPB32">#REF!</definedName>
    <definedName name="____PPB33">#REF!</definedName>
    <definedName name="____PPB34">#REF!</definedName>
    <definedName name="____PPB35">#REF!</definedName>
    <definedName name="____PPB36">#REF!</definedName>
    <definedName name="____PPB37">#REF!</definedName>
    <definedName name="____PPB38">#REF!</definedName>
    <definedName name="____PPB39">#REF!</definedName>
    <definedName name="____PPB4">#REF!</definedName>
    <definedName name="____PPB40">#REF!</definedName>
    <definedName name="____PPB41">#REF!</definedName>
    <definedName name="____PPB42">#REF!</definedName>
    <definedName name="____PPB43">#REF!</definedName>
    <definedName name="____PPB44">#REF!</definedName>
    <definedName name="____PPB45">#REF!</definedName>
    <definedName name="____PPB46">#REF!</definedName>
    <definedName name="____PPB47">#REF!</definedName>
    <definedName name="____PPB48">#REF!</definedName>
    <definedName name="____PPB49">#REF!</definedName>
    <definedName name="____PPB5">#REF!</definedName>
    <definedName name="____PPB50">#REF!</definedName>
    <definedName name="____PPB51">#REF!</definedName>
    <definedName name="____PPB52">#REF!</definedName>
    <definedName name="____PPB53">#REF!</definedName>
    <definedName name="____PPB54">#REF!</definedName>
    <definedName name="____PPB55">#REF!</definedName>
    <definedName name="____PPB56">#REF!</definedName>
    <definedName name="____PPB57">#REF!</definedName>
    <definedName name="____PPB58">#REF!</definedName>
    <definedName name="____PPB59">#REF!</definedName>
    <definedName name="____PPB6">#REF!</definedName>
    <definedName name="____PPB60">#REF!</definedName>
    <definedName name="____PPB61">#REF!</definedName>
    <definedName name="____PPB62">#REF!</definedName>
    <definedName name="____PPB63">#REF!</definedName>
    <definedName name="____PPB64">#REF!</definedName>
    <definedName name="____PPB65">#REF!</definedName>
    <definedName name="____PPB66">#REF!</definedName>
    <definedName name="____PPB67">#REF!</definedName>
    <definedName name="____PPB68">#REF!</definedName>
    <definedName name="____PPB69">#REF!</definedName>
    <definedName name="____PPB7">#REF!</definedName>
    <definedName name="____PPB70">#REF!</definedName>
    <definedName name="____PPB71">#REF!</definedName>
    <definedName name="____PPB72">#REF!</definedName>
    <definedName name="____PPB73">#REF!</definedName>
    <definedName name="____PPB74">#REF!</definedName>
    <definedName name="____PPB75">#REF!</definedName>
    <definedName name="____PPB76">#REF!</definedName>
    <definedName name="____PPB77">#REF!</definedName>
    <definedName name="____PPB78">#REF!</definedName>
    <definedName name="____PPB79">#REF!</definedName>
    <definedName name="____PPB8">#REF!</definedName>
    <definedName name="____PPB80">#REF!</definedName>
    <definedName name="____PPB81">#REF!</definedName>
    <definedName name="____PPB82">#REF!</definedName>
    <definedName name="____PPB83">#REF!</definedName>
    <definedName name="____PPB84">#REF!</definedName>
    <definedName name="____PPB85">#REF!</definedName>
    <definedName name="____PPB86">#REF!</definedName>
    <definedName name="____PPB87">#REF!</definedName>
    <definedName name="____PPB88">#REF!</definedName>
    <definedName name="____PPB89">#REF!</definedName>
    <definedName name="____PPB9">#REF!</definedName>
    <definedName name="____PPB90">#REF!</definedName>
    <definedName name="____PPB91">#REF!</definedName>
    <definedName name="____PPB92">#REF!</definedName>
    <definedName name="____PPB93">#REF!</definedName>
    <definedName name="____PPB94">#REF!</definedName>
    <definedName name="____PPB95">#REF!</definedName>
    <definedName name="____PPB96">#REF!</definedName>
    <definedName name="____PPB97">#REF!</definedName>
    <definedName name="____PPB98">#REF!</definedName>
    <definedName name="____PPB99">#REF!</definedName>
    <definedName name="____PPC1">#REF!</definedName>
    <definedName name="____PPC10">#REF!</definedName>
    <definedName name="____PPC100">#REF!</definedName>
    <definedName name="____PPC101">#REF!</definedName>
    <definedName name="____PPC102">#REF!</definedName>
    <definedName name="____PPC103">#REF!</definedName>
    <definedName name="____PPC104">#REF!</definedName>
    <definedName name="____PPC105">#REF!</definedName>
    <definedName name="____PPC106">#REF!</definedName>
    <definedName name="____PPC107">#REF!</definedName>
    <definedName name="____PPC108">#REF!</definedName>
    <definedName name="____PPC109">#REF!</definedName>
    <definedName name="____PPC11">#REF!</definedName>
    <definedName name="____PPC110">#REF!</definedName>
    <definedName name="____PPC111">#REF!</definedName>
    <definedName name="____PPC112">#REF!</definedName>
    <definedName name="____PPC113">#REF!</definedName>
    <definedName name="____PPC114">#REF!</definedName>
    <definedName name="____PPC115">#REF!</definedName>
    <definedName name="____PPC116">#REF!</definedName>
    <definedName name="____PPC117">#REF!</definedName>
    <definedName name="____PPC118">#REF!</definedName>
    <definedName name="____PPC119">#REF!</definedName>
    <definedName name="____PPC12">#REF!</definedName>
    <definedName name="____PPC120">#REF!</definedName>
    <definedName name="____PPC121">#REF!</definedName>
    <definedName name="____PPC122">#REF!</definedName>
    <definedName name="____PPC123">#REF!</definedName>
    <definedName name="____PPC124">#REF!</definedName>
    <definedName name="____PPC125">#REF!</definedName>
    <definedName name="____PPC126">#REF!</definedName>
    <definedName name="____PPC127">#REF!</definedName>
    <definedName name="____PPC128">#REF!</definedName>
    <definedName name="____PPC129">#REF!</definedName>
    <definedName name="____PPC13">#REF!</definedName>
    <definedName name="____PPC130">#REF!</definedName>
    <definedName name="____PPC131">#REF!</definedName>
    <definedName name="____PPC132">#REF!</definedName>
    <definedName name="____PPC133">#REF!</definedName>
    <definedName name="____PPC134">#REF!</definedName>
    <definedName name="____PPC135">#REF!</definedName>
    <definedName name="____PPC136">#REF!</definedName>
    <definedName name="____PPC137">#REF!</definedName>
    <definedName name="____PPC138">#REF!</definedName>
    <definedName name="____PPC139">#REF!</definedName>
    <definedName name="____PPC14">#REF!</definedName>
    <definedName name="____PPC140">#REF!</definedName>
    <definedName name="____PPC141">#REF!</definedName>
    <definedName name="____PPC142">#REF!</definedName>
    <definedName name="____PPC143">#REF!</definedName>
    <definedName name="____PPC144">#REF!</definedName>
    <definedName name="____PPC145">#REF!</definedName>
    <definedName name="____PPC146">#REF!</definedName>
    <definedName name="____PPC147">#REF!</definedName>
    <definedName name="____PPC148">#REF!</definedName>
    <definedName name="____PPC149">#REF!</definedName>
    <definedName name="____PPC15">#REF!</definedName>
    <definedName name="____PPC150">#REF!</definedName>
    <definedName name="____PPC151">#REF!</definedName>
    <definedName name="____PPC152">#REF!</definedName>
    <definedName name="____PPC153">#REF!</definedName>
    <definedName name="____PPC154">#REF!</definedName>
    <definedName name="____PPC155">#REF!</definedName>
    <definedName name="____PPC16">#REF!</definedName>
    <definedName name="____PPC17">#REF!</definedName>
    <definedName name="____PPC18">#REF!</definedName>
    <definedName name="____PPC19">#REF!</definedName>
    <definedName name="____PPC2">#REF!</definedName>
    <definedName name="____PPC20">#REF!</definedName>
    <definedName name="____PPC21">#REF!</definedName>
    <definedName name="____PPC22">#REF!</definedName>
    <definedName name="____PPC23">#REF!</definedName>
    <definedName name="____PPC24">#REF!</definedName>
    <definedName name="____PPC25">#REF!</definedName>
    <definedName name="____PPC26">#REF!</definedName>
    <definedName name="____PPC27">#REF!</definedName>
    <definedName name="____PPC28">#REF!</definedName>
    <definedName name="____PPC29">#REF!</definedName>
    <definedName name="____PPC3">#REF!</definedName>
    <definedName name="____PPC30">#REF!</definedName>
    <definedName name="____PPC31">#REF!</definedName>
    <definedName name="____PPC32">#REF!</definedName>
    <definedName name="____PPC33">#REF!</definedName>
    <definedName name="____PPC34">#REF!</definedName>
    <definedName name="____PPC35">#REF!</definedName>
    <definedName name="____PPC36">#REF!</definedName>
    <definedName name="____PPC37">#REF!</definedName>
    <definedName name="____PPC38">#REF!</definedName>
    <definedName name="____PPC39">#REF!</definedName>
    <definedName name="____PPC4">#REF!</definedName>
    <definedName name="____PPC40">#REF!</definedName>
    <definedName name="____PPC41">#REF!</definedName>
    <definedName name="____PPC42">#REF!</definedName>
    <definedName name="____PPC43">#REF!</definedName>
    <definedName name="____PPC44">#REF!</definedName>
    <definedName name="____PPC45">#REF!</definedName>
    <definedName name="____PPC46">#REF!</definedName>
    <definedName name="____PPC47">#REF!</definedName>
    <definedName name="____PPC48">#REF!</definedName>
    <definedName name="____PPC49">#REF!</definedName>
    <definedName name="____PPC5">#REF!</definedName>
    <definedName name="____PPC50">#REF!</definedName>
    <definedName name="____PPC51">#REF!</definedName>
    <definedName name="____PPC52">#REF!</definedName>
    <definedName name="____PPC53">#REF!</definedName>
    <definedName name="____PPC54">#REF!</definedName>
    <definedName name="____PPC55">#REF!</definedName>
    <definedName name="____PPC56">#REF!</definedName>
    <definedName name="____PPC57">#REF!</definedName>
    <definedName name="____PPC58">#REF!</definedName>
    <definedName name="____PPC59">#REF!</definedName>
    <definedName name="____PPC6">#REF!</definedName>
    <definedName name="____PPC60">#REF!</definedName>
    <definedName name="____PPC61">#REF!</definedName>
    <definedName name="____PPC62">#REF!</definedName>
    <definedName name="____PPC63">#REF!</definedName>
    <definedName name="____PPC64">#REF!</definedName>
    <definedName name="____PPC65">#REF!</definedName>
    <definedName name="____PPC66">#REF!</definedName>
    <definedName name="____PPC67">#REF!</definedName>
    <definedName name="____PPC68">#REF!</definedName>
    <definedName name="____PPC69">#REF!</definedName>
    <definedName name="____PPC7">#REF!</definedName>
    <definedName name="____PPC70">#REF!</definedName>
    <definedName name="____PPC71">#REF!</definedName>
    <definedName name="____PPC72">#REF!</definedName>
    <definedName name="____PPC73">#REF!</definedName>
    <definedName name="____PPC74">#REF!</definedName>
    <definedName name="____PPC75">#REF!</definedName>
    <definedName name="____PPC76">#REF!</definedName>
    <definedName name="____PPC77">#REF!</definedName>
    <definedName name="____PPC78">#REF!</definedName>
    <definedName name="____PPC79">#REF!</definedName>
    <definedName name="____PPC8">#REF!</definedName>
    <definedName name="____PPC80">#REF!</definedName>
    <definedName name="____PPC81">#REF!</definedName>
    <definedName name="____PPC82">#REF!</definedName>
    <definedName name="____PPC83">#REF!</definedName>
    <definedName name="____PPC84">#REF!</definedName>
    <definedName name="____PPC85">#REF!</definedName>
    <definedName name="____PPC86">#REF!</definedName>
    <definedName name="____PPC87">#REF!</definedName>
    <definedName name="____PPC88">#REF!</definedName>
    <definedName name="____PPC89">#REF!</definedName>
    <definedName name="____PPC9">#REF!</definedName>
    <definedName name="____PPC90">#REF!</definedName>
    <definedName name="____PPC91">#REF!</definedName>
    <definedName name="____PPC92">#REF!</definedName>
    <definedName name="____PPC93">#REF!</definedName>
    <definedName name="____PPC94">#REF!</definedName>
    <definedName name="____PPC95">#REF!</definedName>
    <definedName name="____PPD114">#REF!</definedName>
    <definedName name="____PPD89">#REF!</definedName>
    <definedName name="____pv2">#REF!</definedName>
    <definedName name="____QS25">[61]MRATES!$G$16</definedName>
    <definedName name="____QS40">[61]MRATES!$G$17</definedName>
    <definedName name="____rr3">[21]v!$A$2:$E$51</definedName>
    <definedName name="____rrr1">[21]r!$B$1:$I$145</definedName>
    <definedName name="____S12">'[48]p&amp;m'!#REF!</definedName>
    <definedName name="____sd1">[67]m!$D$149</definedName>
    <definedName name="____SD10">#REF!</definedName>
    <definedName name="____SD100">#REF!</definedName>
    <definedName name="____SD101">#REF!</definedName>
    <definedName name="____SD102">#REF!</definedName>
    <definedName name="____SD103">#REF!</definedName>
    <definedName name="____SD104">#REF!</definedName>
    <definedName name="____SD105">#REF!</definedName>
    <definedName name="____SD106">#REF!</definedName>
    <definedName name="____SD107">#REF!</definedName>
    <definedName name="____SD108">#REF!</definedName>
    <definedName name="____SD109">#REF!</definedName>
    <definedName name="____SD11">#REF!</definedName>
    <definedName name="____SD110">#REF!</definedName>
    <definedName name="____SD111">#REF!</definedName>
    <definedName name="____SD112">#REF!</definedName>
    <definedName name="____SD113">#REF!</definedName>
    <definedName name="____SD114">#REF!</definedName>
    <definedName name="____SD115">#REF!</definedName>
    <definedName name="____SD116">#REF!</definedName>
    <definedName name="____SD117">#REF!</definedName>
    <definedName name="____SD118">#REF!</definedName>
    <definedName name="____SD119">#REF!</definedName>
    <definedName name="____SD12">#REF!</definedName>
    <definedName name="____SD120">#REF!</definedName>
    <definedName name="____SD121">#REF!</definedName>
    <definedName name="____SD122">#REF!</definedName>
    <definedName name="____SD123">#REF!</definedName>
    <definedName name="____SD124">#REF!</definedName>
    <definedName name="____SD125">#REF!</definedName>
    <definedName name="____SD126">#REF!</definedName>
    <definedName name="____SD127">#REF!</definedName>
    <definedName name="____SD128">#REF!</definedName>
    <definedName name="____SD129">#REF!</definedName>
    <definedName name="____SD13">#REF!</definedName>
    <definedName name="____SD130">#REF!</definedName>
    <definedName name="____SD131">#REF!</definedName>
    <definedName name="____SD132">#REF!</definedName>
    <definedName name="____SD133">#REF!</definedName>
    <definedName name="____SD134">#REF!</definedName>
    <definedName name="____SD135">#REF!</definedName>
    <definedName name="____SD136">#REF!</definedName>
    <definedName name="____SD137">#REF!</definedName>
    <definedName name="____SD138">#REF!</definedName>
    <definedName name="____SD139">#REF!</definedName>
    <definedName name="____SD14">#REF!</definedName>
    <definedName name="____SD140">#REF!</definedName>
    <definedName name="____SD141">#REF!</definedName>
    <definedName name="____SD142">#REF!</definedName>
    <definedName name="____SD143">#REF!</definedName>
    <definedName name="____SD144">#REF!</definedName>
    <definedName name="____SD145">#REF!</definedName>
    <definedName name="____SD146">#REF!</definedName>
    <definedName name="____SD147">#REF!</definedName>
    <definedName name="____SD148">#REF!</definedName>
    <definedName name="____SD149">#REF!</definedName>
    <definedName name="____SD15">#REF!</definedName>
    <definedName name="____SD150">#REF!</definedName>
    <definedName name="____SD16">#REF!</definedName>
    <definedName name="____SD17">#REF!</definedName>
    <definedName name="____SD18">#REF!</definedName>
    <definedName name="____SD19">#REF!</definedName>
    <definedName name="____SD2">#REF!</definedName>
    <definedName name="____SD20">#REF!</definedName>
    <definedName name="____SD21">#REF!</definedName>
    <definedName name="____SD22">#REF!</definedName>
    <definedName name="____SD23">#REF!</definedName>
    <definedName name="____SD24">#REF!</definedName>
    <definedName name="____SD25">#REF!</definedName>
    <definedName name="____SD250">#REF!</definedName>
    <definedName name="____SD26">#REF!</definedName>
    <definedName name="____SD27">#REF!</definedName>
    <definedName name="____SD28">#REF!</definedName>
    <definedName name="____SD29">#REF!</definedName>
    <definedName name="____SD3">#REF!</definedName>
    <definedName name="____SD30">#REF!</definedName>
    <definedName name="____SD31">#REF!</definedName>
    <definedName name="____SD32">#REF!</definedName>
    <definedName name="____SD33">#REF!</definedName>
    <definedName name="____SD34">#REF!</definedName>
    <definedName name="____SD35">#REF!</definedName>
    <definedName name="____SD36">#REF!</definedName>
    <definedName name="____SD37">#REF!</definedName>
    <definedName name="____SD38">#REF!</definedName>
    <definedName name="____SD39">#REF!</definedName>
    <definedName name="____SD4">#REF!</definedName>
    <definedName name="____SD40">#REF!</definedName>
    <definedName name="____SD41">#REF!</definedName>
    <definedName name="____SD42">#REF!</definedName>
    <definedName name="____SD43">#REF!</definedName>
    <definedName name="____SD44">#REF!</definedName>
    <definedName name="____SD45">#REF!</definedName>
    <definedName name="____SD46">#REF!</definedName>
    <definedName name="____SD47">#REF!</definedName>
    <definedName name="____SD48">#REF!</definedName>
    <definedName name="____SD49">#REF!</definedName>
    <definedName name="____SD5">#REF!</definedName>
    <definedName name="____SD50">#REF!</definedName>
    <definedName name="____SD500">#REF!</definedName>
    <definedName name="____SD51">#REF!</definedName>
    <definedName name="____SD52">#REF!</definedName>
    <definedName name="____SD53">#REF!</definedName>
    <definedName name="____SD54">#REF!</definedName>
    <definedName name="____SD55">#REF!</definedName>
    <definedName name="____SD56">#REF!</definedName>
    <definedName name="____SD57">#REF!</definedName>
    <definedName name="____SD58">#REF!</definedName>
    <definedName name="____SD59">#REF!</definedName>
    <definedName name="____SD6">#REF!</definedName>
    <definedName name="____SD60">#REF!</definedName>
    <definedName name="____SD61">#REF!</definedName>
    <definedName name="____SD62">#REF!</definedName>
    <definedName name="____SD63">#REF!</definedName>
    <definedName name="____SD64">#REF!</definedName>
    <definedName name="____SD65">#REF!</definedName>
    <definedName name="____SD66">#REF!</definedName>
    <definedName name="____SD67">#REF!</definedName>
    <definedName name="____SD68">#REF!</definedName>
    <definedName name="____SD69">#REF!</definedName>
    <definedName name="____SD7">#REF!</definedName>
    <definedName name="____SD70">#REF!</definedName>
    <definedName name="____SD71">#REF!</definedName>
    <definedName name="____SD72">#REF!</definedName>
    <definedName name="____SD73">#REF!</definedName>
    <definedName name="____SD74">#REF!</definedName>
    <definedName name="____SD75">#REF!</definedName>
    <definedName name="____SD76">#REF!</definedName>
    <definedName name="____SD77">#REF!</definedName>
    <definedName name="____SD78">#REF!</definedName>
    <definedName name="____SD79">#REF!</definedName>
    <definedName name="____SD8">#REF!</definedName>
    <definedName name="____SD80">#REF!</definedName>
    <definedName name="____SD81">#REF!</definedName>
    <definedName name="____SD82">#REF!</definedName>
    <definedName name="____SD83">#REF!</definedName>
    <definedName name="____SD84">#REF!</definedName>
    <definedName name="____SD85">#REF!</definedName>
    <definedName name="____SD86">#REF!</definedName>
    <definedName name="____SD87">#REF!</definedName>
    <definedName name="____SD88">#REF!</definedName>
    <definedName name="____SD89">#REF!</definedName>
    <definedName name="____SD9">#REF!</definedName>
    <definedName name="____SD90">#REF!</definedName>
    <definedName name="____SD91">#REF!</definedName>
    <definedName name="____SD92">#REF!</definedName>
    <definedName name="____SD93">#REF!</definedName>
    <definedName name="____SD94">#REF!</definedName>
    <definedName name="____SD95">#REF!</definedName>
    <definedName name="____SD96">#REF!</definedName>
    <definedName name="____SD97">#REF!</definedName>
    <definedName name="____SD98">#REF!</definedName>
    <definedName name="____SD99">#REF!</definedName>
    <definedName name="____sep1">'[69]civ data'!#REF!</definedName>
    <definedName name="____SK1" hidden="1">{"ss",#N/A,FALSE,"MODULE3"}</definedName>
    <definedName name="____SP005">'[55]road safety datas'!#REF!</definedName>
    <definedName name="____SP10">[26]Sheet1!$C$18</definedName>
    <definedName name="____SP16">[26]Sheet1!$C$24</definedName>
    <definedName name="____SP7">[26]Sheet1!$C$15</definedName>
    <definedName name="____SS10">[61]MRATES!$J$7</definedName>
    <definedName name="____ss12">[22]rdamdata!$J$8</definedName>
    <definedName name="____SS150">[61]MRATES!$G$13</definedName>
    <definedName name="____ss20">[22]rdamdata!$J$7</definedName>
    <definedName name="____SS225">[61]MRATES!$G$14</definedName>
    <definedName name="____SS25">[61]MRATES!$J$10</definedName>
    <definedName name="____SS300">[61]MRATES!$G$15</definedName>
    <definedName name="____ss40">[22]rdamdata!$J$6</definedName>
    <definedName name="____SS6">[61]MRATES!$J$6</definedName>
    <definedName name="____sub20">#REF!</definedName>
    <definedName name="____tw2">#REF!</definedName>
    <definedName name="____var1">#REF!</definedName>
    <definedName name="____var4">#REF!</definedName>
    <definedName name="____vat1">#REF!</definedName>
    <definedName name="____vat2">#REF!</definedName>
    <definedName name="____WN7" hidden="1">{#N/A,#N/A,FALSE,"MODULE3"}</definedName>
    <definedName name="____xh2256">[49]HDPE!$L$30</definedName>
    <definedName name="____xh2506">[49]HDPE!$M$30</definedName>
    <definedName name="____xh2806">[49]HDPE!$N$30</definedName>
    <definedName name="____xh3156">[49]HDPE!$O$30</definedName>
    <definedName name="____xh634">[49]HDPE!$C$16</definedName>
    <definedName name="____xk7100">[49]DI!$C$37</definedName>
    <definedName name="____xk7150">[49]DI!$D$37</definedName>
    <definedName name="____xk7250">[49]DI!$F$37</definedName>
    <definedName name="____xk7300">[49]DI!$G$37</definedName>
    <definedName name="____xlnm.Print_Area_1">#REF!</definedName>
    <definedName name="____xlnm.Print_Area_2">#REF!</definedName>
    <definedName name="____xlnm.Print_Area_3">#REF!</definedName>
    <definedName name="____xlnm.Print_Area_7">#REF!</definedName>
    <definedName name="____xlnm.Print_Area_8">#REF!</definedName>
    <definedName name="____xlnm.Print_Area_9">#REF!</definedName>
    <definedName name="____xlnm.Print_Titles_1">#REF!</definedName>
    <definedName name="____xp11010">[49]pvc!$F$61</definedName>
    <definedName name="____xp1104">[49]pvc!$F$31</definedName>
    <definedName name="____xp1106">[49]pvc!$F$46</definedName>
    <definedName name="____xp1254">[49]pvc!$G$31</definedName>
    <definedName name="____xp1256">[49]pvc!$G$46</definedName>
    <definedName name="____xp14010">[49]pvc!$H$61</definedName>
    <definedName name="____xp1404">[49]pvc!$H$31</definedName>
    <definedName name="____xp1406">[49]pvc!$H$46</definedName>
    <definedName name="____xp1604">[49]pvc!$I$31</definedName>
    <definedName name="____xp1606">[49]pvc!$I$46</definedName>
    <definedName name="____xp1804">[49]pvc!$J$31</definedName>
    <definedName name="____xp1806">[49]pvc!$J$46</definedName>
    <definedName name="____xp2006">[49]pvc!$K$46</definedName>
    <definedName name="____xp6310">[49]pvc!$C$61</definedName>
    <definedName name="____xp636">[49]pvc!$C$46</definedName>
    <definedName name="____xp7510">[49]pvc!$D$61</definedName>
    <definedName name="____xp754">[49]pvc!$D$31</definedName>
    <definedName name="____xp756">[49]pvc!$D$46</definedName>
    <definedName name="____xp9010">[49]pvc!$E$61</definedName>
    <definedName name="____xp904">[49]pvc!$E$31</definedName>
    <definedName name="____xp906">[49]pvc!$E$46</definedName>
    <definedName name="___1Excel_BuiltIn_Print_Area_1_1">#REF!</definedName>
    <definedName name="___A1">#REF!</definedName>
    <definedName name="___A300000">#REF!</definedName>
    <definedName name="___A600000">#REF!</definedName>
    <definedName name="___A700000">#REF!</definedName>
    <definedName name="___A8">#REF!</definedName>
    <definedName name="___A99999">#REF!</definedName>
    <definedName name="___AG1">[70]Design!#REF!</definedName>
    <definedName name="___atw2">#REF!</definedName>
    <definedName name="___bla1">[17]leads!$H$7</definedName>
    <definedName name="___BLK1">#REF!</definedName>
    <definedName name="___BLK2">[64]BLK2!$1:$1048576</definedName>
    <definedName name="___BLK3">[64]BLK3!$1:$1048576</definedName>
    <definedName name="___bol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#REF!</definedName>
    <definedName name="___cbr2">#REF!</definedName>
    <definedName name="___cbr3">#REF!</definedName>
    <definedName name="___cbr4">#REF!</definedName>
    <definedName name="___CCW1">[28]DATA!$H$67</definedName>
    <definedName name="___CCW2">[28]DATA!$H$97</definedName>
    <definedName name="___cem1">#REF!</definedName>
    <definedName name="___cur1">[3]r!$F$30</definedName>
    <definedName name="___DIN217">#REF!</definedName>
    <definedName name="___DSR5">[60]VARIABLE!#REF!</definedName>
    <definedName name="___eco3">#REF!</definedName>
    <definedName name="___er1">#REF!</definedName>
    <definedName name="___EST3">#REF!</definedName>
    <definedName name="___ewe1">#REF!</definedName>
    <definedName name="___f1">#REF!</definedName>
    <definedName name="___FIT1">#REF!</definedName>
    <definedName name="___FIT2">#REF!</definedName>
    <definedName name="___FIT5">#REF!</definedName>
    <definedName name="___G120907">[65]Data!#REF!</definedName>
    <definedName name="___GBS11">#REF!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fa2">'[71]Outline Cost - Five star Hotel'!#REF!</definedName>
    <definedName name="___gfa3">'[71]Outline Cost - Five star Hotel'!#REF!</definedName>
    <definedName name="___gfa4">'[71]Outline Cost - Five star Hotel'!#REF!</definedName>
    <definedName name="___gfa5">'[71]Outline Cost - Five star Hotel'!#REF!</definedName>
    <definedName name="___gfa6">'[71]Outline Cost - Five star Hotel'!#REF!</definedName>
    <definedName name="___HBG20">'[72]Civil-works'!#REF!</definedName>
    <definedName name="___HBG40">'[72]Civil-works'!#REF!</definedName>
    <definedName name="___III7">"$C4.$#REF!$#REF!"</definedName>
    <definedName name="___imp1">[24]DATA_PRG!$H$245</definedName>
    <definedName name="___KC139">#REF!</definedName>
    <definedName name="___knr2">#REF!</definedName>
    <definedName name="___l1">[18]leads!$A$3:$E$108</definedName>
    <definedName name="___l12">#REF!</definedName>
    <definedName name="___l2">[3]r!$F$29</definedName>
    <definedName name="___l3">#REF!</definedName>
    <definedName name="___l4">[19]Sheet1!$W$2:$Y$103</definedName>
    <definedName name="___l5">#REF!</definedName>
    <definedName name="___l6">[3]r!$F$4</definedName>
    <definedName name="___l7">[6]r!$F$4</definedName>
    <definedName name="___l8">[3]r!$F$2</definedName>
    <definedName name="___l9">[3]r!$F$3</definedName>
    <definedName name="___lb1">#REF!</definedName>
    <definedName name="___lb2">#REF!</definedName>
    <definedName name="___LC1">'[73]not req 3'!#REF!</definedName>
    <definedName name="___LC2">'[62]not req 3'!#REF!</definedName>
    <definedName name="___LJ6">[28]DATA!$H$245</definedName>
    <definedName name="___lj600">#REF!</definedName>
    <definedName name="___lj900">#REF!</definedName>
    <definedName name="___LL3">#REF!</definedName>
    <definedName name="___LR100">'[43]DATA-2005-06'!$J$122</definedName>
    <definedName name="___LR101">'[43]DATA-2005-06'!$J$123</definedName>
    <definedName name="___LR102">'[43]DATA-2005-06'!$J$124</definedName>
    <definedName name="___LR103">'[43]DATA-2005-06'!$J$125</definedName>
    <definedName name="___LR104">'[43]DATA-2005-06'!$J$126</definedName>
    <definedName name="___LR107">'[43]DATA-2005-06'!$J$129</definedName>
    <definedName name="___LR11">'[43]DATA-2005-06'!$J$20</definedName>
    <definedName name="___LR119">'[43]DATA-2005-06'!$J$144</definedName>
    <definedName name="___LR12">'[43]DATA-2005-06'!$J$21</definedName>
    <definedName name="___LR120">'[43]DATA-2005-06'!$J$145</definedName>
    <definedName name="___LR121">'[43]DATA-2005-06'!$J$146</definedName>
    <definedName name="___LR127">'[43]DATA-2005-06'!$J$152</definedName>
    <definedName name="___LR13">'[43]DATA-2005-06'!$J$22</definedName>
    <definedName name="___LR130">'[43]DATA-2005-06'!$J$155</definedName>
    <definedName name="___LR131">'[43]DATA-2005-06'!$J$156</definedName>
    <definedName name="___LR132">'[43]DATA-2005-06'!$J$157</definedName>
    <definedName name="___LR14">'[43]DATA-2005-06'!$J$23</definedName>
    <definedName name="___LR141">'[43]DATA-2005-06'!$J$174</definedName>
    <definedName name="___LR142">'[43]DATA-2005-06'!$J$175</definedName>
    <definedName name="___LR143">'[43]DATA-2005-06'!$J$176</definedName>
    <definedName name="___LR149">'[43]DATA-2005-06'!$J$188</definedName>
    <definedName name="___LR150">'[43]DATA-2005-06'!$J$189</definedName>
    <definedName name="___LR151">'[43]DATA-2005-06'!$J$190</definedName>
    <definedName name="___LR153">'[43]DATA-2005-06'!$J$194</definedName>
    <definedName name="___LR156">'[43]DATA-2005-06'!$J$198</definedName>
    <definedName name="___LR157">'[43]DATA-2005-06'!$J$201</definedName>
    <definedName name="___LR159">'[43]DATA-2005-06'!$J$203</definedName>
    <definedName name="___LR161">'[43]DATA-2005-06'!$J$210</definedName>
    <definedName name="___LR162">'[43]DATA-2005-06'!$J$211</definedName>
    <definedName name="___LR163">'[43]DATA-2005-06'!$J$212</definedName>
    <definedName name="___LR164">'[43]DATA-2005-06'!$J$213</definedName>
    <definedName name="___LR17">'[43]DATA-2005-06'!$J$26</definedName>
    <definedName name="___LR18">'[43]DATA-2005-06'!$J$27</definedName>
    <definedName name="___LR19">'[43]DATA-2005-06'!$J$28</definedName>
    <definedName name="___LR2">'[43]DATA-2005-06'!$J$10</definedName>
    <definedName name="___LR20">'[43]DATA-2005-06'!$J$29</definedName>
    <definedName name="___LR21">'[43]DATA-2005-06'!$J$30</definedName>
    <definedName name="___LR22">'[43]DATA-2005-06'!$J$31</definedName>
    <definedName name="___LR23">'[43]DATA-2005-06'!$J$32</definedName>
    <definedName name="___LR24">'[43]DATA-2005-06'!$J$33</definedName>
    <definedName name="___LR25">'[43]DATA-2005-06'!$J$34</definedName>
    <definedName name="___LR26">'[43]DATA-2005-06'!$J$35</definedName>
    <definedName name="___LR27">'[43]DATA-2005-06'!$J$36</definedName>
    <definedName name="___LR28">'[43]DATA-2005-06'!$J$37</definedName>
    <definedName name="___LR29">'[43]DATA-2005-06'!$J$38</definedName>
    <definedName name="___LR30">'[43]DATA-2005-06'!$J$39</definedName>
    <definedName name="___LR31">'[43]DATA-2005-06'!$J$40</definedName>
    <definedName name="___LR32">'[43]DATA-2005-06'!$J$41</definedName>
    <definedName name="___LR33">'[43]DATA-2005-06'!$J$42</definedName>
    <definedName name="___LR34">'[43]DATA-2005-06'!$J$43</definedName>
    <definedName name="___LR35">'[43]DATA-2005-06'!$J$44</definedName>
    <definedName name="___LR36">'[43]DATA-2005-06'!$J$45</definedName>
    <definedName name="___LR37">'[43]DATA-2005-06'!$J$46</definedName>
    <definedName name="___LR38">'[43]DATA-2005-06'!$J$47</definedName>
    <definedName name="___LR39">'[43]DATA-2005-06'!$J$51</definedName>
    <definedName name="___LR4">'[43]DATA-2005-06'!$J$12</definedName>
    <definedName name="___LR40">'[43]DATA-2005-06'!$J$52</definedName>
    <definedName name="___LR41">'[43]DATA-2005-06'!$J$53</definedName>
    <definedName name="___LR42">'[43]DATA-2005-06'!$J$54</definedName>
    <definedName name="___LR43">'[43]DATA-2005-06'!$J$55</definedName>
    <definedName name="___LR44">'[43]DATA-2005-06'!$J$56</definedName>
    <definedName name="___LR46">'[43]DATA-2005-06'!$J$58</definedName>
    <definedName name="___LR47">'[43]DATA-2005-06'!$J$59</definedName>
    <definedName name="___LR5">'[43]DATA-2005-06'!$J$13</definedName>
    <definedName name="___LR53">'[43]DATA-2005-06'!$J$65</definedName>
    <definedName name="___LR54">'[43]DATA-2005-06'!$J$66</definedName>
    <definedName name="___LR56">'[43]DATA-2005-06'!$J$68</definedName>
    <definedName name="___LR57">'[43]DATA-2005-06'!$J$69</definedName>
    <definedName name="___LR58">'[43]DATA-2005-06'!$J$70</definedName>
    <definedName name="___LR6">'[43]DATA-2005-06'!$J$14</definedName>
    <definedName name="___LR62">'[43]DATA-2005-06'!$J$74</definedName>
    <definedName name="___LR7">'[43]DATA-2005-06'!$J$15</definedName>
    <definedName name="___LR8">'[43]DATA-2005-06'!$J$16</definedName>
    <definedName name="___LR92">'[43]DATA-2005-06'!$J$112</definedName>
    <definedName name="___LR93">'[43]DATA-2005-06'!$J$113</definedName>
    <definedName name="___LR94">'[43]DATA-2005-06'!$J$114</definedName>
    <definedName name="___LR96">'[43]DATA-2005-06'!$J$116</definedName>
    <definedName name="___LS1">'[43]DATA-2005-06'!$P$232</definedName>
    <definedName name="___LS10">'[43]DATA-2005-06'!$P$242</definedName>
    <definedName name="___LS11">'[43]DATA-2005-06'!$P$243</definedName>
    <definedName name="___LS13">'[43]DATA-2005-06'!$P$245</definedName>
    <definedName name="___LS15">'[43]DATA-2005-06'!$P$247</definedName>
    <definedName name="___LS16">'[43]DATA-2005-06'!$P$248</definedName>
    <definedName name="___LS18">'[43]DATA-2005-06'!$P$250</definedName>
    <definedName name="___LS2">'[43]DATA-2005-06'!$P$233</definedName>
    <definedName name="___LS3">'[43]DATA-2005-06'!$P$234</definedName>
    <definedName name="___LS30">'[43]DATA-2005-06'!$P$261</definedName>
    <definedName name="___LS33">'[43]DATA-2005-06'!$P$264</definedName>
    <definedName name="___LS36">'[43]DATA-2005-06'!$P$266</definedName>
    <definedName name="___LS37">'[43]DATA-2005-06'!$P$267</definedName>
    <definedName name="___LS4">'[43]DATA-2005-06'!$P$235</definedName>
    <definedName name="___LS41">'[43]DATA-2005-06'!$P$271</definedName>
    <definedName name="___LS42">'[43]DATA-2005-06'!$P$272</definedName>
    <definedName name="___LS43">'[43]DATA-2005-06'!$P$273</definedName>
    <definedName name="___LS5">'[43]DATA-2005-06'!$P$236</definedName>
    <definedName name="___LS6">'[43]DATA-2005-06'!$P$238</definedName>
    <definedName name="___LS7">'[43]DATA-2005-06'!$P$239</definedName>
    <definedName name="___LS8">'[43]DATA-2005-06'!$P$240</definedName>
    <definedName name="___LS9">'[43]DATA-2005-06'!$P$241</definedName>
    <definedName name="___LSO24">[57]Lead!#REF!</definedName>
    <definedName name="___M1234">[66]EDWise!$P$2:$Q$183</definedName>
    <definedName name="___ma1">#REF!</definedName>
    <definedName name="___ma2">'[74]C-data'!$F$7</definedName>
    <definedName name="___man1">[67]m!$B$149</definedName>
    <definedName name="___me10">'[75]Lead statement'!$P$11</definedName>
    <definedName name="___me12">'[76]Lead statement'!#REF!</definedName>
    <definedName name="___me15">'[77]Lead statement'!#REF!</definedName>
    <definedName name="___me20">'[58]Lead statement'!$P$12</definedName>
    <definedName name="___me40">'[58]Lead statement'!$P$13</definedName>
    <definedName name="___me6">'[75]Lead statement'!$P$10</definedName>
    <definedName name="___Met22">#REF!</definedName>
    <definedName name="___Met45">#REF!</definedName>
    <definedName name="___MEt55">#REF!</definedName>
    <definedName name="___Met63">#REF!</definedName>
    <definedName name="___MIX124">[46]maya!$A$11:$A$18</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[20]r!$F$4</definedName>
    <definedName name="___mm1000">#REF!</definedName>
    <definedName name="___mm11">[3]r!$F$4</definedName>
    <definedName name="___mm111">[6]r!$F$4</definedName>
    <definedName name="___mm2">#REF!</definedName>
    <definedName name="___mm20">#REF!</definedName>
    <definedName name="___mm3">#REF!</definedName>
    <definedName name="___mm40">#REF!</definedName>
    <definedName name="___mm600">#REF!</definedName>
    <definedName name="___mm800">#REF!</definedName>
    <definedName name="___MS2">#REF!</definedName>
    <definedName name="___MS6">[63]MRATES!$T$17</definedName>
    <definedName name="___MT1">#REF!</definedName>
    <definedName name="___MT10">#REF!</definedName>
    <definedName name="___MT100">#REF!</definedName>
    <definedName name="___MT101">#REF!</definedName>
    <definedName name="___MT102">#REF!</definedName>
    <definedName name="___MT103">#REF!</definedName>
    <definedName name="___MT104">#REF!</definedName>
    <definedName name="___MT105">#REF!</definedName>
    <definedName name="___MT106">#REF!</definedName>
    <definedName name="___MT107">#REF!</definedName>
    <definedName name="___MT108">#REF!</definedName>
    <definedName name="___MT109">#REF!</definedName>
    <definedName name="___MT11">#REF!</definedName>
    <definedName name="___MT110">#REF!</definedName>
    <definedName name="___MT111">#REF!</definedName>
    <definedName name="___MT112">#REF!</definedName>
    <definedName name="___MT113">#REF!</definedName>
    <definedName name="___MT114">#REF!</definedName>
    <definedName name="___MT115">#REF!</definedName>
    <definedName name="___MT116">#REF!</definedName>
    <definedName name="___MT117">#REF!</definedName>
    <definedName name="___MT118">#REF!</definedName>
    <definedName name="___MT119">#REF!</definedName>
    <definedName name="___MT12">#REF!</definedName>
    <definedName name="___MT120">#REF!</definedName>
    <definedName name="___MT121">#REF!</definedName>
    <definedName name="___MT122">#REF!</definedName>
    <definedName name="___MT123">#REF!</definedName>
    <definedName name="___MT124">#REF!</definedName>
    <definedName name="___MT125">#REF!</definedName>
    <definedName name="___MT126">#REF!</definedName>
    <definedName name="___MT127">#REF!</definedName>
    <definedName name="___MT128">#REF!</definedName>
    <definedName name="___MT129">#REF!</definedName>
    <definedName name="___MT13">#REF!</definedName>
    <definedName name="___MT130">#REF!</definedName>
    <definedName name="___MT131">#REF!</definedName>
    <definedName name="___MT132">#REF!</definedName>
    <definedName name="___MT133">#REF!</definedName>
    <definedName name="___MT134">#REF!</definedName>
    <definedName name="___MT135">#REF!</definedName>
    <definedName name="___MT136">#REF!</definedName>
    <definedName name="___MT137">#REF!</definedName>
    <definedName name="___MT138">#REF!</definedName>
    <definedName name="___MT139">#REF!</definedName>
    <definedName name="___MT14">#REF!</definedName>
    <definedName name="___MT140">#REF!</definedName>
    <definedName name="___MT141">#REF!</definedName>
    <definedName name="___MT142">#REF!</definedName>
    <definedName name="___MT143">#REF!</definedName>
    <definedName name="___MT144">#REF!</definedName>
    <definedName name="___MT145">#REF!</definedName>
    <definedName name="___MT146">#REF!</definedName>
    <definedName name="___MT147">#REF!</definedName>
    <definedName name="___MT148">#REF!</definedName>
    <definedName name="___MT149">#REF!</definedName>
    <definedName name="___MT15">#REF!</definedName>
    <definedName name="___MT150">#REF!</definedName>
    <definedName name="___MT16">#REF!</definedName>
    <definedName name="___MT17">#REF!</definedName>
    <definedName name="___MT18">#REF!</definedName>
    <definedName name="___MT19">#REF!</definedName>
    <definedName name="___MT2">#REF!</definedName>
    <definedName name="___MT20">#REF!</definedName>
    <definedName name="___MT21">#REF!</definedName>
    <definedName name="___MT22">#REF!</definedName>
    <definedName name="___MT23">#REF!</definedName>
    <definedName name="___MT24">#REF!</definedName>
    <definedName name="___MT25">#REF!</definedName>
    <definedName name="___MT26">#REF!</definedName>
    <definedName name="___MT27">#REF!</definedName>
    <definedName name="___MT28">#REF!</definedName>
    <definedName name="___MT29">#REF!</definedName>
    <definedName name="___MT3">#REF!</definedName>
    <definedName name="___MT30">#REF!</definedName>
    <definedName name="___MT31">#REF!</definedName>
    <definedName name="___MT32">#REF!</definedName>
    <definedName name="___MT33">#REF!</definedName>
    <definedName name="___MT34">#REF!</definedName>
    <definedName name="___MT35">#REF!</definedName>
    <definedName name="___MT36">#REF!</definedName>
    <definedName name="___MT37">#REF!</definedName>
    <definedName name="___MT38">#REF!</definedName>
    <definedName name="___MT39">#REF!</definedName>
    <definedName name="___MT4">#REF!</definedName>
    <definedName name="___MT40">#REF!</definedName>
    <definedName name="___MT41">#REF!</definedName>
    <definedName name="___MT42">#REF!</definedName>
    <definedName name="___MT43">#REF!</definedName>
    <definedName name="___MT44">#REF!</definedName>
    <definedName name="___MT45">#REF!</definedName>
    <definedName name="___MT46">#REF!</definedName>
    <definedName name="___MT47">#REF!</definedName>
    <definedName name="___MT48">#REF!</definedName>
    <definedName name="___MT49">#REF!</definedName>
    <definedName name="___MT5">#REF!</definedName>
    <definedName name="___MT50">#REF!</definedName>
    <definedName name="___MT500">#REF!</definedName>
    <definedName name="___MT51">#REF!</definedName>
    <definedName name="___MT52">#REF!</definedName>
    <definedName name="___MT53">#REF!</definedName>
    <definedName name="___MT54">#REF!</definedName>
    <definedName name="___MT55">#REF!</definedName>
    <definedName name="___MT56">#REF!</definedName>
    <definedName name="___MT57">#REF!</definedName>
    <definedName name="___MT58">#REF!</definedName>
    <definedName name="___MT59">#REF!</definedName>
    <definedName name="___MT6">#REF!</definedName>
    <definedName name="___MT60">#REF!</definedName>
    <definedName name="___MT61">#REF!</definedName>
    <definedName name="___MT62">#REF!</definedName>
    <definedName name="___MT63">#REF!</definedName>
    <definedName name="___MT64">#REF!</definedName>
    <definedName name="___MT65">#REF!</definedName>
    <definedName name="___MT66">#REF!</definedName>
    <definedName name="___MT67">#REF!</definedName>
    <definedName name="___MT68">#REF!</definedName>
    <definedName name="___MT69">#REF!</definedName>
    <definedName name="___MT7">#REF!</definedName>
    <definedName name="___MT70">#REF!</definedName>
    <definedName name="___MT71">#REF!</definedName>
    <definedName name="___MT72">#REF!</definedName>
    <definedName name="___MT73">#REF!</definedName>
    <definedName name="___MT74">#REF!</definedName>
    <definedName name="___MT75">#REF!</definedName>
    <definedName name="___MT76">#REF!</definedName>
    <definedName name="___MT77">#REF!</definedName>
    <definedName name="___MT78">#REF!</definedName>
    <definedName name="___MT79">#REF!</definedName>
    <definedName name="___MT8">#REF!</definedName>
    <definedName name="___MT80">#REF!</definedName>
    <definedName name="___MT81">#REF!</definedName>
    <definedName name="___MT82">#REF!</definedName>
    <definedName name="___MT83">#REF!</definedName>
    <definedName name="___MT84">#REF!</definedName>
    <definedName name="___MT85">#REF!</definedName>
    <definedName name="___MT86">#REF!</definedName>
    <definedName name="___MT87">#REF!</definedName>
    <definedName name="___MT88">#REF!</definedName>
    <definedName name="___MT89">#REF!</definedName>
    <definedName name="___MT9">#REF!</definedName>
    <definedName name="___MT90">#REF!</definedName>
    <definedName name="___MT91">#REF!</definedName>
    <definedName name="___MT92">#REF!</definedName>
    <definedName name="___MT93">#REF!</definedName>
    <definedName name="___MT94">#REF!</definedName>
    <definedName name="___MT95">#REF!</definedName>
    <definedName name="___MT96">#REF!</definedName>
    <definedName name="___MT97">#REF!</definedName>
    <definedName name="___MT98">#REF!</definedName>
    <definedName name="___MT99">#REF!</definedName>
    <definedName name="___ne10">'[78]Lead statement'!#REF!</definedName>
    <definedName name="___OH1">[63]MRATES!$T$26</definedName>
    <definedName name="___pa1">[52]data!#REF!</definedName>
    <definedName name="___pa2">[52]data!#REF!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[25]DATA_PRG!$H$269</definedName>
    <definedName name="___PMS2">#REF!</definedName>
    <definedName name="___PPA14">[79]MRATES!#REF!</definedName>
    <definedName name="___PPB154">[79]MRATES!#REF!</definedName>
    <definedName name="___PPB155">[79]MRATES!#REF!</definedName>
    <definedName name="___PPB16">[79]MRATES!#REF!</definedName>
    <definedName name="___PPB17">[79]MRATES!#REF!</definedName>
    <definedName name="___PPB18">[79]MRATES!#REF!</definedName>
    <definedName name="___PPB19">[79]MRATES!#REF!</definedName>
    <definedName name="___PPB2">[79]MRATES!#REF!</definedName>
    <definedName name="___PPB20">[79]MRATES!#REF!</definedName>
    <definedName name="___PPB21">[79]MRATES!#REF!</definedName>
    <definedName name="___PPB22">[79]MRATES!#REF!</definedName>
    <definedName name="___PPB23">[79]MRATES!#REF!</definedName>
    <definedName name="___PPB24">[79]MRATES!#REF!</definedName>
    <definedName name="___PPB25">[79]MRATES!#REF!</definedName>
    <definedName name="___PPB26">[79]MRATES!#REF!</definedName>
    <definedName name="___PPB27">[79]MRATES!#REF!</definedName>
    <definedName name="___PPB28">[79]MRATES!#REF!</definedName>
    <definedName name="___PPB29">[79]MRATES!#REF!</definedName>
    <definedName name="___PPB3">[79]MRATES!#REF!</definedName>
    <definedName name="___PPB30">[79]MRATES!#REF!</definedName>
    <definedName name="___PPB31">[79]MRATES!#REF!</definedName>
    <definedName name="___PPB32">[79]MRATES!#REF!</definedName>
    <definedName name="___PPB33">[79]MRATES!#REF!</definedName>
    <definedName name="___PPB34">[79]MRATES!#REF!</definedName>
    <definedName name="___PPB35">[79]MRATES!#REF!</definedName>
    <definedName name="___PPB36">[79]MRATES!#REF!</definedName>
    <definedName name="___PPB37">[79]MRATES!#REF!</definedName>
    <definedName name="___PPB38">[79]MRATES!#REF!</definedName>
    <definedName name="___PPB39">[79]MRATES!#REF!</definedName>
    <definedName name="___PPB4">[79]MRATES!#REF!</definedName>
    <definedName name="___PPB40">[79]MRATES!#REF!</definedName>
    <definedName name="___PPB41">[79]MRATES!#REF!</definedName>
    <definedName name="___PPB42">[79]MRATES!#REF!</definedName>
    <definedName name="___PPB43">[79]MRATES!#REF!</definedName>
    <definedName name="___PPB44">[79]MRATES!#REF!</definedName>
    <definedName name="___PPB45">[79]MRATES!#REF!</definedName>
    <definedName name="___PPB46">[79]MRATES!#REF!</definedName>
    <definedName name="___PPB47">[79]MRATES!#REF!</definedName>
    <definedName name="___PPB48">[79]MRATES!#REF!</definedName>
    <definedName name="___PPB49">[79]MRATES!#REF!</definedName>
    <definedName name="___PPB5">[79]MRATES!#REF!</definedName>
    <definedName name="___PPB50">[79]MRATES!#REF!</definedName>
    <definedName name="___PPB51">[79]MRATES!#REF!</definedName>
    <definedName name="___PPB52">[79]MRATES!#REF!</definedName>
    <definedName name="___PPB53">[79]MRATES!#REF!</definedName>
    <definedName name="___PPB54">[79]MRATES!#REF!</definedName>
    <definedName name="___PPB55">[79]MRATES!#REF!</definedName>
    <definedName name="___PPB56">[79]MRATES!#REF!</definedName>
    <definedName name="___PPB57">[79]MRATES!#REF!</definedName>
    <definedName name="___PPB58">[79]MRATES!#REF!</definedName>
    <definedName name="___PPB59">[79]MRATES!#REF!</definedName>
    <definedName name="___PPB6">[79]MRATES!#REF!</definedName>
    <definedName name="___PPB60">[79]MRATES!#REF!</definedName>
    <definedName name="___PPB61">[79]MRATES!#REF!</definedName>
    <definedName name="___PPB62">[79]MRATES!#REF!</definedName>
    <definedName name="___PPB63">[79]MRATES!#REF!</definedName>
    <definedName name="___PPB64">[79]MRATES!#REF!</definedName>
    <definedName name="___PPB65">[79]MRATES!#REF!</definedName>
    <definedName name="___PPB66">[79]MRATES!#REF!</definedName>
    <definedName name="___PPB67">[79]MRATES!#REF!</definedName>
    <definedName name="___PPB68">[79]MRATES!#REF!</definedName>
    <definedName name="___PPB69">[79]MRATES!#REF!</definedName>
    <definedName name="___PPB7">[79]MRATES!#REF!</definedName>
    <definedName name="___PPB70">[79]MRATES!#REF!</definedName>
    <definedName name="___PPB71">[79]MRATES!#REF!</definedName>
    <definedName name="___PPB72">[79]MRATES!#REF!</definedName>
    <definedName name="___PPB73">[79]MRATES!#REF!</definedName>
    <definedName name="___PPB74">[79]MRATES!#REF!</definedName>
    <definedName name="___PPB75">[79]MRATES!#REF!</definedName>
    <definedName name="___PPB76">[79]MRATES!#REF!</definedName>
    <definedName name="___PPB77">[79]MRATES!#REF!</definedName>
    <definedName name="___PPB78">[79]MRATES!#REF!</definedName>
    <definedName name="___PPB79">[79]MRATES!#REF!</definedName>
    <definedName name="___PPB8">[79]MRATES!#REF!</definedName>
    <definedName name="___PPB80">[79]MRATES!#REF!</definedName>
    <definedName name="___PPB81">[79]MRATES!#REF!</definedName>
    <definedName name="___PPB82">[79]MRATES!#REF!</definedName>
    <definedName name="___PPB83">[79]MRATES!#REF!</definedName>
    <definedName name="___PPB84">[79]MRATES!#REF!</definedName>
    <definedName name="___PPB85">[79]MRATES!#REF!</definedName>
    <definedName name="___PPB86">[79]MRATES!#REF!</definedName>
    <definedName name="___PPB87">[79]MRATES!#REF!</definedName>
    <definedName name="___PPB88">[79]MRATES!#REF!</definedName>
    <definedName name="___PPB89">[79]MRATES!#REF!</definedName>
    <definedName name="___PPB9">[79]MRATES!#REF!</definedName>
    <definedName name="___PPB90">[79]MRATES!#REF!</definedName>
    <definedName name="___PPB91">[79]MRATES!#REF!</definedName>
    <definedName name="___PPB92">[79]MRATES!#REF!</definedName>
    <definedName name="___PPB93">[79]MRATES!#REF!</definedName>
    <definedName name="___PPB94">[79]MRATES!#REF!</definedName>
    <definedName name="___PPB95">[79]MRATES!#REF!</definedName>
    <definedName name="___PPB96">[79]MRATES!#REF!</definedName>
    <definedName name="___PPB97">[79]MRATES!#REF!</definedName>
    <definedName name="___PPB98">[79]MRATES!#REF!</definedName>
    <definedName name="___PPB99">[79]MRATES!#REF!</definedName>
    <definedName name="___PPC1">[79]MRATES!#REF!</definedName>
    <definedName name="___PPC10">[79]MRATES!#REF!</definedName>
    <definedName name="___PPC100">[79]MRATES!#REF!</definedName>
    <definedName name="___PPC101">[79]MRATES!#REF!</definedName>
    <definedName name="___PPC102">[79]MRATES!#REF!</definedName>
    <definedName name="___PPC103">[79]MRATES!#REF!</definedName>
    <definedName name="___PPC104">[79]MRATES!#REF!</definedName>
    <definedName name="___PPC105">[79]MRATES!#REF!</definedName>
    <definedName name="___PPC106">[79]MRATES!#REF!</definedName>
    <definedName name="___PPC107">[79]MRATES!#REF!</definedName>
    <definedName name="___PPC108">[79]MRATES!#REF!</definedName>
    <definedName name="___PPC109">[79]MRATES!#REF!</definedName>
    <definedName name="___PPC11">[79]MRATES!#REF!</definedName>
    <definedName name="___PPC110">[79]MRATES!#REF!</definedName>
    <definedName name="___PPC111">[79]MRATES!#REF!</definedName>
    <definedName name="___PPC112">[79]MRATES!#REF!</definedName>
    <definedName name="___PPC113">[79]MRATES!#REF!</definedName>
    <definedName name="___PPC114">[79]MRATES!#REF!</definedName>
    <definedName name="___PPC115">[79]MRATES!#REF!</definedName>
    <definedName name="___PPC116">[79]MRATES!#REF!</definedName>
    <definedName name="___PPC117">[79]MRATES!#REF!</definedName>
    <definedName name="___PPC118">[79]MRATES!#REF!</definedName>
    <definedName name="___PPC119">[79]MRATES!#REF!</definedName>
    <definedName name="___PPC12">[79]MRATES!#REF!</definedName>
    <definedName name="___PPC120">[79]MRATES!#REF!</definedName>
    <definedName name="___PPC121">[79]MRATES!#REF!</definedName>
    <definedName name="___PPC122">[79]MRATES!#REF!</definedName>
    <definedName name="___PPC123">[79]MRATES!#REF!</definedName>
    <definedName name="___PPC124">[79]MRATES!#REF!</definedName>
    <definedName name="___PPC125">[79]MRATES!#REF!</definedName>
    <definedName name="___PPC126">[79]MRATES!#REF!</definedName>
    <definedName name="___PPC127">[79]MRATES!#REF!</definedName>
    <definedName name="___PPC128">[79]MRATES!#REF!</definedName>
    <definedName name="___PPC129">[79]MRATES!#REF!</definedName>
    <definedName name="___PPC13">[79]MRATES!#REF!</definedName>
    <definedName name="___PPC130">[79]MRATES!#REF!</definedName>
    <definedName name="___PPC131">[79]MRATES!#REF!</definedName>
    <definedName name="___PPC132">[79]MRATES!#REF!</definedName>
    <definedName name="___PPC133">[79]MRATES!#REF!</definedName>
    <definedName name="___PPC134">[79]MRATES!#REF!</definedName>
    <definedName name="___PPC135">[79]MRATES!#REF!</definedName>
    <definedName name="___PPC136">[79]MRATES!#REF!</definedName>
    <definedName name="___PPC137">[79]MRATES!#REF!</definedName>
    <definedName name="___PPC138">[79]MRATES!#REF!</definedName>
    <definedName name="___PPC139">[79]MRATES!#REF!</definedName>
    <definedName name="___PPC14">[79]MRATES!#REF!</definedName>
    <definedName name="___PPC140">[79]MRATES!#REF!</definedName>
    <definedName name="___PPC141">[79]MRATES!#REF!</definedName>
    <definedName name="___PPC142">[79]MRATES!#REF!</definedName>
    <definedName name="___PPC143">[79]MRATES!#REF!</definedName>
    <definedName name="___PPC144">[79]MRATES!#REF!</definedName>
    <definedName name="___PPC145">[79]MRATES!#REF!</definedName>
    <definedName name="___PPC146">[79]MRATES!#REF!</definedName>
    <definedName name="___PPC147">[79]MRATES!#REF!</definedName>
    <definedName name="___PPC148">[79]MRATES!#REF!</definedName>
    <definedName name="___PPC149">[79]MRATES!#REF!</definedName>
    <definedName name="___PPC15">[79]MRATES!#REF!</definedName>
    <definedName name="___PPC150">[79]MRATES!#REF!</definedName>
    <definedName name="___PPC151">[79]MRATES!#REF!</definedName>
    <definedName name="___PPC152">[79]MRATES!#REF!</definedName>
    <definedName name="___PPC153">[79]MRATES!#REF!</definedName>
    <definedName name="___PPC154">[79]MRATES!#REF!</definedName>
    <definedName name="___PPC155">[79]MRATES!#REF!</definedName>
    <definedName name="___PPC16">[79]MRATES!#REF!</definedName>
    <definedName name="___PPC17">[79]MRATES!#REF!</definedName>
    <definedName name="___PPC18">[79]MRATES!#REF!</definedName>
    <definedName name="___PPC19">[79]MRATES!#REF!</definedName>
    <definedName name="___PPC2">[79]MRATES!#REF!</definedName>
    <definedName name="___PPC20">[79]MRATES!#REF!</definedName>
    <definedName name="___PPC21">[79]MRATES!#REF!</definedName>
    <definedName name="___PPC22">[79]MRATES!#REF!</definedName>
    <definedName name="___PPC23">[79]MRATES!#REF!</definedName>
    <definedName name="___PPC24">[79]MRATES!#REF!</definedName>
    <definedName name="___PPC25">[79]MRATES!#REF!</definedName>
    <definedName name="___PPC26">[79]MRATES!#REF!</definedName>
    <definedName name="___PPC27">[79]MRATES!#REF!</definedName>
    <definedName name="___PPC28">[79]MRATES!#REF!</definedName>
    <definedName name="___PPC29">[79]MRATES!#REF!</definedName>
    <definedName name="___PPC3">[79]MRATES!#REF!</definedName>
    <definedName name="___PPC30">[79]MRATES!#REF!</definedName>
    <definedName name="___PPC31">[79]MRATES!#REF!</definedName>
    <definedName name="___PPC32">[79]MRATES!#REF!</definedName>
    <definedName name="___PPC33">[79]MRATES!#REF!</definedName>
    <definedName name="___PPC34">[79]MRATES!#REF!</definedName>
    <definedName name="___PPC35">[79]MRATES!#REF!</definedName>
    <definedName name="___PPC36">[79]MRATES!#REF!</definedName>
    <definedName name="___PPC37">[79]MRATES!#REF!</definedName>
    <definedName name="___PPC38">[79]MRATES!#REF!</definedName>
    <definedName name="___PPC39">[79]MRATES!#REF!</definedName>
    <definedName name="___PPC4">[79]MRATES!#REF!</definedName>
    <definedName name="___PPC40">[79]MRATES!#REF!</definedName>
    <definedName name="___PPC41">[79]MRATES!#REF!</definedName>
    <definedName name="___PPC42">[79]MRATES!#REF!</definedName>
    <definedName name="___PPC43">[79]MRATES!#REF!</definedName>
    <definedName name="___PPC44">[79]MRATES!#REF!</definedName>
    <definedName name="___PPC45">[79]MRATES!#REF!</definedName>
    <definedName name="___PPC46">[79]MRATES!#REF!</definedName>
    <definedName name="___PPC47">[79]MRATES!#REF!</definedName>
    <definedName name="___PPC48">[79]MRATES!#REF!</definedName>
    <definedName name="___PPC49">[79]MRATES!#REF!</definedName>
    <definedName name="___PPC5">[79]MRATES!#REF!</definedName>
    <definedName name="___PPC50">[79]MRATES!#REF!</definedName>
    <definedName name="___PPC51">[79]MRATES!#REF!</definedName>
    <definedName name="___PPC52">[79]MRATES!#REF!</definedName>
    <definedName name="___PPC53">[79]MRATES!#REF!</definedName>
    <definedName name="___PPC54">[79]MRATES!#REF!</definedName>
    <definedName name="___PPC55">[79]MRATES!#REF!</definedName>
    <definedName name="___PPC56">[79]MRATES!#REF!</definedName>
    <definedName name="___PPC57">[79]MRATES!#REF!</definedName>
    <definedName name="___PPC58">[79]MRATES!#REF!</definedName>
    <definedName name="___PPC59">[79]MRATES!#REF!</definedName>
    <definedName name="___PPC6">[79]MRATES!#REF!</definedName>
    <definedName name="___PPC60">[79]MRATES!#REF!</definedName>
    <definedName name="___PPC61">[79]MRATES!#REF!</definedName>
    <definedName name="___PPC62">[79]MRATES!#REF!</definedName>
    <definedName name="___PPC63">[79]MRATES!#REF!</definedName>
    <definedName name="___PPC64">[79]MRATES!#REF!</definedName>
    <definedName name="___PPC65">[79]MRATES!#REF!</definedName>
    <definedName name="___PPC66">[79]MRATES!#REF!</definedName>
    <definedName name="___PPC67">[79]MRATES!#REF!</definedName>
    <definedName name="___PPC68">[79]MRATES!#REF!</definedName>
    <definedName name="___PPC69">[79]MRATES!#REF!</definedName>
    <definedName name="___PPC7">[79]MRATES!#REF!</definedName>
    <definedName name="___PPC70">[79]MRATES!#REF!</definedName>
    <definedName name="___PPC71">[79]MRATES!#REF!</definedName>
    <definedName name="___PPC72">[79]MRATES!#REF!</definedName>
    <definedName name="___PPC73">[79]MRATES!#REF!</definedName>
    <definedName name="___PPC74">[79]MRATES!#REF!</definedName>
    <definedName name="___PPC75">[79]MRATES!#REF!</definedName>
    <definedName name="___PPC76">[79]MRATES!#REF!</definedName>
    <definedName name="___PPC77">[79]MRATES!#REF!</definedName>
    <definedName name="___PPC78">[79]MRATES!#REF!</definedName>
    <definedName name="___PPC79">[79]MRATES!#REF!</definedName>
    <definedName name="___PPC8">[79]MRATES!#REF!</definedName>
    <definedName name="___PPC80">[79]MRATES!#REF!</definedName>
    <definedName name="___PPC81">[79]MRATES!#REF!</definedName>
    <definedName name="___PPC82">[79]MRATES!#REF!</definedName>
    <definedName name="___PPC83">[79]MRATES!#REF!</definedName>
    <definedName name="___PPC84">[79]MRATES!#REF!</definedName>
    <definedName name="___PPC85">[79]MRATES!#REF!</definedName>
    <definedName name="___PPC86">[79]MRATES!#REF!</definedName>
    <definedName name="___PPC87">[79]MRATES!#REF!</definedName>
    <definedName name="___PPC88">[79]MRATES!#REF!</definedName>
    <definedName name="___PPC89">[79]MRATES!#REF!</definedName>
    <definedName name="___PPC9">[79]MRATES!#REF!</definedName>
    <definedName name="___PPC90">[79]MRATES!#REF!</definedName>
    <definedName name="___PPC91">[79]MRATES!#REF!</definedName>
    <definedName name="___PPC92">[79]MRATES!#REF!</definedName>
    <definedName name="___PPC93">[79]MRATES!#REF!</definedName>
    <definedName name="___PPC94">[79]MRATES!#REF!</definedName>
    <definedName name="___PPC95">[79]MRATES!#REF!</definedName>
    <definedName name="___PPD114">[79]MRATES!#REF!</definedName>
    <definedName name="___PPD89">[79]MRATES!#REF!</definedName>
    <definedName name="___pv2">#REF!</definedName>
    <definedName name="___rr3">[21]v!$A$2:$E$51</definedName>
    <definedName name="___rrr1">[21]r!$B$1:$I$145</definedName>
    <definedName name="___RT5565">#REF!</definedName>
    <definedName name="___S12">'[48]p&amp;m'!#REF!</definedName>
    <definedName name="___sd1">[67]m!$D$149</definedName>
    <definedName name="___SD10">#REF!</definedName>
    <definedName name="___SD100">#REF!</definedName>
    <definedName name="___SD101">#REF!</definedName>
    <definedName name="___SD102">#REF!</definedName>
    <definedName name="___SD103">#REF!</definedName>
    <definedName name="___SD104">#REF!</definedName>
    <definedName name="___SD105">#REF!</definedName>
    <definedName name="___SD106">#REF!</definedName>
    <definedName name="___SD107">#REF!</definedName>
    <definedName name="___SD108">#REF!</definedName>
    <definedName name="___SD109">#REF!</definedName>
    <definedName name="___SD11">#REF!</definedName>
    <definedName name="___SD110">#REF!</definedName>
    <definedName name="___SD111">#REF!</definedName>
    <definedName name="___SD112">#REF!</definedName>
    <definedName name="___SD113">#REF!</definedName>
    <definedName name="___SD114">#REF!</definedName>
    <definedName name="___SD115">#REF!</definedName>
    <definedName name="___SD116">#REF!</definedName>
    <definedName name="___SD117">#REF!</definedName>
    <definedName name="___SD118">#REF!</definedName>
    <definedName name="___SD119">#REF!</definedName>
    <definedName name="___SD12">#REF!</definedName>
    <definedName name="___SD120">#REF!</definedName>
    <definedName name="___SD121">#REF!</definedName>
    <definedName name="___SD122">#REF!</definedName>
    <definedName name="___SD123">#REF!</definedName>
    <definedName name="___SD124">#REF!</definedName>
    <definedName name="___SD125">#REF!</definedName>
    <definedName name="___SD126">#REF!</definedName>
    <definedName name="___SD127">#REF!</definedName>
    <definedName name="___SD128">#REF!</definedName>
    <definedName name="___SD129">#REF!</definedName>
    <definedName name="___SD13">#REF!</definedName>
    <definedName name="___SD130">#REF!</definedName>
    <definedName name="___SD131">#REF!</definedName>
    <definedName name="___SD132">#REF!</definedName>
    <definedName name="___SD133">#REF!</definedName>
    <definedName name="___SD134">#REF!</definedName>
    <definedName name="___SD135">#REF!</definedName>
    <definedName name="___SD136">#REF!</definedName>
    <definedName name="___SD137">#REF!</definedName>
    <definedName name="___SD138">#REF!</definedName>
    <definedName name="___SD139">#REF!</definedName>
    <definedName name="___SD14">#REF!</definedName>
    <definedName name="___SD140">#REF!</definedName>
    <definedName name="___SD141">#REF!</definedName>
    <definedName name="___SD142">#REF!</definedName>
    <definedName name="___SD143">#REF!</definedName>
    <definedName name="___SD144">#REF!</definedName>
    <definedName name="___SD145">#REF!</definedName>
    <definedName name="___SD146">#REF!</definedName>
    <definedName name="___SD147">#REF!</definedName>
    <definedName name="___SD148">#REF!</definedName>
    <definedName name="___SD149">#REF!</definedName>
    <definedName name="___SD15">#REF!</definedName>
    <definedName name="___SD150">#REF!</definedName>
    <definedName name="___SD16">#REF!</definedName>
    <definedName name="___SD17">#REF!</definedName>
    <definedName name="___SD18">#REF!</definedName>
    <definedName name="___SD19">#REF!</definedName>
    <definedName name="___SD2">#REF!</definedName>
    <definedName name="___SD20">#REF!</definedName>
    <definedName name="___SD21">#REF!</definedName>
    <definedName name="___SD22">#REF!</definedName>
    <definedName name="___SD23">#REF!</definedName>
    <definedName name="___SD24">#REF!</definedName>
    <definedName name="___SD25">#REF!</definedName>
    <definedName name="___SD250">#REF!</definedName>
    <definedName name="___SD26">#REF!</definedName>
    <definedName name="___SD27">#REF!</definedName>
    <definedName name="___SD28">#REF!</definedName>
    <definedName name="___SD29">#REF!</definedName>
    <definedName name="___SD3">#REF!</definedName>
    <definedName name="___SD30">#REF!</definedName>
    <definedName name="___SD31">#REF!</definedName>
    <definedName name="___SD32">#REF!</definedName>
    <definedName name="___SD33">#REF!</definedName>
    <definedName name="___SD34">#REF!</definedName>
    <definedName name="___SD35">#REF!</definedName>
    <definedName name="___SD36">#REF!</definedName>
    <definedName name="___SD37">#REF!</definedName>
    <definedName name="___SD38">#REF!</definedName>
    <definedName name="___SD39">#REF!</definedName>
    <definedName name="___SD4">#REF!</definedName>
    <definedName name="___SD40">#REF!</definedName>
    <definedName name="___SD41">#REF!</definedName>
    <definedName name="___SD42">#REF!</definedName>
    <definedName name="___SD43">#REF!</definedName>
    <definedName name="___SD44">#REF!</definedName>
    <definedName name="___SD45">#REF!</definedName>
    <definedName name="___SD46">#REF!</definedName>
    <definedName name="___SD47">#REF!</definedName>
    <definedName name="___SD48">#REF!</definedName>
    <definedName name="___SD49">#REF!</definedName>
    <definedName name="___SD5">#REF!</definedName>
    <definedName name="___SD50">#REF!</definedName>
    <definedName name="___SD500">#REF!</definedName>
    <definedName name="___SD51">#REF!</definedName>
    <definedName name="___SD52">#REF!</definedName>
    <definedName name="___SD53">#REF!</definedName>
    <definedName name="___SD54">#REF!</definedName>
    <definedName name="___SD55">#REF!</definedName>
    <definedName name="___SD56">#REF!</definedName>
    <definedName name="___SD57">#REF!</definedName>
    <definedName name="___SD58">#REF!</definedName>
    <definedName name="___SD59">#REF!</definedName>
    <definedName name="___SD6">#REF!</definedName>
    <definedName name="___SD60">#REF!</definedName>
    <definedName name="___SD61">#REF!</definedName>
    <definedName name="___SD62">#REF!</definedName>
    <definedName name="___SD63">#REF!</definedName>
    <definedName name="___SD64">#REF!</definedName>
    <definedName name="___SD65">#REF!</definedName>
    <definedName name="___SD66">#REF!</definedName>
    <definedName name="___SD67">#REF!</definedName>
    <definedName name="___SD68">#REF!</definedName>
    <definedName name="___SD69">#REF!</definedName>
    <definedName name="___SD7">#REF!</definedName>
    <definedName name="___SD70">#REF!</definedName>
    <definedName name="___SD71">#REF!</definedName>
    <definedName name="___SD72">#REF!</definedName>
    <definedName name="___SD73">#REF!</definedName>
    <definedName name="___SD74">#REF!</definedName>
    <definedName name="___SD75">#REF!</definedName>
    <definedName name="___SD76">#REF!</definedName>
    <definedName name="___SD77">#REF!</definedName>
    <definedName name="___SD78">#REF!</definedName>
    <definedName name="___SD79">#REF!</definedName>
    <definedName name="___SD8">#REF!</definedName>
    <definedName name="___SD80">#REF!</definedName>
    <definedName name="___SD81">#REF!</definedName>
    <definedName name="___SD82">#REF!</definedName>
    <definedName name="___SD83">#REF!</definedName>
    <definedName name="___SD84">#REF!</definedName>
    <definedName name="___SD85">#REF!</definedName>
    <definedName name="___SD86">#REF!</definedName>
    <definedName name="___SD87">#REF!</definedName>
    <definedName name="___SD88">#REF!</definedName>
    <definedName name="___SD89">#REF!</definedName>
    <definedName name="___SD9">#REF!</definedName>
    <definedName name="___SD90">#REF!</definedName>
    <definedName name="___SD91">#REF!</definedName>
    <definedName name="___SD92">#REF!</definedName>
    <definedName name="___SD93">#REF!</definedName>
    <definedName name="___SD94">#REF!</definedName>
    <definedName name="___SD95">#REF!</definedName>
    <definedName name="___SD96">#REF!</definedName>
    <definedName name="___SD97">#REF!</definedName>
    <definedName name="___SD98">#REF!</definedName>
    <definedName name="___SD99">#REF!</definedName>
    <definedName name="___sep1">'[69]civ data'!#REF!</definedName>
    <definedName name="___SK1" hidden="1">{"ss",#N/A,FALSE,"MODULE3"}</definedName>
    <definedName name="___SP005">'[55]road safety datas'!#REF!</definedName>
    <definedName name="___SP10">[26]Sheet1!$C$18</definedName>
    <definedName name="___SP16">[26]Sheet1!$C$24</definedName>
    <definedName name="___SP7">[26]Sheet1!$C$15</definedName>
    <definedName name="___spb1">#REF!</definedName>
    <definedName name="___spb2">#REF!</definedName>
    <definedName name="___ss12">[22]rdamdata!$J$8</definedName>
    <definedName name="___ss20">[22]rdamdata!$J$7</definedName>
    <definedName name="___ss40">[22]rdamdata!$J$6</definedName>
    <definedName name="___ST2">#REF!</definedName>
    <definedName name="___ST3">#REF!</definedName>
    <definedName name="___ST4">#REF!</definedName>
    <definedName name="___ST5">#REF!</definedName>
    <definedName name="___ST6">#REF!</definedName>
    <definedName name="___ST7">#REF!</definedName>
    <definedName name="___sub20">#REF!</definedName>
    <definedName name="___tab1">#REF!</definedName>
    <definedName name="___tab2">#REF!</definedName>
    <definedName name="___TB2">'[80]SPT vs PHI'!$B$2:$C$65</definedName>
    <definedName name="___tw2">#REF!</definedName>
    <definedName name="___V158263">#REF!</definedName>
    <definedName name="___V68263">#REF!</definedName>
    <definedName name="___var1">#REF!</definedName>
    <definedName name="___var4">#REF!</definedName>
    <definedName name="___vat1">#REF!</definedName>
    <definedName name="___vat2">#REF!</definedName>
    <definedName name="___WN7" hidden="1">{#N/A,#N/A,FALSE,"MODULE3"}</definedName>
    <definedName name="___xh2256">[49]HDPE!$L$30</definedName>
    <definedName name="___xh2506">[49]HDPE!$M$30</definedName>
    <definedName name="___xh2806">[49]HDPE!$N$30</definedName>
    <definedName name="___xh3156">[49]HDPE!$O$30</definedName>
    <definedName name="___xh634">[49]HDPE!$C$16</definedName>
    <definedName name="___xk7100">[49]DI!$C$37</definedName>
    <definedName name="___xk7150">[49]DI!$D$37</definedName>
    <definedName name="___xk7250">[49]DI!$F$37</definedName>
    <definedName name="___xk7300">[49]DI!$G$37</definedName>
    <definedName name="___xlfn.BAHTTEXT" hidden="1">#NAME?</definedName>
    <definedName name="___xlfn.ISFORMULA" hidden="1">#NAME?</definedName>
    <definedName name="___xlnm.Database">"#REF!"</definedName>
    <definedName name="___xlnm.Print_Area_1">#REF!</definedName>
    <definedName name="___xlnm.Print_Area_2">#REF!</definedName>
    <definedName name="___xlnm.Print_Area_3">#REF!</definedName>
    <definedName name="___xlnm.Print_Area_7">#REF!</definedName>
    <definedName name="___xlnm.Print_Area_8">#REF!</definedName>
    <definedName name="___xlnm.Print_Area_9">#REF!</definedName>
    <definedName name="___xlnm.Print_Titles_1">#REF!</definedName>
    <definedName name="___xlnm_Print_Area">NA()</definedName>
    <definedName name="___xp11010">[49]pvc!$F$61</definedName>
    <definedName name="___xp1104">[49]pvc!$F$31</definedName>
    <definedName name="___xp1106">[49]pvc!$F$46</definedName>
    <definedName name="___xp1254">[49]pvc!$G$31</definedName>
    <definedName name="___xp1256">[49]pvc!$G$46</definedName>
    <definedName name="___xp14010">[49]pvc!$H$61</definedName>
    <definedName name="___xp1404">[49]pvc!$H$31</definedName>
    <definedName name="___xp1406">[49]pvc!$H$46</definedName>
    <definedName name="___xp1604">[49]pvc!$I$31</definedName>
    <definedName name="___xp1606">[49]pvc!$I$46</definedName>
    <definedName name="___xp1804">[49]pvc!$J$31</definedName>
    <definedName name="___xp1806">[49]pvc!$J$46</definedName>
    <definedName name="___xp2006">[49]pvc!$K$46</definedName>
    <definedName name="___xp6310">[49]pvc!$C$61</definedName>
    <definedName name="___xp636">[49]pvc!$C$46</definedName>
    <definedName name="___xp7510">[49]pvc!$D$61</definedName>
    <definedName name="___xp754">[49]pvc!$D$31</definedName>
    <definedName name="___xp756">[49]pvc!$D$46</definedName>
    <definedName name="___xp9010">[49]pvc!$E$61</definedName>
    <definedName name="___xp904">[49]pvc!$E$31</definedName>
    <definedName name="___xp906">[49]pvc!$E$46</definedName>
    <definedName name="__1Excel_BuiltIn_Print_Area_1_1">#REF!</definedName>
    <definedName name="__1Excel_BuiltIn_Print_Area_2_1_1_1">#REF!</definedName>
    <definedName name="__2Excel_BuiltIn_Print_Area_3_1_1_1">#REF!</definedName>
    <definedName name="__3Excel_BuiltIn_Print_Area_3_1_1_1_1">#REF!</definedName>
    <definedName name="__A1">#REF!</definedName>
    <definedName name="__A300000">#REF!</definedName>
    <definedName name="__A600000">#REF!</definedName>
    <definedName name="__A700000">#REF!</definedName>
    <definedName name="__A8">#REF!</definedName>
    <definedName name="__A99999">#REF!</definedName>
    <definedName name="__AG1">[70]Design!#REF!</definedName>
    <definedName name="__Apr02">[81]Newabstract!#REF!</definedName>
    <definedName name="__Apr03">[81]Newabstract!#REF!</definedName>
    <definedName name="__Apr04">[81]Newabstract!#REF!</definedName>
    <definedName name="__Apr05">[81]Newabstract!#REF!</definedName>
    <definedName name="__Apr06">[81]Newabstract!#REF!</definedName>
    <definedName name="__Apr07">[81]Newabstract!#REF!</definedName>
    <definedName name="__Apr08">[81]Newabstract!#REF!</definedName>
    <definedName name="__Apr09">[81]Newabstract!#REF!</definedName>
    <definedName name="__Apr10">[81]Newabstract!#REF!</definedName>
    <definedName name="__Apr11">[81]Newabstract!#REF!</definedName>
    <definedName name="__Apr13">[81]Newabstract!#REF!</definedName>
    <definedName name="__Apr14">[81]Newabstract!#REF!</definedName>
    <definedName name="__Apr15">[81]Newabstract!#REF!</definedName>
    <definedName name="__Apr16">[81]Newabstract!#REF!</definedName>
    <definedName name="__Apr17">[81]Newabstract!#REF!</definedName>
    <definedName name="__Apr20">[81]Newabstract!#REF!</definedName>
    <definedName name="__Apr21">[81]Newabstract!#REF!</definedName>
    <definedName name="__Apr22">[81]Newabstract!#REF!</definedName>
    <definedName name="__Apr23">[81]Newabstract!#REF!</definedName>
    <definedName name="__Apr24">[81]Newabstract!#REF!</definedName>
    <definedName name="__Apr27">[81]Newabstract!#REF!</definedName>
    <definedName name="__Apr28">[81]Newabstract!#REF!</definedName>
    <definedName name="__Apr29">[81]Newabstract!#REF!</definedName>
    <definedName name="__Apr30">[81]Newabstract!#REF!</definedName>
    <definedName name="__atw2">'[74]C-data'!$F$92</definedName>
    <definedName name="__AUX1">#REF!</definedName>
    <definedName name="__AUX111">[82]bom!$R$2</definedName>
    <definedName name="__aux2">#REF!</definedName>
    <definedName name="__AUX3">#REF!</definedName>
    <definedName name="__bla1">[17]leads!$H$7</definedName>
    <definedName name="__BLK1">#REF!</definedName>
    <definedName name="__BLK2">[64]BLK2!$1:$1048576</definedName>
    <definedName name="__BLK3">[64]BLK3!$1:$1048576</definedName>
    <definedName name="__bol1">#REF!</definedName>
    <definedName name="__BSG100">#REF!</definedName>
    <definedName name="__BSG150">#REF!</definedName>
    <definedName name="__BSG5">#REF!</definedName>
    <definedName name="__BSG75">#REF!</definedName>
    <definedName name="__BTC1">#REF!</definedName>
    <definedName name="__BTC10">#REF!</definedName>
    <definedName name="__BTC11">#REF!</definedName>
    <definedName name="__BTC12">#REF!</definedName>
    <definedName name="__BTC13">#REF!</definedName>
    <definedName name="__BTC14">#REF!</definedName>
    <definedName name="__BTC15">#REF!</definedName>
    <definedName name="__BTC16">#REF!</definedName>
    <definedName name="__BTC17">#REF!</definedName>
    <definedName name="__BTC18">#REF!</definedName>
    <definedName name="__BTC19">#REF!</definedName>
    <definedName name="__BTC2">#REF!</definedName>
    <definedName name="__BTC20">#REF!</definedName>
    <definedName name="__BTC21">#REF!</definedName>
    <definedName name="__BTC22">#REF!</definedName>
    <definedName name="__BTC23">#REF!</definedName>
    <definedName name="__BTC24">#REF!</definedName>
    <definedName name="__BTC3">#REF!</definedName>
    <definedName name="__BTC4">#REF!</definedName>
    <definedName name="__BTC5">#REF!</definedName>
    <definedName name="__BTC6">#REF!</definedName>
    <definedName name="__BTC7">#REF!</definedName>
    <definedName name="__BTC8">#REF!</definedName>
    <definedName name="__BTC9">#REF!</definedName>
    <definedName name="__BTR1">#REF!</definedName>
    <definedName name="__BTR10">#REF!</definedName>
    <definedName name="__BTR11">#REF!</definedName>
    <definedName name="__BTR12">#REF!</definedName>
    <definedName name="__BTR13">#REF!</definedName>
    <definedName name="__BTR14">#REF!</definedName>
    <definedName name="__BTR15">#REF!</definedName>
    <definedName name="__BTR16">#REF!</definedName>
    <definedName name="__BTR17">#REF!</definedName>
    <definedName name="__BTR18">#REF!</definedName>
    <definedName name="__BTR19">#REF!</definedName>
    <definedName name="__BTR2">#REF!</definedName>
    <definedName name="__BTR20">#REF!</definedName>
    <definedName name="__BTR21">#REF!</definedName>
    <definedName name="__BTR22">#REF!</definedName>
    <definedName name="__BTR23">#REF!</definedName>
    <definedName name="__BTR24">#REF!</definedName>
    <definedName name="__BTR3">#REF!</definedName>
    <definedName name="__BTR4">#REF!</definedName>
    <definedName name="__BTR5">#REF!</definedName>
    <definedName name="__BTR6">#REF!</definedName>
    <definedName name="__BTR7">#REF!</definedName>
    <definedName name="__BTR8">#REF!</definedName>
    <definedName name="__BTR9">#REF!</definedName>
    <definedName name="__BTS1">#REF!</definedName>
    <definedName name="__BTS10">#REF!</definedName>
    <definedName name="__BTS11">#REF!</definedName>
    <definedName name="__BTS12">#REF!</definedName>
    <definedName name="__BTS13">#REF!</definedName>
    <definedName name="__BTS14">#REF!</definedName>
    <definedName name="__BTS15">#REF!</definedName>
    <definedName name="__BTS16">#REF!</definedName>
    <definedName name="__BTS17">#REF!</definedName>
    <definedName name="__BTS18">#REF!</definedName>
    <definedName name="__BTS19">#REF!</definedName>
    <definedName name="__BTS2">#REF!</definedName>
    <definedName name="__BTS20">#REF!</definedName>
    <definedName name="__BTS21">#REF!</definedName>
    <definedName name="__BTS22">#REF!</definedName>
    <definedName name="__BTS23">#REF!</definedName>
    <definedName name="__BTS24">#REF!</definedName>
    <definedName name="__BTS3">#REF!</definedName>
    <definedName name="__BTS4">#REF!</definedName>
    <definedName name="__BTS5">#REF!</definedName>
    <definedName name="__BTS6">#REF!</definedName>
    <definedName name="__BTS7">#REF!</definedName>
    <definedName name="__BTS8">#REF!</definedName>
    <definedName name="__BTS9">#REF!</definedName>
    <definedName name="__can430">40.73</definedName>
    <definedName name="__can435">43.3</definedName>
    <definedName name="__CCW1">[30]DATA!$H$67</definedName>
    <definedName name="__CCW2">[30]DATA!$H$97</definedName>
    <definedName name="__cur1">[3]r!$F$30</definedName>
    <definedName name="__dem2" hidden="1">{"pl_t&amp;d",#N/A,FALSE,"p&amp;l_t&amp;D_01_02 (2)"}</definedName>
    <definedName name="__DIN217">#REF!</definedName>
    <definedName name="__DSR5">[60]VARIABLE!#REF!</definedName>
    <definedName name="__eco3">#REF!</definedName>
    <definedName name="__er1">#REF!</definedName>
    <definedName name="__EST3">#REF!</definedName>
    <definedName name="__ewe1">#REF!</definedName>
    <definedName name="__f1">#REF!</definedName>
    <definedName name="__FIT1">#REF!</definedName>
    <definedName name="__FIT2">#REF!</definedName>
    <definedName name="__G120907">[83]Data!#REF!</definedName>
    <definedName name="__GBS11">#REF!</definedName>
    <definedName name="__GBS110">#REF!</definedName>
    <definedName name="__GBS111">#REF!</definedName>
    <definedName name="__GBS112">#REF!</definedName>
    <definedName name="__GBS113">#REF!</definedName>
    <definedName name="__GBS114">#REF!</definedName>
    <definedName name="__GBS115">#REF!</definedName>
    <definedName name="__GBS116">#REF!</definedName>
    <definedName name="__GBS117">#REF!</definedName>
    <definedName name="__GBS118">#REF!</definedName>
    <definedName name="__GBS119">#REF!</definedName>
    <definedName name="__GBS12">#REF!</definedName>
    <definedName name="__GBS120">#REF!</definedName>
    <definedName name="__GBS121">#REF!</definedName>
    <definedName name="__GBS122">#REF!</definedName>
    <definedName name="__GBS123">#REF!</definedName>
    <definedName name="__GBS124">#REF!</definedName>
    <definedName name="__GBS13">#REF!</definedName>
    <definedName name="__GBS14">#REF!</definedName>
    <definedName name="__GBS15">#REF!</definedName>
    <definedName name="__GBS16">#REF!</definedName>
    <definedName name="__GBS17">#REF!</definedName>
    <definedName name="__GBS18">#REF!</definedName>
    <definedName name="__GBS19">#REF!</definedName>
    <definedName name="__GBS21">#REF!</definedName>
    <definedName name="__GBS210">#REF!</definedName>
    <definedName name="__GBS211">#REF!</definedName>
    <definedName name="__GBS212">#REF!</definedName>
    <definedName name="__GBS213">#REF!</definedName>
    <definedName name="__GBS214">#REF!</definedName>
    <definedName name="__GBS215">#REF!</definedName>
    <definedName name="__GBS216">#REF!</definedName>
    <definedName name="__GBS217">#REF!</definedName>
    <definedName name="__GBS218">#REF!</definedName>
    <definedName name="__GBS219">#REF!</definedName>
    <definedName name="__GBS22">#REF!</definedName>
    <definedName name="__GBS220">#REF!</definedName>
    <definedName name="__GBS221">#REF!</definedName>
    <definedName name="__GBS222">#REF!</definedName>
    <definedName name="__GBS223">#REF!</definedName>
    <definedName name="__GBS224">#REF!</definedName>
    <definedName name="__GBS23">#REF!</definedName>
    <definedName name="__GBS24">#REF!</definedName>
    <definedName name="__GBS25">#REF!</definedName>
    <definedName name="__GBS26">#REF!</definedName>
    <definedName name="__GBS27">#REF!</definedName>
    <definedName name="__GBS28">#REF!</definedName>
    <definedName name="__GBS29">#REF!</definedName>
    <definedName name="__gus1">#REF!</definedName>
    <definedName name="__HBG20">'[72]Civil-works'!#REF!</definedName>
    <definedName name="__HBG40">'[72]Civil-works'!#REF!</definedName>
    <definedName name="__hpm1">#REF!</definedName>
    <definedName name="__III7">"$C4.$#REF!$#REF!"</definedName>
    <definedName name="__imp1">[24]DATA_PRG!$H$245</definedName>
    <definedName name="__IRC12">[84]MRATES!$F$11</definedName>
    <definedName name="__IRC19">[84]MRATES!$F$12</definedName>
    <definedName name="__IRC25">[84]MRATES!$F$13</definedName>
    <definedName name="__IRC40">[84]MRATES!$F$14</definedName>
    <definedName name="__IRC5">[84]MRATES!$F$9</definedName>
    <definedName name="__IRC50">[84]MRATES!$F$15</definedName>
    <definedName name="__IRC60">[84]MRATES!$F$16</definedName>
    <definedName name="__IRC65">#REF!</definedName>
    <definedName name="__IRC75">#REF!</definedName>
    <definedName name="__IRC9">[84]MRATES!$F$10</definedName>
    <definedName name="__KC139">#REF!</definedName>
    <definedName name="__KC580">#REF!</definedName>
    <definedName name="__knr2">#REF!</definedName>
    <definedName name="__l1">[18]leads!$A$3:$E$108</definedName>
    <definedName name="__l12">#REF!</definedName>
    <definedName name="__l2">[3]r!$F$29</definedName>
    <definedName name="__l3">#REF!</definedName>
    <definedName name="__l4">[19]Sheet1!$W$2:$Y$103</definedName>
    <definedName name="__l5">#REF!</definedName>
    <definedName name="__l6">[3]r!$F$4</definedName>
    <definedName name="__l7">[6]r!$F$4</definedName>
    <definedName name="__l8">[3]r!$F$2</definedName>
    <definedName name="__l9">[3]r!$F$3</definedName>
    <definedName name="__lb1">#REF!</definedName>
    <definedName name="__lb2">#REF!</definedName>
    <definedName name="__LC1">'[85]not req 3'!#REF!</definedName>
    <definedName name="__LC2">'[85]not req 3'!#REF!</definedName>
    <definedName name="__lcn1">#REF!</definedName>
    <definedName name="__lef1">'[86]precast RC element'!#REF!</definedName>
    <definedName name="__lef2">'[86]precast RC element'!#REF!</definedName>
    <definedName name="__lel1">'[86]precast RC element'!#REF!</definedName>
    <definedName name="__lel2">'[86]precast RC element'!#REF!</definedName>
    <definedName name="__LI9">#REF!</definedName>
    <definedName name="__LII9">#REF!</definedName>
    <definedName name="__LJ6">[30]DATA!$H$245</definedName>
    <definedName name="__lj600">#REF!</definedName>
    <definedName name="__lj900">#REF!</definedName>
    <definedName name="__LL3">#REF!</definedName>
    <definedName name="__lm1">#REF!</definedName>
    <definedName name="__LSO24">[57]Lead!#REF!</definedName>
    <definedName name="__M1234">[66]EDWise!$P$2:$Q$183</definedName>
    <definedName name="__ma1">'[74]C-data'!$F$6</definedName>
    <definedName name="__ma2">#REF!</definedName>
    <definedName name="__man1">[67]m!$B$149</definedName>
    <definedName name="__Mar06">[81]Newabstract!#REF!</definedName>
    <definedName name="__Mar09">[81]Newabstract!#REF!</definedName>
    <definedName name="__Mar10">[81]Newabstract!#REF!</definedName>
    <definedName name="__Mar11">[81]Newabstract!#REF!</definedName>
    <definedName name="__Mar12">[81]Newabstract!#REF!</definedName>
    <definedName name="__Mar13">[81]Newabstract!#REF!</definedName>
    <definedName name="__Mar16">[81]Newabstract!#REF!</definedName>
    <definedName name="__Mar17">[81]Newabstract!#REF!</definedName>
    <definedName name="__Mar18">[81]Newabstract!#REF!</definedName>
    <definedName name="__Mar19">[81]Newabstract!#REF!</definedName>
    <definedName name="__Mar20">[81]Newabstract!#REF!</definedName>
    <definedName name="__Mar23">[81]Newabstract!#REF!</definedName>
    <definedName name="__Mar24">[81]Newabstract!#REF!</definedName>
    <definedName name="__Mar25">[81]Newabstract!#REF!</definedName>
    <definedName name="__Mar26">[81]Newabstract!#REF!</definedName>
    <definedName name="__Mar27">[81]Newabstract!#REF!</definedName>
    <definedName name="__Mar28">[81]Newabstract!#REF!</definedName>
    <definedName name="__Mar30">[81]Newabstract!#REF!</definedName>
    <definedName name="__Mar31">[81]Newabstract!#REF!</definedName>
    <definedName name="__me10">'[87]Lead statement'!$P$11</definedName>
    <definedName name="__me12">'[54]Lead statement'!#REF!</definedName>
    <definedName name="__me20">'[68]Lead statement'!$P$12</definedName>
    <definedName name="__me40">'[68]Lead statement'!$P$13</definedName>
    <definedName name="__me6">'[87]Lead statement'!$P$10</definedName>
    <definedName name="__Met22">#REF!</definedName>
    <definedName name="__Met45">#REF!</definedName>
    <definedName name="__MEt55">#REF!</definedName>
    <definedName name="__Met63">#REF!</definedName>
    <definedName name="__MIX124">[46]maya!$A$11:$A$18</definedName>
    <definedName name="__ML11">#REF!</definedName>
    <definedName name="__ML110">#REF!</definedName>
    <definedName name="__ML111">#REF!</definedName>
    <definedName name="__ML112">#REF!</definedName>
    <definedName name="__ML113">#REF!</definedName>
    <definedName name="__ML114">#REF!</definedName>
    <definedName name="__ML115">#REF!</definedName>
    <definedName name="__ML12">#REF!</definedName>
    <definedName name="__ML13">#REF!</definedName>
    <definedName name="__ML14">#REF!</definedName>
    <definedName name="__ML15">#REF!</definedName>
    <definedName name="__ML16">#REF!</definedName>
    <definedName name="__ML17">#REF!</definedName>
    <definedName name="__ML18">#REF!</definedName>
    <definedName name="__ML19">#REF!</definedName>
    <definedName name="__ML21">#REF!</definedName>
    <definedName name="__ML210">#REF!</definedName>
    <definedName name="__ML211">#REF!</definedName>
    <definedName name="__ML212">#REF!</definedName>
    <definedName name="__ML213">#REF!</definedName>
    <definedName name="__ML214">#REF!</definedName>
    <definedName name="__ML215">#REF!</definedName>
    <definedName name="__ML216">#REF!</definedName>
    <definedName name="__ML217">#REF!</definedName>
    <definedName name="__ML218">#REF!</definedName>
    <definedName name="__ML219">#REF!</definedName>
    <definedName name="__ML22">#REF!</definedName>
    <definedName name="__ML220">#REF!</definedName>
    <definedName name="__ML221">#REF!</definedName>
    <definedName name="__ML222">#REF!</definedName>
    <definedName name="__ML223">#REF!</definedName>
    <definedName name="__ML224">#REF!</definedName>
    <definedName name="__ML23">#REF!</definedName>
    <definedName name="__ML24">#REF!</definedName>
    <definedName name="__ML25">#REF!</definedName>
    <definedName name="__ML26">#REF!</definedName>
    <definedName name="__ML27">#REF!</definedName>
    <definedName name="__ML28">#REF!</definedName>
    <definedName name="__ML29">#REF!</definedName>
    <definedName name="__ML31">#REF!</definedName>
    <definedName name="__ML310">#REF!</definedName>
    <definedName name="__ML311">#REF!</definedName>
    <definedName name="__ML312">#REF!</definedName>
    <definedName name="__ML313">#REF!</definedName>
    <definedName name="__ML314">#REF!</definedName>
    <definedName name="__ML315">#REF!</definedName>
    <definedName name="__ML316">#REF!</definedName>
    <definedName name="__ML317">#REF!</definedName>
    <definedName name="__ML318">#REF!</definedName>
    <definedName name="__ML319">#REF!</definedName>
    <definedName name="__ML32">#REF!</definedName>
    <definedName name="__ML320">#REF!</definedName>
    <definedName name="__ML321">#REF!</definedName>
    <definedName name="__ML322">#REF!</definedName>
    <definedName name="__ML323">#REF!</definedName>
    <definedName name="__ML324">#REF!</definedName>
    <definedName name="__ML33">#REF!</definedName>
    <definedName name="__ML34">#REF!</definedName>
    <definedName name="__ML35">#REF!</definedName>
    <definedName name="__ML36">#REF!</definedName>
    <definedName name="__ML37">#REF!</definedName>
    <definedName name="__ML38">#REF!</definedName>
    <definedName name="__ML39">#REF!</definedName>
    <definedName name="__ML7">#REF!</definedName>
    <definedName name="__ML8">#REF!</definedName>
    <definedName name="__ML9">#REF!</definedName>
    <definedName name="__mm1">#REF!</definedName>
    <definedName name="__mm1000">#REF!</definedName>
    <definedName name="__mm11">[3]r!$F$4</definedName>
    <definedName name="__mm111">[6]r!$F$4</definedName>
    <definedName name="__mm2">#REF!</definedName>
    <definedName name="__mm3">#REF!</definedName>
    <definedName name="__mm600">#REF!</definedName>
    <definedName name="__mm800">#REF!</definedName>
    <definedName name="__MS2">#REF!</definedName>
    <definedName name="__MS6">[88]MRATES!$T$17</definedName>
    <definedName name="__MT1">#REF!</definedName>
    <definedName name="__MT10">#REF!</definedName>
    <definedName name="__MT100">#REF!</definedName>
    <definedName name="__MT101">#REF!</definedName>
    <definedName name="__MT102">#REF!</definedName>
    <definedName name="__MT103">#REF!</definedName>
    <definedName name="__MT104">#REF!</definedName>
    <definedName name="__MT105">#REF!</definedName>
    <definedName name="__MT106">#REF!</definedName>
    <definedName name="__MT107">#REF!</definedName>
    <definedName name="__MT108">#REF!</definedName>
    <definedName name="__MT109">#REF!</definedName>
    <definedName name="__MT11">#REF!</definedName>
    <definedName name="__MT110">#REF!</definedName>
    <definedName name="__MT111">#REF!</definedName>
    <definedName name="__MT112">#REF!</definedName>
    <definedName name="__MT113">#REF!</definedName>
    <definedName name="__MT114">#REF!</definedName>
    <definedName name="__MT115">#REF!</definedName>
    <definedName name="__MT116">#REF!</definedName>
    <definedName name="__MT117">#REF!</definedName>
    <definedName name="__MT118">#REF!</definedName>
    <definedName name="__MT119">#REF!</definedName>
    <definedName name="__MT12">#REF!</definedName>
    <definedName name="__MT120">#REF!</definedName>
    <definedName name="__MT121">#REF!</definedName>
    <definedName name="__MT122">#REF!</definedName>
    <definedName name="__MT123">#REF!</definedName>
    <definedName name="__MT124">#REF!</definedName>
    <definedName name="__MT125">#REF!</definedName>
    <definedName name="__MT126">#REF!</definedName>
    <definedName name="__MT127">#REF!</definedName>
    <definedName name="__MT128">#REF!</definedName>
    <definedName name="__MT129">#REF!</definedName>
    <definedName name="__MT13">#REF!</definedName>
    <definedName name="__MT130">#REF!</definedName>
    <definedName name="__MT131">#REF!</definedName>
    <definedName name="__MT132">#REF!</definedName>
    <definedName name="__MT133">#REF!</definedName>
    <definedName name="__MT134">#REF!</definedName>
    <definedName name="__MT135">#REF!</definedName>
    <definedName name="__MT136">#REF!</definedName>
    <definedName name="__MT137">#REF!</definedName>
    <definedName name="__MT138">#REF!</definedName>
    <definedName name="__MT139">#REF!</definedName>
    <definedName name="__MT14">#REF!</definedName>
    <definedName name="__MT140">#REF!</definedName>
    <definedName name="__MT141">#REF!</definedName>
    <definedName name="__MT142">#REF!</definedName>
    <definedName name="__MT143">#REF!</definedName>
    <definedName name="__MT144">#REF!</definedName>
    <definedName name="__MT145">#REF!</definedName>
    <definedName name="__MT146">#REF!</definedName>
    <definedName name="__MT147">#REF!</definedName>
    <definedName name="__MT148">#REF!</definedName>
    <definedName name="__MT149">#REF!</definedName>
    <definedName name="__MT15">#REF!</definedName>
    <definedName name="__MT150">#REF!</definedName>
    <definedName name="__MT16">#REF!</definedName>
    <definedName name="__MT17">#REF!</definedName>
    <definedName name="__MT18">#REF!</definedName>
    <definedName name="__MT19">#REF!</definedName>
    <definedName name="__MT2">#REF!</definedName>
    <definedName name="__MT20">#REF!</definedName>
    <definedName name="__MT21">#REF!</definedName>
    <definedName name="__MT22">#REF!</definedName>
    <definedName name="__MT23">#REF!</definedName>
    <definedName name="__MT24">#REF!</definedName>
    <definedName name="__MT25">#REF!</definedName>
    <definedName name="__MT26">#REF!</definedName>
    <definedName name="__MT27">#REF!</definedName>
    <definedName name="__MT28">#REF!</definedName>
    <definedName name="__MT29">#REF!</definedName>
    <definedName name="__MT3">#REF!</definedName>
    <definedName name="__MT30">#REF!</definedName>
    <definedName name="__MT31">#REF!</definedName>
    <definedName name="__MT32">#REF!</definedName>
    <definedName name="__MT33">#REF!</definedName>
    <definedName name="__MT34">#REF!</definedName>
    <definedName name="__MT35">#REF!</definedName>
    <definedName name="__MT36">#REF!</definedName>
    <definedName name="__MT37">#REF!</definedName>
    <definedName name="__MT38">#REF!</definedName>
    <definedName name="__MT39">#REF!</definedName>
    <definedName name="__MT4">#REF!</definedName>
    <definedName name="__MT40">#REF!</definedName>
    <definedName name="__MT41">#REF!</definedName>
    <definedName name="__MT42">#REF!</definedName>
    <definedName name="__MT43">#REF!</definedName>
    <definedName name="__MT44">#REF!</definedName>
    <definedName name="__MT45">#REF!</definedName>
    <definedName name="__MT46">#REF!</definedName>
    <definedName name="__MT47">#REF!</definedName>
    <definedName name="__MT48">#REF!</definedName>
    <definedName name="__MT49">#REF!</definedName>
    <definedName name="__MT5">#REF!</definedName>
    <definedName name="__MT50">#REF!</definedName>
    <definedName name="__MT500">#REF!</definedName>
    <definedName name="__MT51">#REF!</definedName>
    <definedName name="__MT52">#REF!</definedName>
    <definedName name="__MT53">#REF!</definedName>
    <definedName name="__MT54">#REF!</definedName>
    <definedName name="__MT55">#REF!</definedName>
    <definedName name="__MT56">#REF!</definedName>
    <definedName name="__MT57">#REF!</definedName>
    <definedName name="__MT58">#REF!</definedName>
    <definedName name="__MT59">#REF!</definedName>
    <definedName name="__MT6">#REF!</definedName>
    <definedName name="__MT60">#REF!</definedName>
    <definedName name="__MT61">#REF!</definedName>
    <definedName name="__MT62">#REF!</definedName>
    <definedName name="__MT63">#REF!</definedName>
    <definedName name="__MT64">#REF!</definedName>
    <definedName name="__MT65">#REF!</definedName>
    <definedName name="__MT66">#REF!</definedName>
    <definedName name="__MT67">#REF!</definedName>
    <definedName name="__MT68">#REF!</definedName>
    <definedName name="__MT69">#REF!</definedName>
    <definedName name="__MT7">#REF!</definedName>
    <definedName name="__MT70">#REF!</definedName>
    <definedName name="__MT71">#REF!</definedName>
    <definedName name="__MT72">#REF!</definedName>
    <definedName name="__MT73">#REF!</definedName>
    <definedName name="__MT74">#REF!</definedName>
    <definedName name="__MT75">#REF!</definedName>
    <definedName name="__MT76">#REF!</definedName>
    <definedName name="__MT77">#REF!</definedName>
    <definedName name="__MT78">#REF!</definedName>
    <definedName name="__MT79">#REF!</definedName>
    <definedName name="__MT8">#REF!</definedName>
    <definedName name="__MT80">#REF!</definedName>
    <definedName name="__MT81">#REF!</definedName>
    <definedName name="__MT82">#REF!</definedName>
    <definedName name="__MT83">#REF!</definedName>
    <definedName name="__MT84">#REF!</definedName>
    <definedName name="__MT85">#REF!</definedName>
    <definedName name="__MT86">#REF!</definedName>
    <definedName name="__MT87">#REF!</definedName>
    <definedName name="__MT88">#REF!</definedName>
    <definedName name="__MT89">#REF!</definedName>
    <definedName name="__MT9">#REF!</definedName>
    <definedName name="__MT90">#REF!</definedName>
    <definedName name="__MT91">#REF!</definedName>
    <definedName name="__MT92">#REF!</definedName>
    <definedName name="__MT93">#REF!</definedName>
    <definedName name="__MT94">#REF!</definedName>
    <definedName name="__MT95">#REF!</definedName>
    <definedName name="__MT96">#REF!</definedName>
    <definedName name="__MT97">#REF!</definedName>
    <definedName name="__MT98">#REF!</definedName>
    <definedName name="__MT99">#REF!</definedName>
    <definedName name="__Net1">#REF!</definedName>
    <definedName name="__Net2">#REF!</definedName>
    <definedName name="__Net3">#REF!</definedName>
    <definedName name="__Net4">#REF!</definedName>
    <definedName name="__Net5">#REF!</definedName>
    <definedName name="__Net6">#REF!</definedName>
    <definedName name="__OH1">[88]MRATES!$T$26</definedName>
    <definedName name="__pa1">#REF!</definedName>
    <definedName name="__pa2">#REF!</definedName>
    <definedName name="__PC1">#REF!</definedName>
    <definedName name="__PC10">#REF!</definedName>
    <definedName name="__PC11">#REF!</definedName>
    <definedName name="__PC12">#REF!</definedName>
    <definedName name="__PC13">#REF!</definedName>
    <definedName name="__PC14">#REF!</definedName>
    <definedName name="__PC15">#REF!</definedName>
    <definedName name="__PC16">#REF!</definedName>
    <definedName name="__PC17">#REF!</definedName>
    <definedName name="__PC18">#REF!</definedName>
    <definedName name="__PC19">#REF!</definedName>
    <definedName name="__pc2">#REF!</definedName>
    <definedName name="__PC20">#REF!</definedName>
    <definedName name="__PC21">#REF!</definedName>
    <definedName name="__PC22">#REF!</definedName>
    <definedName name="__PC23">#REF!</definedName>
    <definedName name="__PC24">#REF!</definedName>
    <definedName name="__PC3">#REF!</definedName>
    <definedName name="__PC4">#REF!</definedName>
    <definedName name="__PC5">#REF!</definedName>
    <definedName name="__PC6">#REF!</definedName>
    <definedName name="__pc600">#REF!</definedName>
    <definedName name="__PC7">#REF!</definedName>
    <definedName name="__PC8">#REF!</definedName>
    <definedName name="__PC9">#REF!</definedName>
    <definedName name="__pc900">#REF!</definedName>
    <definedName name="__pi1">#REF!</definedName>
    <definedName name="__pla4">[25]DATA_PRG!$H$269</definedName>
    <definedName name="__PPA14">#REF!</definedName>
    <definedName name="__PPB154">#REF!</definedName>
    <definedName name="__PPB155">#REF!</definedName>
    <definedName name="__PPB16">#REF!</definedName>
    <definedName name="__PPB17">#REF!</definedName>
    <definedName name="__PPB18">#REF!</definedName>
    <definedName name="__PPB19">#REF!</definedName>
    <definedName name="__PPB2">#REF!</definedName>
    <definedName name="__PPB20">#REF!</definedName>
    <definedName name="__PPB21">#REF!</definedName>
    <definedName name="__PPB22">#REF!</definedName>
    <definedName name="__PPB23">#REF!</definedName>
    <definedName name="__PPB24">#REF!</definedName>
    <definedName name="__PPB25">#REF!</definedName>
    <definedName name="__PPB26">#REF!</definedName>
    <definedName name="__PPB27">#REF!</definedName>
    <definedName name="__PPB28">#REF!</definedName>
    <definedName name="__PPB29">#REF!</definedName>
    <definedName name="__PPB3">#REF!</definedName>
    <definedName name="__PPB30">#REF!</definedName>
    <definedName name="__PPB31">#REF!</definedName>
    <definedName name="__PPB32">#REF!</definedName>
    <definedName name="__PPB33">#REF!</definedName>
    <definedName name="__PPB34">#REF!</definedName>
    <definedName name="__PPB35">#REF!</definedName>
    <definedName name="__PPB36">#REF!</definedName>
    <definedName name="__PPB37">#REF!</definedName>
    <definedName name="__PPB38">#REF!</definedName>
    <definedName name="__PPB39">#REF!</definedName>
    <definedName name="__PPB4">#REF!</definedName>
    <definedName name="__PPB40">#REF!</definedName>
    <definedName name="__PPB41">#REF!</definedName>
    <definedName name="__PPB42">#REF!</definedName>
    <definedName name="__PPB43">#REF!</definedName>
    <definedName name="__PPB44">#REF!</definedName>
    <definedName name="__PPB45">#REF!</definedName>
    <definedName name="__PPB46">#REF!</definedName>
    <definedName name="__PPB47">#REF!</definedName>
    <definedName name="__PPB48">#REF!</definedName>
    <definedName name="__PPB49">#REF!</definedName>
    <definedName name="__PPB5">#REF!</definedName>
    <definedName name="__PPB50">#REF!</definedName>
    <definedName name="__PPB51">#REF!</definedName>
    <definedName name="__PPB52">#REF!</definedName>
    <definedName name="__PPB53">#REF!</definedName>
    <definedName name="__PPB54">#REF!</definedName>
    <definedName name="__PPB55">#REF!</definedName>
    <definedName name="__PPB56">#REF!</definedName>
    <definedName name="__PPB57">#REF!</definedName>
    <definedName name="__PPB58">#REF!</definedName>
    <definedName name="__PPB59">#REF!</definedName>
    <definedName name="__PPB6">#REF!</definedName>
    <definedName name="__PPB60">#REF!</definedName>
    <definedName name="__PPB61">#REF!</definedName>
    <definedName name="__PPB62">#REF!</definedName>
    <definedName name="__PPB63">#REF!</definedName>
    <definedName name="__PPB64">#REF!</definedName>
    <definedName name="__PPB65">#REF!</definedName>
    <definedName name="__PPB66">#REF!</definedName>
    <definedName name="__PPB67">#REF!</definedName>
    <definedName name="__PPB68">#REF!</definedName>
    <definedName name="__PPB69">#REF!</definedName>
    <definedName name="__PPB7">#REF!</definedName>
    <definedName name="__PPB70">#REF!</definedName>
    <definedName name="__PPB71">#REF!</definedName>
    <definedName name="__PPB72">#REF!</definedName>
    <definedName name="__PPB73">#REF!</definedName>
    <definedName name="__PPB74">#REF!</definedName>
    <definedName name="__PPB75">#REF!</definedName>
    <definedName name="__PPB76">#REF!</definedName>
    <definedName name="__PPB77">#REF!</definedName>
    <definedName name="__PPB78">#REF!</definedName>
    <definedName name="__PPB79">#REF!</definedName>
    <definedName name="__PPB8">#REF!</definedName>
    <definedName name="__PPB80">#REF!</definedName>
    <definedName name="__PPB81">#REF!</definedName>
    <definedName name="__PPB82">#REF!</definedName>
    <definedName name="__PPB83">#REF!</definedName>
    <definedName name="__PPB84">#REF!</definedName>
    <definedName name="__PPB85">#REF!</definedName>
    <definedName name="__PPB86">#REF!</definedName>
    <definedName name="__PPB87">#REF!</definedName>
    <definedName name="__PPB88">#REF!</definedName>
    <definedName name="__PPB89">#REF!</definedName>
    <definedName name="__PPB9">#REF!</definedName>
    <definedName name="__PPB90">#REF!</definedName>
    <definedName name="__PPB91">#REF!</definedName>
    <definedName name="__PPB92">#REF!</definedName>
    <definedName name="__PPB93">#REF!</definedName>
    <definedName name="__PPB94">#REF!</definedName>
    <definedName name="__PPB95">#REF!</definedName>
    <definedName name="__PPB96">#REF!</definedName>
    <definedName name="__PPB97">#REF!</definedName>
    <definedName name="__PPB98">#REF!</definedName>
    <definedName name="__PPB99">#REF!</definedName>
    <definedName name="__PPC1">#REF!</definedName>
    <definedName name="__PPC10">#REF!</definedName>
    <definedName name="__PPC100">#REF!</definedName>
    <definedName name="__PPC101">#REF!</definedName>
    <definedName name="__PPC102">#REF!</definedName>
    <definedName name="__PPC103">#REF!</definedName>
    <definedName name="__PPC104">#REF!</definedName>
    <definedName name="__PPC105">#REF!</definedName>
    <definedName name="__PPC106">#REF!</definedName>
    <definedName name="__PPC107">#REF!</definedName>
    <definedName name="__PPC108">#REF!</definedName>
    <definedName name="__PPC109">#REF!</definedName>
    <definedName name="__PPC11">#REF!</definedName>
    <definedName name="__PPC110">#REF!</definedName>
    <definedName name="__PPC111">#REF!</definedName>
    <definedName name="__PPC112">#REF!</definedName>
    <definedName name="__PPC113">#REF!</definedName>
    <definedName name="__PPC114">#REF!</definedName>
    <definedName name="__PPC115">#REF!</definedName>
    <definedName name="__PPC116">#REF!</definedName>
    <definedName name="__PPC117">#REF!</definedName>
    <definedName name="__PPC118">#REF!</definedName>
    <definedName name="__PPC119">#REF!</definedName>
    <definedName name="__PPC12">#REF!</definedName>
    <definedName name="__PPC120">#REF!</definedName>
    <definedName name="__PPC121">#REF!</definedName>
    <definedName name="__PPC122">#REF!</definedName>
    <definedName name="__PPC123">#REF!</definedName>
    <definedName name="__PPC124">#REF!</definedName>
    <definedName name="__PPC125">#REF!</definedName>
    <definedName name="__PPC126">#REF!</definedName>
    <definedName name="__PPC127">#REF!</definedName>
    <definedName name="__PPC128">#REF!</definedName>
    <definedName name="__PPC129">#REF!</definedName>
    <definedName name="__PPC13">#REF!</definedName>
    <definedName name="__PPC130">#REF!</definedName>
    <definedName name="__PPC131">#REF!</definedName>
    <definedName name="__PPC132">#REF!</definedName>
    <definedName name="__PPC133">#REF!</definedName>
    <definedName name="__PPC134">#REF!</definedName>
    <definedName name="__PPC135">#REF!</definedName>
    <definedName name="__PPC136">#REF!</definedName>
    <definedName name="__PPC137">#REF!</definedName>
    <definedName name="__PPC138">#REF!</definedName>
    <definedName name="__PPC139">#REF!</definedName>
    <definedName name="__PPC14">#REF!</definedName>
    <definedName name="__PPC140">#REF!</definedName>
    <definedName name="__PPC141">#REF!</definedName>
    <definedName name="__PPC142">#REF!</definedName>
    <definedName name="__PPC143">#REF!</definedName>
    <definedName name="__PPC144">#REF!</definedName>
    <definedName name="__PPC145">#REF!</definedName>
    <definedName name="__PPC146">#REF!</definedName>
    <definedName name="__PPC147">#REF!</definedName>
    <definedName name="__PPC148">#REF!</definedName>
    <definedName name="__PPC149">#REF!</definedName>
    <definedName name="__PPC15">#REF!</definedName>
    <definedName name="__PPC150">#REF!</definedName>
    <definedName name="__PPC151">#REF!</definedName>
    <definedName name="__PPC152">#REF!</definedName>
    <definedName name="__PPC153">#REF!</definedName>
    <definedName name="__PPC154">#REF!</definedName>
    <definedName name="__PPC155">#REF!</definedName>
    <definedName name="__PPC16">#REF!</definedName>
    <definedName name="__PPC17">#REF!</definedName>
    <definedName name="__PPC18">#REF!</definedName>
    <definedName name="__PPC19">#REF!</definedName>
    <definedName name="__PPC2">#REF!</definedName>
    <definedName name="__PPC20">#REF!</definedName>
    <definedName name="__PPC21">#REF!</definedName>
    <definedName name="__PPC22">#REF!</definedName>
    <definedName name="__PPC23">#REF!</definedName>
    <definedName name="__PPC24">#REF!</definedName>
    <definedName name="__PPC25">#REF!</definedName>
    <definedName name="__PPC26">#REF!</definedName>
    <definedName name="__PPC27">#REF!</definedName>
    <definedName name="__PPC28">#REF!</definedName>
    <definedName name="__PPC29">#REF!</definedName>
    <definedName name="__PPC3">#REF!</definedName>
    <definedName name="__PPC30">#REF!</definedName>
    <definedName name="__PPC31">#REF!</definedName>
    <definedName name="__PPC32">#REF!</definedName>
    <definedName name="__PPC33">#REF!</definedName>
    <definedName name="__PPC34">#REF!</definedName>
    <definedName name="__PPC35">#REF!</definedName>
    <definedName name="__PPC36">#REF!</definedName>
    <definedName name="__PPC37">#REF!</definedName>
    <definedName name="__PPC38">#REF!</definedName>
    <definedName name="__PPC39">#REF!</definedName>
    <definedName name="__PPC4">#REF!</definedName>
    <definedName name="__PPC40">#REF!</definedName>
    <definedName name="__PPC41">#REF!</definedName>
    <definedName name="__PPC42">#REF!</definedName>
    <definedName name="__PPC43">#REF!</definedName>
    <definedName name="__PPC44">#REF!</definedName>
    <definedName name="__PPC45">#REF!</definedName>
    <definedName name="__PPC46">#REF!</definedName>
    <definedName name="__PPC47">#REF!</definedName>
    <definedName name="__PPC48">#REF!</definedName>
    <definedName name="__PPC49">#REF!</definedName>
    <definedName name="__PPC5">#REF!</definedName>
    <definedName name="__PPC50">#REF!</definedName>
    <definedName name="__PPC51">#REF!</definedName>
    <definedName name="__PPC52">#REF!</definedName>
    <definedName name="__PPC53">#REF!</definedName>
    <definedName name="__PPC54">#REF!</definedName>
    <definedName name="__PPC55">#REF!</definedName>
    <definedName name="__PPC56">#REF!</definedName>
    <definedName name="__PPC57">#REF!</definedName>
    <definedName name="__PPC58">#REF!</definedName>
    <definedName name="__PPC59">#REF!</definedName>
    <definedName name="__PPC6">#REF!</definedName>
    <definedName name="__PPC60">#REF!</definedName>
    <definedName name="__PPC61">#REF!</definedName>
    <definedName name="__PPC62">#REF!</definedName>
    <definedName name="__PPC63">#REF!</definedName>
    <definedName name="__PPC64">#REF!</definedName>
    <definedName name="__PPC65">#REF!</definedName>
    <definedName name="__PPC66">#REF!</definedName>
    <definedName name="__PPC67">#REF!</definedName>
    <definedName name="__PPC68">#REF!</definedName>
    <definedName name="__PPC69">#REF!</definedName>
    <definedName name="__PPC7">#REF!</definedName>
    <definedName name="__PPC70">#REF!</definedName>
    <definedName name="__PPC71">#REF!</definedName>
    <definedName name="__PPC72">#REF!</definedName>
    <definedName name="__PPC73">#REF!</definedName>
    <definedName name="__PPC74">#REF!</definedName>
    <definedName name="__PPC75">#REF!</definedName>
    <definedName name="__PPC76">#REF!</definedName>
    <definedName name="__PPC77">#REF!</definedName>
    <definedName name="__PPC78">#REF!</definedName>
    <definedName name="__PPC79">#REF!</definedName>
    <definedName name="__PPC8">#REF!</definedName>
    <definedName name="__PPC80">#REF!</definedName>
    <definedName name="__PPC81">#REF!</definedName>
    <definedName name="__PPC82">#REF!</definedName>
    <definedName name="__PPC83">#REF!</definedName>
    <definedName name="__PPC84">#REF!</definedName>
    <definedName name="__PPC85">#REF!</definedName>
    <definedName name="__PPC86">#REF!</definedName>
    <definedName name="__PPC87">#REF!</definedName>
    <definedName name="__PPC88">#REF!</definedName>
    <definedName name="__PPC89">#REF!</definedName>
    <definedName name="__PPC9">#REF!</definedName>
    <definedName name="__PPC90">#REF!</definedName>
    <definedName name="__PPC91">#REF!</definedName>
    <definedName name="__PPC92">#REF!</definedName>
    <definedName name="__PPC93">#REF!</definedName>
    <definedName name="__PPC94">#REF!</definedName>
    <definedName name="__PPC95">#REF!</definedName>
    <definedName name="__PPD114">#REF!</definedName>
    <definedName name="__PPD89">#REF!</definedName>
    <definedName name="__pv2">#REF!</definedName>
    <definedName name="__rcc12">#REF!</definedName>
    <definedName name="__rel1">'[86]precast RC element'!#REF!</definedName>
    <definedName name="__rel2">'[86]precast RC element'!#REF!</definedName>
    <definedName name="__rig2">'[86]precast RC element'!#REF!</definedName>
    <definedName name="__rr3">[21]v!$A$2:$E$51</definedName>
    <definedName name="__rrr1">[21]r!$B$1:$I$145</definedName>
    <definedName name="__RT5565">#REF!</definedName>
    <definedName name="__S12">'[48]p&amp;m'!#REF!</definedName>
    <definedName name="__sd1">[67]m!$D$149</definedName>
    <definedName name="__SD10">#REF!</definedName>
    <definedName name="__SD100">#REF!</definedName>
    <definedName name="__SD101">#REF!</definedName>
    <definedName name="__SD102">#REF!</definedName>
    <definedName name="__SD103">#REF!</definedName>
    <definedName name="__SD104">#REF!</definedName>
    <definedName name="__SD105">#REF!</definedName>
    <definedName name="__SD106">#REF!</definedName>
    <definedName name="__SD107">#REF!</definedName>
    <definedName name="__SD108">#REF!</definedName>
    <definedName name="__SD109">#REF!</definedName>
    <definedName name="__SD11">#REF!</definedName>
    <definedName name="__SD110">#REF!</definedName>
    <definedName name="__SD111">#REF!</definedName>
    <definedName name="__SD112">#REF!</definedName>
    <definedName name="__SD113">#REF!</definedName>
    <definedName name="__SD114">#REF!</definedName>
    <definedName name="__SD115">#REF!</definedName>
    <definedName name="__SD116">#REF!</definedName>
    <definedName name="__SD117">#REF!</definedName>
    <definedName name="__SD118">#REF!</definedName>
    <definedName name="__SD119">#REF!</definedName>
    <definedName name="__SD12">#REF!</definedName>
    <definedName name="__SD120">#REF!</definedName>
    <definedName name="__SD121">#REF!</definedName>
    <definedName name="__SD122">#REF!</definedName>
    <definedName name="__SD123">#REF!</definedName>
    <definedName name="__SD124">#REF!</definedName>
    <definedName name="__SD125">#REF!</definedName>
    <definedName name="__SD126">#REF!</definedName>
    <definedName name="__SD127">#REF!</definedName>
    <definedName name="__SD128">#REF!</definedName>
    <definedName name="__SD129">#REF!</definedName>
    <definedName name="__SD13">#REF!</definedName>
    <definedName name="__SD130">#REF!</definedName>
    <definedName name="__SD131">#REF!</definedName>
    <definedName name="__SD132">#REF!</definedName>
    <definedName name="__SD133">#REF!</definedName>
    <definedName name="__SD134">#REF!</definedName>
    <definedName name="__SD135">#REF!</definedName>
    <definedName name="__SD136">#REF!</definedName>
    <definedName name="__SD137">#REF!</definedName>
    <definedName name="__SD138">#REF!</definedName>
    <definedName name="__SD139">#REF!</definedName>
    <definedName name="__SD14">#REF!</definedName>
    <definedName name="__SD140">#REF!</definedName>
    <definedName name="__SD141">#REF!</definedName>
    <definedName name="__SD142">#REF!</definedName>
    <definedName name="__SD143">#REF!</definedName>
    <definedName name="__SD144">#REF!</definedName>
    <definedName name="__SD145">#REF!</definedName>
    <definedName name="__SD146">#REF!</definedName>
    <definedName name="__SD147">#REF!</definedName>
    <definedName name="__SD148">#REF!</definedName>
    <definedName name="__SD149">#REF!</definedName>
    <definedName name="__SD15">#REF!</definedName>
    <definedName name="__SD150">#REF!</definedName>
    <definedName name="__SD16">#REF!</definedName>
    <definedName name="__SD17">#REF!</definedName>
    <definedName name="__SD18">#REF!</definedName>
    <definedName name="__SD19">#REF!</definedName>
    <definedName name="__SD2">#REF!</definedName>
    <definedName name="__SD20">#REF!</definedName>
    <definedName name="__SD21">#REF!</definedName>
    <definedName name="__SD22">#REF!</definedName>
    <definedName name="__SD23">#REF!</definedName>
    <definedName name="__SD24">#REF!</definedName>
    <definedName name="__SD25">#REF!</definedName>
    <definedName name="__SD250">#REF!</definedName>
    <definedName name="__SD26">#REF!</definedName>
    <definedName name="__SD27">#REF!</definedName>
    <definedName name="__SD28">#REF!</definedName>
    <definedName name="__SD29">#REF!</definedName>
    <definedName name="__SD3">#REF!</definedName>
    <definedName name="__SD30">#REF!</definedName>
    <definedName name="__SD31">#REF!</definedName>
    <definedName name="__SD32">#REF!</definedName>
    <definedName name="__SD33">#REF!</definedName>
    <definedName name="__SD34">#REF!</definedName>
    <definedName name="__SD35">#REF!</definedName>
    <definedName name="__SD36">#REF!</definedName>
    <definedName name="__SD37">#REF!</definedName>
    <definedName name="__SD38">#REF!</definedName>
    <definedName name="__SD39">#REF!</definedName>
    <definedName name="__SD4">#REF!</definedName>
    <definedName name="__SD40">#REF!</definedName>
    <definedName name="__SD41">#REF!</definedName>
    <definedName name="__SD42">#REF!</definedName>
    <definedName name="__SD43">#REF!</definedName>
    <definedName name="__SD44">#REF!</definedName>
    <definedName name="__SD45">#REF!</definedName>
    <definedName name="__SD46">#REF!</definedName>
    <definedName name="__SD47">#REF!</definedName>
    <definedName name="__SD48">#REF!</definedName>
    <definedName name="__SD49">#REF!</definedName>
    <definedName name="__SD5">#REF!</definedName>
    <definedName name="__SD50">#REF!</definedName>
    <definedName name="__SD500">#REF!</definedName>
    <definedName name="__SD51">#REF!</definedName>
    <definedName name="__SD52">#REF!</definedName>
    <definedName name="__SD53">#REF!</definedName>
    <definedName name="__SD54">#REF!</definedName>
    <definedName name="__SD55">#REF!</definedName>
    <definedName name="__SD56">#REF!</definedName>
    <definedName name="__SD57">#REF!</definedName>
    <definedName name="__SD58">#REF!</definedName>
    <definedName name="__SD59">#REF!</definedName>
    <definedName name="__SD6">#REF!</definedName>
    <definedName name="__SD60">#REF!</definedName>
    <definedName name="__SD61">#REF!</definedName>
    <definedName name="__SD62">#REF!</definedName>
    <definedName name="__SD63">#REF!</definedName>
    <definedName name="__SD64">#REF!</definedName>
    <definedName name="__SD65">#REF!</definedName>
    <definedName name="__SD66">#REF!</definedName>
    <definedName name="__SD67">#REF!</definedName>
    <definedName name="__SD68">#REF!</definedName>
    <definedName name="__SD69">#REF!</definedName>
    <definedName name="__SD7">#REF!</definedName>
    <definedName name="__SD70">#REF!</definedName>
    <definedName name="__SD71">#REF!</definedName>
    <definedName name="__SD72">#REF!</definedName>
    <definedName name="__SD73">#REF!</definedName>
    <definedName name="__SD74">#REF!</definedName>
    <definedName name="__SD75">#REF!</definedName>
    <definedName name="__SD76">#REF!</definedName>
    <definedName name="__SD77">#REF!</definedName>
    <definedName name="__SD78">#REF!</definedName>
    <definedName name="__SD79">#REF!</definedName>
    <definedName name="__SD8">#REF!</definedName>
    <definedName name="__SD80">#REF!</definedName>
    <definedName name="__SD81">#REF!</definedName>
    <definedName name="__SD82">#REF!</definedName>
    <definedName name="__SD83">#REF!</definedName>
    <definedName name="__SD84">#REF!</definedName>
    <definedName name="__SD85">#REF!</definedName>
    <definedName name="__SD86">#REF!</definedName>
    <definedName name="__SD87">#REF!</definedName>
    <definedName name="__SD88">#REF!</definedName>
    <definedName name="__SD89">#REF!</definedName>
    <definedName name="__SD9">#REF!</definedName>
    <definedName name="__SD90">#REF!</definedName>
    <definedName name="__SD91">#REF!</definedName>
    <definedName name="__SD92">#REF!</definedName>
    <definedName name="__SD93">#REF!</definedName>
    <definedName name="__SD94">#REF!</definedName>
    <definedName name="__SD95">#REF!</definedName>
    <definedName name="__SD96">#REF!</definedName>
    <definedName name="__SD97">#REF!</definedName>
    <definedName name="__SD98">#REF!</definedName>
    <definedName name="__SD99">#REF!</definedName>
    <definedName name="__sep1">'[69]civ data'!#REF!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K1" hidden="1">{"ss",#N/A,FALSE,"MODULE3"}</definedName>
    <definedName name="__SO016">'[89]MRMECADAMoad data'!#REF!</definedName>
    <definedName name="__SP001">'[89]MRMECADAMoad data'!#REF!</definedName>
    <definedName name="__SP002">'[89]MRMECADAMoad data'!#REF!</definedName>
    <definedName name="__SP003">'[89]MRMECADAMoad data'!#REF!</definedName>
    <definedName name="__SP004">'[89]MRMECADAMoad data'!#REF!</definedName>
    <definedName name="__SP005">'[89]MRMECADAMoad data'!#REF!</definedName>
    <definedName name="__SP006">'[89]MRMECADAMoad data'!#REF!</definedName>
    <definedName name="__SP007">'[89]MRMECADAMoad data'!#REF!</definedName>
    <definedName name="__SP008">'[89]MRMECADAMoad data'!#REF!</definedName>
    <definedName name="__SP009">'[89]MRMECADAMoad data'!#REF!</definedName>
    <definedName name="__SP010">'[89]MRMECADAMoad data'!#REF!</definedName>
    <definedName name="__SP011">'[89]MRMECADAMoad data'!#REF!</definedName>
    <definedName name="__SP012">'[89]MRMECADAMoad data'!#REF!</definedName>
    <definedName name="__SP013">'[89]MRMECADAMoad data'!#REF!</definedName>
    <definedName name="__SP014">'[89]MRMECADAMoad data'!#REF!</definedName>
    <definedName name="__SP015">'[89]MRMECADAMoad data'!#REF!</definedName>
    <definedName name="__SP016">'[89]MRMECADAMoad data'!#REF!</definedName>
    <definedName name="__SP017">'[89]MRMECADAMoad data'!#REF!</definedName>
    <definedName name="__SP018">'[89]MRMECADAMoad data'!#REF!</definedName>
    <definedName name="__SP019">'[90]MRoad data'!#REF!</definedName>
    <definedName name="__SP020">'[89]MRMECADAMoad data'!#REF!</definedName>
    <definedName name="__SP021">'[89]MRMECADAMoad data'!#REF!</definedName>
    <definedName name="__SP022">'[89]MRMECADAMoad data'!#REF!</definedName>
    <definedName name="__SP023">'[89]MRMECADAMoad data'!#REF!</definedName>
    <definedName name="__SP024">'[89]MRMECADAMoad data'!#REF!</definedName>
    <definedName name="__SP025">'[89]MRMECADAMoad data'!#REF!</definedName>
    <definedName name="__SP026">'[89]MRMECADAMoad data'!#REF!</definedName>
    <definedName name="__SP027">'[89]MRMECADAMoad data'!#REF!</definedName>
    <definedName name="__SP028">'[89]MRMECADAMoad data'!#REF!</definedName>
    <definedName name="__SP029">'[89]MRMECADAMoad data'!#REF!</definedName>
    <definedName name="__SP030">'[89]MRMECADAMoad data'!#REF!</definedName>
    <definedName name="__SP031">'[89]MRMECADAMoad data'!#REF!</definedName>
    <definedName name="__SP032">'[89]MRMECADAMoad data'!#REF!</definedName>
    <definedName name="__SP033">'[89]MRMECADAMoad data'!#REF!</definedName>
    <definedName name="__SP034">'[89]MRMECADAMoad data'!#REF!</definedName>
    <definedName name="__SP035">'[89]MRMECADAMoad data'!#REF!</definedName>
    <definedName name="__SP036">'[89]MRMECADAMoad data'!#REF!</definedName>
    <definedName name="__SP037">'[89]MRMECADAMoad data'!#REF!</definedName>
    <definedName name="__SP038">'[89]MRMECADAMoad data'!#REF!</definedName>
    <definedName name="__SP039">'[89]MRMECADAMoad data'!#REF!</definedName>
    <definedName name="__SP040">'[89]MRMECADAMoad data'!#REF!</definedName>
    <definedName name="__SP041">'[89]MRMECADAMoad data'!#REF!</definedName>
    <definedName name="__SP042">'[89]MRMECADAMoad data'!#REF!</definedName>
    <definedName name="__SP043">'[89]MRMECADAMoad data'!#REF!</definedName>
    <definedName name="__SP044">'[89]MRMECADAMoad data'!#REF!</definedName>
    <definedName name="__SP045">'[89]MRMECADAMoad data'!#REF!</definedName>
    <definedName name="__SP046">'[89]MRMECADAMoad data'!#REF!</definedName>
    <definedName name="__SP047">'[89]MRMECADAMoad data'!#REF!</definedName>
    <definedName name="__SP048">'[89]MRMECADAMoad data'!#REF!</definedName>
    <definedName name="__SP049">'[89]MRMECADAMoad data'!#REF!</definedName>
    <definedName name="__SP050">'[89]MRMECADAMoad data'!#REF!</definedName>
    <definedName name="__SP051">'[89]MRMECADAMoad data'!#REF!</definedName>
    <definedName name="__SP052">'[89]MRMECADAMoad data'!#REF!</definedName>
    <definedName name="__SP053">'[89]MRMECADAMoad data'!#REF!</definedName>
    <definedName name="__SP054">'[89]MRMECADAMoad data'!#REF!</definedName>
    <definedName name="__SP055">'[89]MRMECADAMoad data'!#REF!</definedName>
    <definedName name="__SP056">'[89]MRMECADAMoad data'!#REF!</definedName>
    <definedName name="__SP057">'[89]MRMECADAMoad data'!#REF!</definedName>
    <definedName name="__SP058">'[89]MRMECADAMoad data'!#REF!</definedName>
    <definedName name="__SP059">'[89]MRMECADAMoad data'!#REF!</definedName>
    <definedName name="__SP060">'[89]MRMECADAMoad data'!#REF!</definedName>
    <definedName name="__SP061">'[89]MRMECADAMoad data'!#REF!</definedName>
    <definedName name="__SP062">'[89]MRMECADAMoad data'!#REF!</definedName>
    <definedName name="__SP063">'[89]MRMECADAMoad data'!#REF!</definedName>
    <definedName name="__SP064">'[89]MRMECADAMoad data'!#REF!</definedName>
    <definedName name="__SP065">'[89]MRMECADAMoad data'!#REF!</definedName>
    <definedName name="__SP066">'[89]MRMECADAMoad data'!#REF!</definedName>
    <definedName name="__SP067">'[89]MRMECADAMoad data'!#REF!</definedName>
    <definedName name="__SP068">'[89]MRMECADAMoad data'!#REF!</definedName>
    <definedName name="__SP069">'[89]MRMECADAMoad data'!#REF!</definedName>
    <definedName name="__SP070">'[89]MRMECADAMoad data'!#REF!</definedName>
    <definedName name="__sp071">'[89]MRMECADAMoad data'!#REF!</definedName>
    <definedName name="__SP072">'[89]MRMECADAMoad data'!#REF!</definedName>
    <definedName name="__SP073">'[89]MRMECADAMoad data'!#REF!</definedName>
    <definedName name="__SP074">'[89]MRMECADAMoad data'!#REF!</definedName>
    <definedName name="__SP075">'[89]MRMECADAMoad data'!#REF!</definedName>
    <definedName name="__SP076">'[89]MRMECADAMoad data'!#REF!</definedName>
    <definedName name="__SP077">'[89]MRMECADAMoad data'!#REF!</definedName>
    <definedName name="__sp078">'[89]MRMECADAMoad data'!#REF!</definedName>
    <definedName name="__SP10">[26]Sheet1!$C$18</definedName>
    <definedName name="__SP16">[26]Sheet1!$C$24</definedName>
    <definedName name="__SP7">[26]Sheet1!$C$15</definedName>
    <definedName name="__spb1">#REF!</definedName>
    <definedName name="__spb2">#REF!</definedName>
    <definedName name="__SPO79">'[89]MRMECADAMoad data'!#REF!</definedName>
    <definedName name="__SS10">[84]MRATES!$C$9</definedName>
    <definedName name="__ss12">[22]rdamdata!$J$8</definedName>
    <definedName name="__SS150">[84]MRATES!$I$18</definedName>
    <definedName name="__ss2">#REF!</definedName>
    <definedName name="__ss20">[22]rdamdata!$J$7</definedName>
    <definedName name="__SS25">[84]MRATES!$C$12</definedName>
    <definedName name="__SS300">[84]MRATES!$I$20</definedName>
    <definedName name="__ss40">[22]rdamdata!$J$6</definedName>
    <definedName name="__SS50">#REF!</definedName>
    <definedName name="__SS6">[84]MRATES!$C$8</definedName>
    <definedName name="__SS60">#REF!</definedName>
    <definedName name="__SS65">#REF!</definedName>
    <definedName name="__SS75">#REF!</definedName>
    <definedName name="__ST1">#REF!</definedName>
    <definedName name="__sub20">#REF!</definedName>
    <definedName name="__sw1">#REF!</definedName>
    <definedName name="__tab1">#REF!</definedName>
    <definedName name="__tab2">#REF!</definedName>
    <definedName name="__TB2">'[91]SPT vs PHI'!$B$2:$C$65</definedName>
    <definedName name="__tw2">'[74]C-data'!$F$90</definedName>
    <definedName name="__us1">#REF!</definedName>
    <definedName name="__V158263">#REF!</definedName>
    <definedName name="__V68263">#REF!</definedName>
    <definedName name="__var1">#REF!</definedName>
    <definedName name="__var4">#REF!</definedName>
    <definedName name="__vat1">#REF!</definedName>
    <definedName name="__WN7" hidden="1">{#N/A,#N/A,FALSE,"MODULE3"}</definedName>
    <definedName name="__xh2256">[49]HDPE!$L$30</definedName>
    <definedName name="__xh2323">[92]HDPE!$O$30</definedName>
    <definedName name="__xh2506">[49]HDPE!$M$30</definedName>
    <definedName name="__xh2806">[49]HDPE!$N$30</definedName>
    <definedName name="__xh3156">[49]HDPE!$O$30</definedName>
    <definedName name="__xh634">[49]HDPE!$C$16</definedName>
    <definedName name="__xh9999">[93]HDPE!$L$30</definedName>
    <definedName name="__xk7100">[49]DI!$C$37</definedName>
    <definedName name="__xk7150">[49]DI!$D$37</definedName>
    <definedName name="__xk7250">[49]DI!$F$37</definedName>
    <definedName name="__xk7300">[49]DI!$G$37</definedName>
    <definedName name="__xlfn.BAHTTEXT" hidden="1">#NAME?</definedName>
    <definedName name="__xlfn.ISFORMULA" hidden="1">#NAME?</definedName>
    <definedName name="__xlnm.Database">"#REF!"</definedName>
    <definedName name="__xlnm.Print_Area_1">#REF!</definedName>
    <definedName name="__xlnm.Print_Area_10">#REF!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Area_9">#REF!</definedName>
    <definedName name="__xlnm.Print_Titles_1">#REF!</definedName>
    <definedName name="__xlnm.Print_Titles_10">#REF!</definedName>
    <definedName name="__xlnm.Print_Titles_3">#REF!</definedName>
    <definedName name="__xlnm.Print_Titles_7">'[94]Sch.Main Bldg.'!#REF!</definedName>
    <definedName name="__xlnm.Print_Titles_9">#REF!</definedName>
    <definedName name="__xlnm_Database">NA()</definedName>
    <definedName name="__xp11010">[49]pvc!$F$61</definedName>
    <definedName name="__xp1104">[49]pvc!$F$31</definedName>
    <definedName name="__xp1106">[49]pvc!$F$46</definedName>
    <definedName name="__xp1254">[49]pvc!$G$31</definedName>
    <definedName name="__xp1256">[49]pvc!$G$46</definedName>
    <definedName name="__xp14010">[49]pvc!$H$61</definedName>
    <definedName name="__xp1404">[49]pvc!$H$31</definedName>
    <definedName name="__xp1406">[49]pvc!$H$46</definedName>
    <definedName name="__xp1604">[49]pvc!$I$31</definedName>
    <definedName name="__xp1606">[49]pvc!$I$46</definedName>
    <definedName name="__xp1804">[49]pvc!$J$31</definedName>
    <definedName name="__xp1806">[49]pvc!$J$46</definedName>
    <definedName name="__xp2006">[49]pvc!$K$46</definedName>
    <definedName name="__xp6310">[49]pvc!$C$61</definedName>
    <definedName name="__xp636">[49]pvc!$C$46</definedName>
    <definedName name="__xp7510">[49]pvc!$D$61</definedName>
    <definedName name="__xp754">[49]pvc!$D$31</definedName>
    <definedName name="__xp756">[49]pvc!$D$46</definedName>
    <definedName name="__xp9010">[49]pvc!$E$61</definedName>
    <definedName name="__xp904">[49]pvc!$E$31</definedName>
    <definedName name="__xp906">[49]pvc!$E$46</definedName>
    <definedName name="__xx634">[92]HDPE!$C$16</definedName>
    <definedName name="_0" localSheetId="3">#REF!</definedName>
    <definedName name="_0">"#REF!"</definedName>
    <definedName name="_0_10">#REF!</definedName>
    <definedName name="_055">#REF!</definedName>
    <definedName name="_0knrothpfinal">#REF!</definedName>
    <definedName name="_1">#REF!</definedName>
    <definedName name="_1._Add_for_vibrating_concrete">#N/A</definedName>
    <definedName name="_1.76_dmm">#REF!</definedName>
    <definedName name="_1__Bitumen_pressure">[95]Usage!$C$11</definedName>
    <definedName name="_10.1">#REF!</definedName>
    <definedName name="_10_mm">#REF!</definedName>
    <definedName name="_1000_mm_diameter">#REF!</definedName>
    <definedName name="_10Excel_BuiltIn_Print_Area_3_1_1">#REF!</definedName>
    <definedName name="_1122">[96]MRATES!#REF!</definedName>
    <definedName name="_12_mm">#REF!</definedName>
    <definedName name="_1220_mm_diameter">#REF!</definedName>
    <definedName name="_12Excel_BuiltIn_Print_Area_3_1_1_1">#REF!</definedName>
    <definedName name="_14Excel_BuiltIn_Print_Area_3_1_1_1_1">#REF!</definedName>
    <definedName name="_150_mm_thickness">'[95]Common '!$D$294</definedName>
    <definedName name="_15Excel_BuiltIn_Print_Area_4_1_1">#REF!</definedName>
    <definedName name="_16Excel_BuiltIn_Print_Area_6_1_1">#REF!</definedName>
    <definedName name="_17Excel_BuiltIn_Print_Area_8_1_1">#REF!</definedName>
    <definedName name="_18Excel_BuiltIn_Print_Titles_1">#REF!</definedName>
    <definedName name="_19Excel_BuiltIn_Print_Titles_3">#REF!</definedName>
    <definedName name="_1Excel_BuiltIn__FilterDatabase_2_1">"$#REF!.$A$6:$N$193"</definedName>
    <definedName name="_1Excel_BuiltIn_Print_Area_1">#REF!</definedName>
    <definedName name="_1Excel_BuiltIn_Print_Area_1_1">#REF!</definedName>
    <definedName name="_1Excel_BuiltIn_Print_Area_2_1">#REF!</definedName>
    <definedName name="_1Excel_BuiltIn_Print_Area_2_1_1_1">#REF!</definedName>
    <definedName name="_1Excel_BuiltIn_Print_Area_3">#REF!</definedName>
    <definedName name="_2_and_3">'[97]Estimate '!#REF!</definedName>
    <definedName name="_20_mm">#REF!</definedName>
    <definedName name="_20Excel_BuiltIn_Print_Titles_4">#REF!</definedName>
    <definedName name="_21Excel_BuiltIn_Print_Titles_1_1">#REF!</definedName>
    <definedName name="_22Excel_BuiltIn_Print_Titles_2_1_1">#REF!</definedName>
    <definedName name="_23Excel_BuiltIn_Print_Titles_3_1_1">#REF!</definedName>
    <definedName name="_25_mm">#REF!</definedName>
    <definedName name="_250_mm_diameter">#REF!</definedName>
    <definedName name="_2Excel_BuiltIn_Print_Area_2_1_1_1_1_1_1_1_1_1_1_1">#REF!</definedName>
    <definedName name="_2Excel_BuiltIn_Print_Area_3_1">#REF!</definedName>
    <definedName name="_2Excel_BuiltIn_Print_Area_3_1_1_1">#REF!</definedName>
    <definedName name="_2Excel_BuiltIn_Print_Area_4">#REF!</definedName>
    <definedName name="_2m_100">#REF!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 hidden="1">'[98]final abstract'!#REF!</definedName>
    <definedName name="_3.1">#REF!</definedName>
    <definedName name="_3.10">#REF!</definedName>
    <definedName name="_3.11">#REF!</definedName>
    <definedName name="_3.12">#REF!</definedName>
    <definedName name="_3.13">#REF!</definedName>
    <definedName name="_3.14">#REF!</definedName>
    <definedName name="_3.15">#REF!</definedName>
    <definedName name="_3.16">#REF!</definedName>
    <definedName name="_3.17">#REF!</definedName>
    <definedName name="_3.2">#REF!</definedName>
    <definedName name="_3.3">#REF!</definedName>
    <definedName name="_3.4">#REF!</definedName>
    <definedName name="_3.5">#REF!</definedName>
    <definedName name="_3.6">#REF!</definedName>
    <definedName name="_3.7">#REF!</definedName>
    <definedName name="_3.8">#REF!</definedName>
    <definedName name="_3.9">#REF!</definedName>
    <definedName name="_300_mm_diameter">#REF!</definedName>
    <definedName name="_33" hidden="1">'[98]final abstract'!#REF!</definedName>
    <definedName name="_3Bar">[99]wh_data!$M$160</definedName>
    <definedName name="_3Excel_BuiltIn_Print_Area_1_1">#REF!</definedName>
    <definedName name="_3Excel_BuiltIn_Print_Area_3_1_1_1_1">#REF!</definedName>
    <definedName name="_3Excel_BuiltIn_Print_Area_3_1_1_1_1_1_1_1_1_1">#REF!</definedName>
    <definedName name="_3Excel_BuiltIn_Print_Area_5">#REF!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 hidden="1">'[98]final abstract'!#REF!</definedName>
    <definedName name="_40_mm">#REF!</definedName>
    <definedName name="_40_mm_size_OG">#REF!</definedName>
    <definedName name="_40_mm_SS_5_HBG">[100]Material!#REF!</definedName>
    <definedName name="_40_mm_thick_ness">#REF!</definedName>
    <definedName name="_40MM_HBG">#REF!</definedName>
    <definedName name="_45_mm">#REF!</definedName>
    <definedName name="_450_mm_diameter">#REF!</definedName>
    <definedName name="_4Excel_BuiltIn_Print_Area_5_1_1_1_1">#REF!</definedName>
    <definedName name="_4Excel_BuiltIn_Print_Area_6">#REF!</definedName>
    <definedName name="_50_mm">#REF!</definedName>
    <definedName name="_5Excel_BuiltIn_Print_Area_5_1_1_1_1_1_1">#REF!</definedName>
    <definedName name="_5Excel_BuiltIn_Print_Area_8">#REF!</definedName>
    <definedName name="_6_mm">#REF!</definedName>
    <definedName name="_6_mm_SS_5_HBG_m_c">[100]Material!#REF!</definedName>
    <definedName name="_600_mm_diameter">#REF!</definedName>
    <definedName name="_6382">#REF!</definedName>
    <definedName name="_65MM_HBG">#REF!</definedName>
    <definedName name="_65MM_HBT">#REF!</definedName>
    <definedName name="_65MM_OG">#REF!</definedName>
    <definedName name="_6Excel_BuiltIn_Print_Area_9">#REF!</definedName>
    <definedName name="_75_mm_thick_ness">'[95]Common '!$D$287</definedName>
    <definedName name="_750_mm_diameter">#REF!</definedName>
    <definedName name="_7Excel_BuiltIn_Print_Area_1_1">#REF!</definedName>
    <definedName name="_800_mm_diameter">#REF!</definedName>
    <definedName name="_96.12.30">'[101]Fee Rate Summary'!#REF!</definedName>
    <definedName name="_9Excel_BuiltIn_Print_Area_2_1_1_1">#REF!</definedName>
    <definedName name="_a">#REF!</definedName>
    <definedName name="_a_10">#REF!</definedName>
    <definedName name="_A1">#REF!</definedName>
    <definedName name="_A300000">#REF!</definedName>
    <definedName name="_A600000">#REF!</definedName>
    <definedName name="_A65537">#REF!</definedName>
    <definedName name="_A700000">#REF!</definedName>
    <definedName name="_A8">#REF!</definedName>
    <definedName name="_A99999">#REF!</definedName>
    <definedName name="_aaa10">#REF!</definedName>
    <definedName name="_aaa5">#REF!</definedName>
    <definedName name="_AAA51">#REF!</definedName>
    <definedName name="_aaa55">#REF!</definedName>
    <definedName name="_AAA6">#REF!</definedName>
    <definedName name="_AAA7">#REF!</definedName>
    <definedName name="_AAD5">#REF!</definedName>
    <definedName name="_aad55">#REF!</definedName>
    <definedName name="_AG1">[70]Design!#REF!</definedName>
    <definedName name="_Apr02">[81]Newabstract!#REF!</definedName>
    <definedName name="_Apr03">[81]Newabstract!#REF!</definedName>
    <definedName name="_Apr04">[81]Newabstract!#REF!</definedName>
    <definedName name="_Apr05">[81]Newabstract!#REF!</definedName>
    <definedName name="_Apr06">[81]Newabstract!#REF!</definedName>
    <definedName name="_Apr07">[81]Newabstract!#REF!</definedName>
    <definedName name="_Apr08">[81]Newabstract!#REF!</definedName>
    <definedName name="_Apr09">[81]Newabstract!#REF!</definedName>
    <definedName name="_Apr10">[81]Newabstract!#REF!</definedName>
    <definedName name="_Apr11">[81]Newabstract!#REF!</definedName>
    <definedName name="_Apr13">[81]Newabstract!#REF!</definedName>
    <definedName name="_Apr14">[81]Newabstract!#REF!</definedName>
    <definedName name="_Apr15">[81]Newabstract!#REF!</definedName>
    <definedName name="_Apr16">[81]Newabstract!#REF!</definedName>
    <definedName name="_Apr17">[81]Newabstract!#REF!</definedName>
    <definedName name="_Apr20">[81]Newabstract!#REF!</definedName>
    <definedName name="_Apr21">[81]Newabstract!#REF!</definedName>
    <definedName name="_Apr22">[81]Newabstract!#REF!</definedName>
    <definedName name="_Apr23">[81]Newabstract!#REF!</definedName>
    <definedName name="_Apr24">[81]Newabstract!#REF!</definedName>
    <definedName name="_Apr27">[81]Newabstract!#REF!</definedName>
    <definedName name="_Apr28">[81]Newabstract!#REF!</definedName>
    <definedName name="_Apr29">[81]Newabstract!#REF!</definedName>
    <definedName name="_Apr30">[81]Newabstract!#REF!</definedName>
    <definedName name="_atw2">#REF!</definedName>
    <definedName name="_AUX1">#REF!</definedName>
    <definedName name="_AUX111">[82]bom!$R$2</definedName>
    <definedName name="_aux2">#REF!</definedName>
    <definedName name="_AUX3">#REF!</definedName>
    <definedName name="_b">NA()</definedName>
    <definedName name="_bla1">[17]leads!$H$7</definedName>
    <definedName name="_blg4">'[102]Sqn (Main) Abs'!#REF!</definedName>
    <definedName name="_BLK1">#REF!</definedName>
    <definedName name="_BLK2">[64]BLK2!$1:$1048576</definedName>
    <definedName name="_BLK3">[64]BLK3!$1:$1048576</definedName>
    <definedName name="_bol1">#REF!</definedName>
    <definedName name="_brush">#REF!</definedName>
    <definedName name="_BSG100">#REF!</definedName>
    <definedName name="_BSG150">#REF!</definedName>
    <definedName name="_BSG5">#REF!</definedName>
    <definedName name="_BSG75">#REF!</definedName>
    <definedName name="_BTC1">#REF!</definedName>
    <definedName name="_BTC10">#REF!</definedName>
    <definedName name="_BTC11">#REF!</definedName>
    <definedName name="_BTC12">#REF!</definedName>
    <definedName name="_BTC13">#REF!</definedName>
    <definedName name="_BTC14">#REF!</definedName>
    <definedName name="_BTC15">#REF!</definedName>
    <definedName name="_BTC16">#REF!</definedName>
    <definedName name="_BTC17">#REF!</definedName>
    <definedName name="_BTC18">#REF!</definedName>
    <definedName name="_BTC19">#REF!</definedName>
    <definedName name="_BTC2">#REF!</definedName>
    <definedName name="_BTC20">#REF!</definedName>
    <definedName name="_BTC21">#REF!</definedName>
    <definedName name="_BTC22">#REF!</definedName>
    <definedName name="_BTC23">#REF!</definedName>
    <definedName name="_BTC24">#REF!</definedName>
    <definedName name="_BTC3">#REF!</definedName>
    <definedName name="_BTC4">#REF!</definedName>
    <definedName name="_BTC5">#REF!</definedName>
    <definedName name="_BTC6">#REF!</definedName>
    <definedName name="_BTC7">#REF!</definedName>
    <definedName name="_BTC8">#REF!</definedName>
    <definedName name="_BTC9">#REF!</definedName>
    <definedName name="_BTR1">#REF!</definedName>
    <definedName name="_BTR10">#REF!</definedName>
    <definedName name="_BTR11">#REF!</definedName>
    <definedName name="_BTR12">#REF!</definedName>
    <definedName name="_BTR13">#REF!</definedName>
    <definedName name="_BTR14">#REF!</definedName>
    <definedName name="_BTR15">#REF!</definedName>
    <definedName name="_BTR16">#REF!</definedName>
    <definedName name="_BTR17">#REF!</definedName>
    <definedName name="_BTR18">#REF!</definedName>
    <definedName name="_BTR19">#REF!</definedName>
    <definedName name="_BTR2">#REF!</definedName>
    <definedName name="_BTR20">#REF!</definedName>
    <definedName name="_BTR21">#REF!</definedName>
    <definedName name="_BTR22">#REF!</definedName>
    <definedName name="_BTR23">#REF!</definedName>
    <definedName name="_BTR24">#REF!</definedName>
    <definedName name="_BTR3">#REF!</definedName>
    <definedName name="_BTR4">#REF!</definedName>
    <definedName name="_BTR5">#REF!</definedName>
    <definedName name="_BTR6">#REF!</definedName>
    <definedName name="_BTR7">#REF!</definedName>
    <definedName name="_BTR8">#REF!</definedName>
    <definedName name="_BTR9">#REF!</definedName>
    <definedName name="_BTS1">#REF!</definedName>
    <definedName name="_BTS10">#REF!</definedName>
    <definedName name="_BTS11">#REF!</definedName>
    <definedName name="_BTS12">#REF!</definedName>
    <definedName name="_BTS13">#REF!</definedName>
    <definedName name="_BTS14">#REF!</definedName>
    <definedName name="_BTS15">#REF!</definedName>
    <definedName name="_BTS16">#REF!</definedName>
    <definedName name="_BTS17">#REF!</definedName>
    <definedName name="_BTS18">#REF!</definedName>
    <definedName name="_BTS19">#REF!</definedName>
    <definedName name="_BTS2">#REF!</definedName>
    <definedName name="_BTS20">#REF!</definedName>
    <definedName name="_BTS21">#REF!</definedName>
    <definedName name="_BTS22">#REF!</definedName>
    <definedName name="_BTS23">#REF!</definedName>
    <definedName name="_BTS24">#REF!</definedName>
    <definedName name="_BTS3">#REF!</definedName>
    <definedName name="_BTS4">#REF!</definedName>
    <definedName name="_BTS5">#REF!</definedName>
    <definedName name="_BTS6">#REF!</definedName>
    <definedName name="_BTS7">#REF!</definedName>
    <definedName name="_BTS8">#REF!</definedName>
    <definedName name="_BTS9">#REF!</definedName>
    <definedName name="_C">#REF!</definedName>
    <definedName name="_C_10">#REF!</definedName>
    <definedName name="_CAN11">[103]PROCTOR!$B$12</definedName>
    <definedName name="_CAN112">13.42</definedName>
    <definedName name="_CAN113">12.98</definedName>
    <definedName name="_CAN117">12.7</definedName>
    <definedName name="_CAN118">13.27</definedName>
    <definedName name="_CAN12">[103]PROCTOR!$B$12</definedName>
    <definedName name="_CAN120">11.72</definedName>
    <definedName name="_CAN13">[103]PROCTOR!$B$14</definedName>
    <definedName name="_CAN14">[103]PROCTOR!$B$15</definedName>
    <definedName name="_CAN15">[103]PROCTOR!$B$16</definedName>
    <definedName name="_CAN16">[103]PROCTOR!$B$16</definedName>
    <definedName name="_CAN17">[103]PROCTOR!$B$18</definedName>
    <definedName name="_CAN18">[103]PROCTOR!$B$19</definedName>
    <definedName name="_CAN19">[103]PROCTOR!$B$20</definedName>
    <definedName name="_CAN2">[103]PROCTOR!$B$3</definedName>
    <definedName name="_CAN20">[103]PROCTOR!$B$21</definedName>
    <definedName name="_CAN21">[103]PROCTOR!$B$22</definedName>
    <definedName name="_CAN210">10.38</definedName>
    <definedName name="_CAN211">10.58</definedName>
    <definedName name="_CAN213">10.56</definedName>
    <definedName name="_CAN215">10.22</definedName>
    <definedName name="_CAN216">9.61</definedName>
    <definedName name="_CAN217">10.47</definedName>
    <definedName name="_CAN219">10.91</definedName>
    <definedName name="_CAN22">[103]PROCTOR!$B$23</definedName>
    <definedName name="_CAN220">11.09</definedName>
    <definedName name="_CAN221">11.25</definedName>
    <definedName name="_CAN222">10.17</definedName>
    <definedName name="_CAN223">9.89</definedName>
    <definedName name="_CAN23">[103]PROCTOR!$B$24</definedName>
    <definedName name="_CAN230">10.79</definedName>
    <definedName name="_CAN24">[103]PROCTOR!$B$25</definedName>
    <definedName name="_CAN25">[103]PROCTOR!$B$26</definedName>
    <definedName name="_CAN26">[103]PROCTOR!$B$27</definedName>
    <definedName name="_CAN27">[103]PROCTOR!$B$28</definedName>
    <definedName name="_CAN28">[103]PROCTOR!$B$29</definedName>
    <definedName name="_CAN3">[103]PROCTOR!$B$4</definedName>
    <definedName name="_CAN30">[103]PROCTOR!$B$31</definedName>
    <definedName name="_CAN32">[103]PROCTOR!$B$33</definedName>
    <definedName name="_CAN33">[103]PROCTOR!$B$34</definedName>
    <definedName name="_CAN34">[103]PROCTOR!$B$35</definedName>
    <definedName name="_CAN36">[103]PROCTOR!$B$37</definedName>
    <definedName name="_CAN37">[103]PROCTOR!$B$38</definedName>
    <definedName name="_CAN38">[103]PROCTOR!$B$39</definedName>
    <definedName name="_CAN39">[103]PROCTOR!$B$40</definedName>
    <definedName name="_CAN4">[103]PROCTOR!$B$5</definedName>
    <definedName name="_CAN40">[103]PROCTOR!$B$41</definedName>
    <definedName name="_CAN42">[103]PROCTOR!$B$43</definedName>
    <definedName name="_can421">40.2</definedName>
    <definedName name="_can422">41.57</definedName>
    <definedName name="_can423">43.9</definedName>
    <definedName name="_can424">41.19</definedName>
    <definedName name="_can425">42.81</definedName>
    <definedName name="_can426">40.77</definedName>
    <definedName name="_can427">40.92</definedName>
    <definedName name="_can428">39.29</definedName>
    <definedName name="_can429">45.19</definedName>
    <definedName name="_CAN43">[103]PROCTOR!$B$44</definedName>
    <definedName name="_can430">40.73</definedName>
    <definedName name="_can431">42.52</definedName>
    <definedName name="_can432">42.53</definedName>
    <definedName name="_can433">43.69</definedName>
    <definedName name="_can434">40.43</definedName>
    <definedName name="_can435">43.3</definedName>
    <definedName name="_CAN45">[103]PROCTOR!$B$46</definedName>
    <definedName name="_CAN46">[103]PROCTOR!$B$47</definedName>
    <definedName name="_CAN48">[103]PROCTOR!$B$49</definedName>
    <definedName name="_CAN49">[103]PROCTOR!$B$50</definedName>
    <definedName name="_CAN5">[103]PROCTOR!$B$6</definedName>
    <definedName name="_CAN50">[103]PROCTOR!$B$51</definedName>
    <definedName name="_CAN51">[103]PROCTOR!$B$52</definedName>
    <definedName name="_CAN52">[103]PROCTOR!$B$53</definedName>
    <definedName name="_CAN53">[103]PROCTOR!$B$54</definedName>
    <definedName name="_CAN54">[103]PROCTOR!$B$55</definedName>
    <definedName name="_CAN55">[103]PROCTOR!$B$56</definedName>
    <definedName name="_CAN6">[103]PROCTOR!$B$7</definedName>
    <definedName name="_CAN7">[103]PROCTOR!$B$8</definedName>
    <definedName name="_CAN8">[103]PROCTOR!$B$9</definedName>
    <definedName name="_CAN9">[103]PROCTOR!$B$10</definedName>
    <definedName name="_car2">#REF!</definedName>
    <definedName name="_cbr1">#REF!</definedName>
    <definedName name="_cbr2">#REF!</definedName>
    <definedName name="_cbr3">#REF!</definedName>
    <definedName name="_cbr4">#REF!</definedName>
    <definedName name="_ccm35">'[104]Detailed RD  estimate'!#REF!</definedName>
    <definedName name="_CCW1">[28]DATA!$H$67</definedName>
    <definedName name="_CCW2">[28]DATA!$H$97</definedName>
    <definedName name="_CEM">#REF!</definedName>
    <definedName name="_cem.">#N/A</definedName>
    <definedName name="_cem1">#REF!</definedName>
    <definedName name="_cem124">#N/A</definedName>
    <definedName name="_ceramic">#REF!</definedName>
    <definedName name="_cir">[105]Cover!$E$27</definedName>
    <definedName name="_COL10">'[106]col-reinft1'!#REF!</definedName>
    <definedName name="_COL101">'[107]col-reinft1'!#REF!</definedName>
    <definedName name="_COL11">'[106]col-reinft1'!#REF!</definedName>
    <definedName name="_COL111">'[107]col-reinft1'!#REF!</definedName>
    <definedName name="_cp">#REF!</definedName>
    <definedName name="_Ctr10">#REF!</definedName>
    <definedName name="_cur1">[3]r!$F$30</definedName>
    <definedName name="_CY53__">#REF!</definedName>
    <definedName name="_CY53___10">#REF!</definedName>
    <definedName name="_dadoing">#REF!</definedName>
    <definedName name="_DDCC120">[96]MRATES!#REF!</definedName>
    <definedName name="_dec05" hidden="1">{"'Sheet1'!$A$4386:$N$4591"}</definedName>
    <definedName name="_DIN217">#REF!</definedName>
    <definedName name="_div">[105]Cover!$E$28</definedName>
    <definedName name="_DSR5">[60]VARIABLE!#REF!</definedName>
    <definedName name="_E0.5">[108]mlead!$C$6</definedName>
    <definedName name="_E01">[108]mlead!$C$7</definedName>
    <definedName name="_E02">[109]mlead!$C$8</definedName>
    <definedName name="_E04">[110]mlead!$C$10</definedName>
    <definedName name="_E05">[110]mlead!$C$11</definedName>
    <definedName name="_E12">[109]mlead!$C$18</definedName>
    <definedName name="_E22">[110]mlead!$C$28</definedName>
    <definedName name="_E29">#REF!</definedName>
    <definedName name="_E32">[110]mlead!$C$38</definedName>
    <definedName name="_E38">#REF!</definedName>
    <definedName name="_emulsion">#REF!</definedName>
    <definedName name="_er1">#REF!</definedName>
    <definedName name="_EST3">#REF!</definedName>
    <definedName name="_ewe1">#REF!</definedName>
    <definedName name="_exc1">#REF!</definedName>
    <definedName name="_exc11">#REF!</definedName>
    <definedName name="_exc2">#REF!</definedName>
    <definedName name="_EXC3">#REF!</definedName>
    <definedName name="_EXC4">#REF!</definedName>
    <definedName name="_f1">#REF!</definedName>
    <definedName name="_fil" hidden="1">'[98]final abstract'!#REF!</definedName>
    <definedName name="_Fill" hidden="1">'[98]final abstract'!#REF!</definedName>
    <definedName name="_Fill1" hidden="1">[111]S1BOQ!#REF!</definedName>
    <definedName name="_xlnm._FilterDatabase" localSheetId="2" hidden="1">'BUILDING WISE BOQ'!$AG$1:$AG$518</definedName>
    <definedName name="_xlnm._FilterDatabase" localSheetId="14" hidden="1">'SEPTIC TANK(100 CAPACITY)'!$B$1:$B$80</definedName>
    <definedName name="_FIT1">#REF!</definedName>
    <definedName name="_FIT2">#REF!</definedName>
    <definedName name="_flx200">#REF!</definedName>
    <definedName name="_flx250">#REF!</definedName>
    <definedName name="_flx300">#REF!</definedName>
    <definedName name="_foo1">#REF!</definedName>
    <definedName name="_foo2">#REF!</definedName>
    <definedName name="_foo3">#REF!</definedName>
    <definedName name="_FOO4">#REF!</definedName>
    <definedName name="_g1">[112]Elect.!#REF!</definedName>
    <definedName name="_G120907">[65]Data!#REF!</definedName>
    <definedName name="_GBS11">#REF!</definedName>
    <definedName name="_GBS110">#REF!</definedName>
    <definedName name="_GBS111">#REF!</definedName>
    <definedName name="_GBS112">#REF!</definedName>
    <definedName name="_GBS113">#REF!</definedName>
    <definedName name="_GBS114">#REF!</definedName>
    <definedName name="_GBS115">#REF!</definedName>
    <definedName name="_GBS116">#REF!</definedName>
    <definedName name="_GBS117">#REF!</definedName>
    <definedName name="_GBS118">#REF!</definedName>
    <definedName name="_GBS119">#REF!</definedName>
    <definedName name="_GBS12">#REF!</definedName>
    <definedName name="_GBS120">#REF!</definedName>
    <definedName name="_GBS121">#REF!</definedName>
    <definedName name="_GBS122">#REF!</definedName>
    <definedName name="_GBS123">#REF!</definedName>
    <definedName name="_GBS124">#REF!</definedName>
    <definedName name="_GBS13">#REF!</definedName>
    <definedName name="_GBS14">#REF!</definedName>
    <definedName name="_GBS15">#REF!</definedName>
    <definedName name="_GBS16">#REF!</definedName>
    <definedName name="_GBS17">#REF!</definedName>
    <definedName name="_GBS18">#REF!</definedName>
    <definedName name="_GBS19">#REF!</definedName>
    <definedName name="_GBS21">#REF!</definedName>
    <definedName name="_GBS210">#REF!</definedName>
    <definedName name="_GBS211">#REF!</definedName>
    <definedName name="_GBS212">#REF!</definedName>
    <definedName name="_GBS213">#REF!</definedName>
    <definedName name="_GBS214">#REF!</definedName>
    <definedName name="_GBS215">#REF!</definedName>
    <definedName name="_GBS216">#REF!</definedName>
    <definedName name="_GBS217">#REF!</definedName>
    <definedName name="_GBS218">#REF!</definedName>
    <definedName name="_GBS219">#REF!</definedName>
    <definedName name="_GBS22">#REF!</definedName>
    <definedName name="_GBS220">#REF!</definedName>
    <definedName name="_GBS221">#REF!</definedName>
    <definedName name="_GBS222">#REF!</definedName>
    <definedName name="_GBS223">#REF!</definedName>
    <definedName name="_GBS224">#REF!</definedName>
    <definedName name="_GBS23">#REF!</definedName>
    <definedName name="_GBS24">#REF!</definedName>
    <definedName name="_GBS25">#REF!</definedName>
    <definedName name="_GBS26">#REF!</definedName>
    <definedName name="_GBS27">#REF!</definedName>
    <definedName name="_GBS28">#REF!</definedName>
    <definedName name="_GBS29">#REF!</definedName>
    <definedName name="_gfa2">'[71]Outline Cost - Five star Hotel'!#REF!</definedName>
    <definedName name="_gfa3">'[71]Outline Cost - Five star Hotel'!#REF!</definedName>
    <definedName name="_gfa4">'[71]Outline Cost - Five star Hotel'!#REF!</definedName>
    <definedName name="_gfa5">'[71]Outline Cost - Five star Hotel'!#REF!</definedName>
    <definedName name="_gfa6">'[71]Outline Cost - Five star Hotel'!#REF!</definedName>
    <definedName name="_gib50">#REF!</definedName>
    <definedName name="_GOTO_I10_">#REF!</definedName>
    <definedName name="_GOTO_I10__10">#REF!</definedName>
    <definedName name="_GRA">#REF!</definedName>
    <definedName name="_grstn">#REF!</definedName>
    <definedName name="_grstn1">#REF!</definedName>
    <definedName name="_gus1">#REF!</definedName>
    <definedName name="_hab1">#REF!</definedName>
    <definedName name="_HBG20">'[72]Civil-works'!#REF!</definedName>
    <definedName name="_HBG40">'[72]Civil-works'!#REF!</definedName>
    <definedName name="_hpm1">#REF!</definedName>
    <definedName name="_I06">#REF!</definedName>
    <definedName name="_I10">#REF!</definedName>
    <definedName name="_I12">#REF!</definedName>
    <definedName name="_I150">#REF!</definedName>
    <definedName name="_I20">#REF!</definedName>
    <definedName name="_I25">#REF!</definedName>
    <definedName name="_I40">#REF!</definedName>
    <definedName name="_I50">#REF!</definedName>
    <definedName name="_I60">#REF!</definedName>
    <definedName name="_I65">#REF!</definedName>
    <definedName name="_I75">#REF!</definedName>
    <definedName name="_III7">"$C4.$#REF!$#REF!"</definedName>
    <definedName name="_imp1">[24]DATA_PRG!$H$245</definedName>
    <definedName name="_IRC12">[84]MRATES!$F$11</definedName>
    <definedName name="_IRC19">[84]MRATES!$F$12</definedName>
    <definedName name="_IRC25">[84]MRATES!$F$13</definedName>
    <definedName name="_IRC40">[84]MRATES!$F$14</definedName>
    <definedName name="_IRC5">[84]MRATES!$F$9</definedName>
    <definedName name="_IRC50">[84]MRATES!$F$15</definedName>
    <definedName name="_IRC60">[84]MRATES!$F$16</definedName>
    <definedName name="_IRC9">[84]MRATES!$F$10</definedName>
    <definedName name="_J">#REF!</definedName>
    <definedName name="_ja">[113]labour!#REF!</definedName>
    <definedName name="_JCR23">#REF!</definedName>
    <definedName name="_KC139">#REF!</definedName>
    <definedName name="_KC580">#REF!</definedName>
    <definedName name="_Key1">#REF!</definedName>
    <definedName name="_KK1">[96]MRATES!#REF!</definedName>
    <definedName name="_knr2">#REF!</definedName>
    <definedName name="_knr3">#REF!</definedName>
    <definedName name="_L_BX">#REF!</definedName>
    <definedName name="_L_CX">#REF!</definedName>
    <definedName name="_l1">[18]leads!$A$3:$E$108</definedName>
    <definedName name="_l12">#REF!</definedName>
    <definedName name="_l2">[3]r!$F$29</definedName>
    <definedName name="_l3">#REF!</definedName>
    <definedName name="_l4">[19]Sheet1!$W$2:$Y$103</definedName>
    <definedName name="_l5">#REF!</definedName>
    <definedName name="_l6">[3]r!$F$4</definedName>
    <definedName name="_l7">[6]r!$F$4</definedName>
    <definedName name="_l8">[3]r!$F$2</definedName>
    <definedName name="_l9">[3]r!$F$3</definedName>
    <definedName name="_lb1">#REF!</definedName>
    <definedName name="_lb2">#REF!</definedName>
    <definedName name="_LC1">[114]labour!#REF!</definedName>
    <definedName name="_LC2">[114]labour!#REF!</definedName>
    <definedName name="_lcn1">#REF!</definedName>
    <definedName name="_LEAD">[115]RMR!$D$31</definedName>
    <definedName name="_lef1">'[86]precast RC element'!#REF!</definedName>
    <definedName name="_lef2">'[86]precast RC element'!#REF!</definedName>
    <definedName name="_lel1">'[86]precast RC element'!#REF!</definedName>
    <definedName name="_lel2">'[86]precast RC element'!#REF!</definedName>
    <definedName name="_LI9">#REF!</definedName>
    <definedName name="_LII9">#REF!</definedName>
    <definedName name="_LJ6">[28]DATA!$H$245</definedName>
    <definedName name="_lj600">#REF!</definedName>
    <definedName name="_lj900">#REF!</definedName>
    <definedName name="_LL3">#REF!</definedName>
    <definedName name="_lm1">#REF!</definedName>
    <definedName name="_LR163">'[116]DATA-2005-06'!$J$212</definedName>
    <definedName name="_LR164">'[116]DATA-2005-06'!$J$213</definedName>
    <definedName name="_LR34">'[116]DATA-2005-06'!$J$43</definedName>
    <definedName name="_LR35">'[116]DATA-2005-06'!$J$44</definedName>
    <definedName name="_LR36">'[116]DATA-2005-06'!$J$45</definedName>
    <definedName name="_LR37">'[116]DATA-2005-06'!$J$46</definedName>
    <definedName name="_LR38">'[116]DATA-2005-06'!$J$47</definedName>
    <definedName name="_LR39">'[116]DATA-2005-06'!$J$51</definedName>
    <definedName name="_LR4">'[116]DATA-2005-06'!$J$12</definedName>
    <definedName name="_LR40">'[116]DATA-2005-06'!$J$52</definedName>
    <definedName name="_LR41">'[116]DATA-2005-06'!$J$53</definedName>
    <definedName name="_LR42">'[116]DATA-2005-06'!$J$54</definedName>
    <definedName name="_LR43">'[116]DATA-2005-06'!$J$55</definedName>
    <definedName name="_LR44">'[116]DATA-2005-06'!$J$56</definedName>
    <definedName name="_LR46">'[116]DATA-2005-06'!$J$58</definedName>
    <definedName name="_LR47">'[116]DATA-2005-06'!$J$59</definedName>
    <definedName name="_LR5">'[116]DATA-2005-06'!$J$13</definedName>
    <definedName name="_LR53">'[116]DATA-2005-06'!$J$65</definedName>
    <definedName name="_LR54">'[116]DATA-2005-06'!$J$66</definedName>
    <definedName name="_LR56">'[116]DATA-2005-06'!$J$68</definedName>
    <definedName name="_LR57">'[116]DATA-2005-06'!$J$69</definedName>
    <definedName name="_LR58">'[116]DATA-2005-06'!$J$70</definedName>
    <definedName name="_LR6">'[116]DATA-2005-06'!$J$14</definedName>
    <definedName name="_LR62">'[116]DATA-2005-06'!$J$74</definedName>
    <definedName name="_LR7">'[116]DATA-2005-06'!$J$15</definedName>
    <definedName name="_LR8">'[116]DATA-2005-06'!$J$16</definedName>
    <definedName name="_LR92">'[116]DATA-2005-06'!$J$112</definedName>
    <definedName name="_LSO24">[57]Lead!#REF!</definedName>
    <definedName name="_m">#REF!</definedName>
    <definedName name="_m_10">#REF!</definedName>
    <definedName name="_M1234">[117]EDWise!$P$2:$Q$183</definedName>
    <definedName name="_M15">[110]mlead!$D$21</definedName>
    <definedName name="_M17">[109]mlead!$D$23</definedName>
    <definedName name="_m20">#REF!</definedName>
    <definedName name="_M23">[110]mlead!$D$29</definedName>
    <definedName name="_m234">[118]Analysis!$D$345</definedName>
    <definedName name="_M27">[110]mlead!$D$33</definedName>
    <definedName name="_M32">[110]mlead!$D$38</definedName>
    <definedName name="_M38">[109]mlead!$D$44</definedName>
    <definedName name="_M40">[110]mlead!$D$46</definedName>
    <definedName name="_M55">#REF!</definedName>
    <definedName name="_M67">[119]mlead!$D$73</definedName>
    <definedName name="_ma">#REF!</definedName>
    <definedName name="_ma1">#REF!</definedName>
    <definedName name="_ma2">#REF!</definedName>
    <definedName name="_man1">[67]m!$B$149</definedName>
    <definedName name="_Mar06">[81]Newabstract!#REF!</definedName>
    <definedName name="_Mar09">[81]Newabstract!#REF!</definedName>
    <definedName name="_Mar10">[81]Newabstract!#REF!</definedName>
    <definedName name="_Mar11">[81]Newabstract!#REF!</definedName>
    <definedName name="_Mar12">[81]Newabstract!#REF!</definedName>
    <definedName name="_Mar13">[81]Newabstract!#REF!</definedName>
    <definedName name="_Mar16">[81]Newabstract!#REF!</definedName>
    <definedName name="_Mar17">[81]Newabstract!#REF!</definedName>
    <definedName name="_Mar18">[81]Newabstract!#REF!</definedName>
    <definedName name="_Mar19">[81]Newabstract!#REF!</definedName>
    <definedName name="_Mar20">[81]Newabstract!#REF!</definedName>
    <definedName name="_Mar23">[81]Newabstract!#REF!</definedName>
    <definedName name="_Mar24">[81]Newabstract!#REF!</definedName>
    <definedName name="_Mar25">[81]Newabstract!#REF!</definedName>
    <definedName name="_Mar26">[81]Newabstract!#REF!</definedName>
    <definedName name="_Mar27">[81]Newabstract!#REF!</definedName>
    <definedName name="_Mar28">[81]Newabstract!#REF!</definedName>
    <definedName name="_Mar30">[81]Newabstract!#REF!</definedName>
    <definedName name="_Mar31">[81]Newabstract!#REF!</definedName>
    <definedName name="_me10">'[87]Lead statement'!$P$11</definedName>
    <definedName name="_me12">'[120]Lead statement'!#REF!</definedName>
    <definedName name="_me15">'[121]Lead statement'!#REF!</definedName>
    <definedName name="_me20">'[75]Lead statement'!$P$12</definedName>
    <definedName name="_me40">'[75]Lead statement'!$P$13</definedName>
    <definedName name="_me6">'[87]Lead statement'!$P$10</definedName>
    <definedName name="_melamine">#REF!</definedName>
    <definedName name="_Met21">#REF!</definedName>
    <definedName name="_Met22">#REF!</definedName>
    <definedName name="_Met45">#REF!</definedName>
    <definedName name="_MEt55">#REF!</definedName>
    <definedName name="_Met63">#REF!</definedName>
    <definedName name="_MIX124">[46]maya!$A$11:$A$18</definedName>
    <definedName name="_ML11">#REF!</definedName>
    <definedName name="_ML110">#REF!</definedName>
    <definedName name="_ML111">#REF!</definedName>
    <definedName name="_ML112">#REF!</definedName>
    <definedName name="_ML113">#REF!</definedName>
    <definedName name="_ML114">#REF!</definedName>
    <definedName name="_ML115">#REF!</definedName>
    <definedName name="_ML12">#REF!</definedName>
    <definedName name="_ML13">#REF!</definedName>
    <definedName name="_ML14">#REF!</definedName>
    <definedName name="_ML15">#REF!</definedName>
    <definedName name="_ML16">#REF!</definedName>
    <definedName name="_ML17">#REF!</definedName>
    <definedName name="_ML18">#REF!</definedName>
    <definedName name="_ML19">#REF!</definedName>
    <definedName name="_ML21">#REF!</definedName>
    <definedName name="_ML210">#REF!</definedName>
    <definedName name="_ML211">#REF!</definedName>
    <definedName name="_ML212">#REF!</definedName>
    <definedName name="_ML213">#REF!</definedName>
    <definedName name="_ML214">#REF!</definedName>
    <definedName name="_ML215">#REF!</definedName>
    <definedName name="_ML216">#REF!</definedName>
    <definedName name="_ML217">#REF!</definedName>
    <definedName name="_ML218">#REF!</definedName>
    <definedName name="_ML219">#REF!</definedName>
    <definedName name="_ML22">#REF!</definedName>
    <definedName name="_ML220">#REF!</definedName>
    <definedName name="_ML221">#REF!</definedName>
    <definedName name="_ML222">#REF!</definedName>
    <definedName name="_ML223">#REF!</definedName>
    <definedName name="_ML224">#REF!</definedName>
    <definedName name="_ML23">#REF!</definedName>
    <definedName name="_ML24">#REF!</definedName>
    <definedName name="_ML25">#REF!</definedName>
    <definedName name="_ML26">#REF!</definedName>
    <definedName name="_ML27">#REF!</definedName>
    <definedName name="_ML28">#REF!</definedName>
    <definedName name="_ML29">#REF!</definedName>
    <definedName name="_ML31">#REF!</definedName>
    <definedName name="_ML310">#REF!</definedName>
    <definedName name="_ML311">#REF!</definedName>
    <definedName name="_ML312">#REF!</definedName>
    <definedName name="_ML313">#REF!</definedName>
    <definedName name="_ML314">#REF!</definedName>
    <definedName name="_ML315">#REF!</definedName>
    <definedName name="_ML316">#REF!</definedName>
    <definedName name="_ML317">#REF!</definedName>
    <definedName name="_ML318">#REF!</definedName>
    <definedName name="_ML319">#REF!</definedName>
    <definedName name="_ML32">#REF!</definedName>
    <definedName name="_ML320">#REF!</definedName>
    <definedName name="_ML321">#REF!</definedName>
    <definedName name="_ML322">#REF!</definedName>
    <definedName name="_ML323">#REF!</definedName>
    <definedName name="_ML324">#REF!</definedName>
    <definedName name="_ML33">#REF!</definedName>
    <definedName name="_ML34">#REF!</definedName>
    <definedName name="_ML35">#REF!</definedName>
    <definedName name="_ML36">#REF!</definedName>
    <definedName name="_ML37">#REF!</definedName>
    <definedName name="_ML38">#REF!</definedName>
    <definedName name="_ML39">#REF!</definedName>
    <definedName name="_ML7">#REF!</definedName>
    <definedName name="_ML8">#REF!</definedName>
    <definedName name="_ML9">#REF!</definedName>
    <definedName name="_mm">#REF!</definedName>
    <definedName name="_mm1">#REF!</definedName>
    <definedName name="_mm1000">#REF!</definedName>
    <definedName name="_mm1001">#REF!</definedName>
    <definedName name="_mm11">[3]r!$F$4</definedName>
    <definedName name="_mm111">[6]r!$F$4</definedName>
    <definedName name="_mm2">#REF!</definedName>
    <definedName name="_mm20">#REF!</definedName>
    <definedName name="_mm3">#REF!</definedName>
    <definedName name="_mm40">#REF!</definedName>
    <definedName name="_mm600">#REF!</definedName>
    <definedName name="_mm800">#REF!</definedName>
    <definedName name="_MS2">#REF!</definedName>
    <definedName name="_MS6">[63]MRATES!$T$17</definedName>
    <definedName name="_MT1">#REF!</definedName>
    <definedName name="_MT10">#REF!</definedName>
    <definedName name="_MT100">#REF!</definedName>
    <definedName name="_MT101">#REF!</definedName>
    <definedName name="_MT102">#REF!</definedName>
    <definedName name="_MT103">#REF!</definedName>
    <definedName name="_MT104">#REF!</definedName>
    <definedName name="_MT105">#REF!</definedName>
    <definedName name="_MT106">#REF!</definedName>
    <definedName name="_MT107">#REF!</definedName>
    <definedName name="_MT108">#REF!</definedName>
    <definedName name="_MT109">#REF!</definedName>
    <definedName name="_MT11">#REF!</definedName>
    <definedName name="_MT110">#REF!</definedName>
    <definedName name="_MT111">#REF!</definedName>
    <definedName name="_MT112">#REF!</definedName>
    <definedName name="_MT113">#REF!</definedName>
    <definedName name="_MT114">#REF!</definedName>
    <definedName name="_MT115">#REF!</definedName>
    <definedName name="_MT116">#REF!</definedName>
    <definedName name="_MT117">#REF!</definedName>
    <definedName name="_MT118">#REF!</definedName>
    <definedName name="_MT119">#REF!</definedName>
    <definedName name="_MT12">#REF!</definedName>
    <definedName name="_MT120">#REF!</definedName>
    <definedName name="_MT121">#REF!</definedName>
    <definedName name="_MT122">#REF!</definedName>
    <definedName name="_MT123">#REF!</definedName>
    <definedName name="_MT124">#REF!</definedName>
    <definedName name="_MT125">#REF!</definedName>
    <definedName name="_MT126">#REF!</definedName>
    <definedName name="_MT127">#REF!</definedName>
    <definedName name="_MT128">#REF!</definedName>
    <definedName name="_MT129">#REF!</definedName>
    <definedName name="_MT13">#REF!</definedName>
    <definedName name="_MT130">#REF!</definedName>
    <definedName name="_MT131">#REF!</definedName>
    <definedName name="_MT132">#REF!</definedName>
    <definedName name="_MT133">#REF!</definedName>
    <definedName name="_MT134">#REF!</definedName>
    <definedName name="_MT135">#REF!</definedName>
    <definedName name="_MT136">#REF!</definedName>
    <definedName name="_MT137">#REF!</definedName>
    <definedName name="_MT138">#REF!</definedName>
    <definedName name="_MT139">#REF!</definedName>
    <definedName name="_MT14">#REF!</definedName>
    <definedName name="_MT140">#REF!</definedName>
    <definedName name="_MT141">#REF!</definedName>
    <definedName name="_MT142">#REF!</definedName>
    <definedName name="_MT143">#REF!</definedName>
    <definedName name="_MT144">#REF!</definedName>
    <definedName name="_MT145">#REF!</definedName>
    <definedName name="_MT146">#REF!</definedName>
    <definedName name="_MT147">#REF!</definedName>
    <definedName name="_MT148">#REF!</definedName>
    <definedName name="_MT149">#REF!</definedName>
    <definedName name="_MT15">#REF!</definedName>
    <definedName name="_MT150">#REF!</definedName>
    <definedName name="_MT16">#REF!</definedName>
    <definedName name="_MT17">#REF!</definedName>
    <definedName name="_MT18">#REF!</definedName>
    <definedName name="_MT19">#REF!</definedName>
    <definedName name="_MT2">#REF!</definedName>
    <definedName name="_MT20">#REF!</definedName>
    <definedName name="_MT21">#REF!</definedName>
    <definedName name="_MT22">#REF!</definedName>
    <definedName name="_MT23">#REF!</definedName>
    <definedName name="_MT24">#REF!</definedName>
    <definedName name="_MT25">#REF!</definedName>
    <definedName name="_MT26">#REF!</definedName>
    <definedName name="_MT27">#REF!</definedName>
    <definedName name="_MT28">#REF!</definedName>
    <definedName name="_MT29">#REF!</definedName>
    <definedName name="_MT3">#REF!</definedName>
    <definedName name="_MT30">#REF!</definedName>
    <definedName name="_MT31">#REF!</definedName>
    <definedName name="_MT32">#REF!</definedName>
    <definedName name="_MT33">#REF!</definedName>
    <definedName name="_MT34">#REF!</definedName>
    <definedName name="_MT35">#REF!</definedName>
    <definedName name="_MT36">#REF!</definedName>
    <definedName name="_MT37">#REF!</definedName>
    <definedName name="_MT38">#REF!</definedName>
    <definedName name="_MT39">#REF!</definedName>
    <definedName name="_MT4">#REF!</definedName>
    <definedName name="_MT40">#REF!</definedName>
    <definedName name="_MT41">#REF!</definedName>
    <definedName name="_MT42">#REF!</definedName>
    <definedName name="_MT43">#REF!</definedName>
    <definedName name="_MT44">#REF!</definedName>
    <definedName name="_MT45">#REF!</definedName>
    <definedName name="_MT46">#REF!</definedName>
    <definedName name="_MT47">#REF!</definedName>
    <definedName name="_MT48">#REF!</definedName>
    <definedName name="_MT49">#REF!</definedName>
    <definedName name="_MT5">#REF!</definedName>
    <definedName name="_MT50">#REF!</definedName>
    <definedName name="_MT500">#REF!</definedName>
    <definedName name="_MT51">#REF!</definedName>
    <definedName name="_MT52">#REF!</definedName>
    <definedName name="_MT53">#REF!</definedName>
    <definedName name="_MT54">#REF!</definedName>
    <definedName name="_MT55">#REF!</definedName>
    <definedName name="_MT56">#REF!</definedName>
    <definedName name="_MT57">#REF!</definedName>
    <definedName name="_MT58">#REF!</definedName>
    <definedName name="_MT59">#REF!</definedName>
    <definedName name="_MT6">#REF!</definedName>
    <definedName name="_MT60">#REF!</definedName>
    <definedName name="_MT61">#REF!</definedName>
    <definedName name="_MT62">#REF!</definedName>
    <definedName name="_MT63">#REF!</definedName>
    <definedName name="_MT64">#REF!</definedName>
    <definedName name="_MT65">#REF!</definedName>
    <definedName name="_MT66">#REF!</definedName>
    <definedName name="_MT67">#REF!</definedName>
    <definedName name="_MT68">#REF!</definedName>
    <definedName name="_MT69">#REF!</definedName>
    <definedName name="_MT7">#REF!</definedName>
    <definedName name="_MT70">#REF!</definedName>
    <definedName name="_MT71">#REF!</definedName>
    <definedName name="_MT72">#REF!</definedName>
    <definedName name="_MT73">#REF!</definedName>
    <definedName name="_MT74">#REF!</definedName>
    <definedName name="_MT75">#REF!</definedName>
    <definedName name="_MT76">#REF!</definedName>
    <definedName name="_MT77">#REF!</definedName>
    <definedName name="_MT78">#REF!</definedName>
    <definedName name="_MT79">#REF!</definedName>
    <definedName name="_MT8">#REF!</definedName>
    <definedName name="_MT80">#REF!</definedName>
    <definedName name="_MT81">#REF!</definedName>
    <definedName name="_MT82">#REF!</definedName>
    <definedName name="_MT83">#REF!</definedName>
    <definedName name="_MT84">#REF!</definedName>
    <definedName name="_MT85">#REF!</definedName>
    <definedName name="_MT86">#REF!</definedName>
    <definedName name="_MT87">#REF!</definedName>
    <definedName name="_MT88">#REF!</definedName>
    <definedName name="_MT89">#REF!</definedName>
    <definedName name="_MT9">#REF!</definedName>
    <definedName name="_MT90">#REF!</definedName>
    <definedName name="_MT91">#REF!</definedName>
    <definedName name="_MT92">#REF!</definedName>
    <definedName name="_MT93">#REF!</definedName>
    <definedName name="_MT94">#REF!</definedName>
    <definedName name="_MT95">#REF!</definedName>
    <definedName name="_MT96">#REF!</definedName>
    <definedName name="_MT97">#REF!</definedName>
    <definedName name="_MT98">#REF!</definedName>
    <definedName name="_MT99">#REF!</definedName>
    <definedName name="_mz1">#REF!</definedName>
    <definedName name="_mz2">#REF!</definedName>
    <definedName name="_n">#REF!</definedName>
    <definedName name="_n_10">#REF!</definedName>
    <definedName name="_ne10">'[122]Lead statement'!#REF!</definedName>
    <definedName name="_Net1">#REF!</definedName>
    <definedName name="_Net2">#REF!</definedName>
    <definedName name="_Net3">#REF!</definedName>
    <definedName name="_Net4">#REF!</definedName>
    <definedName name="_Net5">#REF!</definedName>
    <definedName name="_Net6">#REF!</definedName>
    <definedName name="_New1">[123]data!#REF!</definedName>
    <definedName name="_NW">[124]Cover!$C$8</definedName>
    <definedName name="_o">'[125]Rate Analysis'!#REF!</definedName>
    <definedName name="_O10">#REF!</definedName>
    <definedName name="_O100">#REF!</definedName>
    <definedName name="_O12">#REF!</definedName>
    <definedName name="_O150">#REF!</definedName>
    <definedName name="_O20">#REF!</definedName>
    <definedName name="_O300">#REF!</definedName>
    <definedName name="_O45">#REF!</definedName>
    <definedName name="_O450">#REF!</definedName>
    <definedName name="_O55">#REF!</definedName>
    <definedName name="_O65">#REF!</definedName>
    <definedName name="_O75">#REF!</definedName>
    <definedName name="_OCM01">[126]office!$A$19</definedName>
    <definedName name="_OH1">[88]MRATES!$T$26</definedName>
    <definedName name="_ohp1">#REF!</definedName>
    <definedName name="_OQUA">#REF!</definedName>
    <definedName name="_Order1" hidden="1">255</definedName>
    <definedName name="_Order2" hidden="1">0</definedName>
    <definedName name="_p" localSheetId="3">#REF!</definedName>
    <definedName name="_p">"#REF!"</definedName>
    <definedName name="_p_10">#REF!</definedName>
    <definedName name="_pa1">'[74]C-data'!$F$12</definedName>
    <definedName name="_pa2">'[74]C-data'!$F$13</definedName>
    <definedName name="_Parse_Out" hidden="1">#REF!</definedName>
    <definedName name="_PC1">#REF!</definedName>
    <definedName name="_PC10">#REF!</definedName>
    <definedName name="_PC11">#REF!</definedName>
    <definedName name="_PC12">#REF!</definedName>
    <definedName name="_PC13">#REF!</definedName>
    <definedName name="_PC14">#REF!</definedName>
    <definedName name="_PC15">#REF!</definedName>
    <definedName name="_PC16">#REF!</definedName>
    <definedName name="_PC17">#REF!</definedName>
    <definedName name="_PC18">#REF!</definedName>
    <definedName name="_PC19">#REF!</definedName>
    <definedName name="_pc2">#REF!</definedName>
    <definedName name="_PC20">#REF!</definedName>
    <definedName name="_PC21">#REF!</definedName>
    <definedName name="_PC22">#REF!</definedName>
    <definedName name="_PC23">#REF!</definedName>
    <definedName name="_PC24">#REF!</definedName>
    <definedName name="_PC3">#REF!</definedName>
    <definedName name="_PC4">#REF!</definedName>
    <definedName name="_PC5">#REF!</definedName>
    <definedName name="_PC6">#REF!</definedName>
    <definedName name="_pc600">#REF!</definedName>
    <definedName name="_PC7">#REF!</definedName>
    <definedName name="_PC8">#REF!</definedName>
    <definedName name="_PC9">#REF!</definedName>
    <definedName name="_pc900">#REF!</definedName>
    <definedName name="_pcc1">#REF!</definedName>
    <definedName name="_pcc148">#REF!</definedName>
    <definedName name="_pcc2">#REF!</definedName>
    <definedName name="_pcc3">#REF!</definedName>
    <definedName name="_PCC4">#REF!</definedName>
    <definedName name="_pi1">#REF!</definedName>
    <definedName name="_pipe_con_1100">[127]mlead!#REF!</definedName>
    <definedName name="_pipe_con_500">[127]mlead!#REF!</definedName>
    <definedName name="_pipe_con_700">[127]mlead!#REF!</definedName>
    <definedName name="_pipe_ic_1100">[127]mlead!#REF!</definedName>
    <definedName name="_pipe_ic_500">[127]mlead!#REF!</definedName>
    <definedName name="_pipe_ic_700">[127]mlead!#REF!</definedName>
    <definedName name="_PL">#REF!</definedName>
    <definedName name="_pl1">#REF!</definedName>
    <definedName name="_pl2">#REF!</definedName>
    <definedName name="_pla4">[25]DATA_PRG!$H$269</definedName>
    <definedName name="_plb1">#REF!</definedName>
    <definedName name="_plb2">#REF!</definedName>
    <definedName name="_plb3">#REF!</definedName>
    <definedName name="_plb4">#REF!</definedName>
    <definedName name="_PMS2">#REF!</definedName>
    <definedName name="_PPA14">#REF!</definedName>
    <definedName name="_PPB154">#REF!</definedName>
    <definedName name="_PPB155">#REF!</definedName>
    <definedName name="_PPB16">#REF!</definedName>
    <definedName name="_PPB17">#REF!</definedName>
    <definedName name="_PPB18">#REF!</definedName>
    <definedName name="_PPB19">#REF!</definedName>
    <definedName name="_PPB2">#REF!</definedName>
    <definedName name="_PPB20">#REF!</definedName>
    <definedName name="_PPB21">#REF!</definedName>
    <definedName name="_PPB22">#REF!</definedName>
    <definedName name="_PPB23">#REF!</definedName>
    <definedName name="_PPB24">#REF!</definedName>
    <definedName name="_PPB25">#REF!</definedName>
    <definedName name="_PPB26">#REF!</definedName>
    <definedName name="_PPB27">#REF!</definedName>
    <definedName name="_PPB28">#REF!</definedName>
    <definedName name="_PPB29">#REF!</definedName>
    <definedName name="_PPB3">#REF!</definedName>
    <definedName name="_PPB30">#REF!</definedName>
    <definedName name="_PPB31">#REF!</definedName>
    <definedName name="_PPB32">#REF!</definedName>
    <definedName name="_PPB33">#REF!</definedName>
    <definedName name="_PPB34">#REF!</definedName>
    <definedName name="_PPB35">#REF!</definedName>
    <definedName name="_PPB36">#REF!</definedName>
    <definedName name="_PPB37">#REF!</definedName>
    <definedName name="_PPB38">#REF!</definedName>
    <definedName name="_PPB39">#REF!</definedName>
    <definedName name="_PPB4">#REF!</definedName>
    <definedName name="_PPB40">#REF!</definedName>
    <definedName name="_PPB41">#REF!</definedName>
    <definedName name="_PPB42">#REF!</definedName>
    <definedName name="_PPB43">#REF!</definedName>
    <definedName name="_PPB44">#REF!</definedName>
    <definedName name="_PPB45">#REF!</definedName>
    <definedName name="_PPB46">#REF!</definedName>
    <definedName name="_PPB47">#REF!</definedName>
    <definedName name="_PPB48">#REF!</definedName>
    <definedName name="_PPB49">#REF!</definedName>
    <definedName name="_PPB5">#REF!</definedName>
    <definedName name="_PPB50">#REF!</definedName>
    <definedName name="_PPB51">#REF!</definedName>
    <definedName name="_PPB52">#REF!</definedName>
    <definedName name="_PPB53">#REF!</definedName>
    <definedName name="_PPB54">#REF!</definedName>
    <definedName name="_PPB55">#REF!</definedName>
    <definedName name="_PPB56">#REF!</definedName>
    <definedName name="_PPB57">#REF!</definedName>
    <definedName name="_PPB58">#REF!</definedName>
    <definedName name="_PPB59">#REF!</definedName>
    <definedName name="_PPB6">#REF!</definedName>
    <definedName name="_PPB60">#REF!</definedName>
    <definedName name="_PPB61">#REF!</definedName>
    <definedName name="_PPB62">#REF!</definedName>
    <definedName name="_PPB63">#REF!</definedName>
    <definedName name="_PPB64">#REF!</definedName>
    <definedName name="_PPB65">#REF!</definedName>
    <definedName name="_PPB66">#REF!</definedName>
    <definedName name="_PPB67">#REF!</definedName>
    <definedName name="_PPB68">#REF!</definedName>
    <definedName name="_PPB69">#REF!</definedName>
    <definedName name="_PPB7">#REF!</definedName>
    <definedName name="_PPB70">#REF!</definedName>
    <definedName name="_PPB71">#REF!</definedName>
    <definedName name="_PPB72">#REF!</definedName>
    <definedName name="_PPB73">#REF!</definedName>
    <definedName name="_PPB74">#REF!</definedName>
    <definedName name="_PPB75">#REF!</definedName>
    <definedName name="_PPB76">#REF!</definedName>
    <definedName name="_PPB77">#REF!</definedName>
    <definedName name="_PPB78">#REF!</definedName>
    <definedName name="_PPB79">#REF!</definedName>
    <definedName name="_PPB8">#REF!</definedName>
    <definedName name="_PPB80">#REF!</definedName>
    <definedName name="_PPB81">#REF!</definedName>
    <definedName name="_PPB82">#REF!</definedName>
    <definedName name="_PPB83">#REF!</definedName>
    <definedName name="_PPB84">#REF!</definedName>
    <definedName name="_PPB85">#REF!</definedName>
    <definedName name="_PPB86">#REF!</definedName>
    <definedName name="_PPB87">#REF!</definedName>
    <definedName name="_PPB88">#REF!</definedName>
    <definedName name="_PPB89">#REF!</definedName>
    <definedName name="_PPB9">#REF!</definedName>
    <definedName name="_PPB90">#REF!</definedName>
    <definedName name="_PPB91">#REF!</definedName>
    <definedName name="_PPB92">#REF!</definedName>
    <definedName name="_PPB93">#REF!</definedName>
    <definedName name="_PPB94">#REF!</definedName>
    <definedName name="_PPB95">#REF!</definedName>
    <definedName name="_PPB96">#REF!</definedName>
    <definedName name="_PPB97">#REF!</definedName>
    <definedName name="_PPB98">#REF!</definedName>
    <definedName name="_PPB99">#REF!</definedName>
    <definedName name="_PPC1">#REF!</definedName>
    <definedName name="_PPC10">#REF!</definedName>
    <definedName name="_PPC100">#REF!</definedName>
    <definedName name="_PPC1000">[96]MRATES!#REF!</definedName>
    <definedName name="_PPC101">#REF!</definedName>
    <definedName name="_PPC102">#REF!</definedName>
    <definedName name="_PPC103">#REF!</definedName>
    <definedName name="_PPC104">#REF!</definedName>
    <definedName name="_PPC105">#REF!</definedName>
    <definedName name="_PPC106">#REF!</definedName>
    <definedName name="_PPC107">#REF!</definedName>
    <definedName name="_PPC108">#REF!</definedName>
    <definedName name="_PPC109">#REF!</definedName>
    <definedName name="_PPC11">#REF!</definedName>
    <definedName name="_PPC110">#REF!</definedName>
    <definedName name="_PPC111">#REF!</definedName>
    <definedName name="_PPC112">#REF!</definedName>
    <definedName name="_PPC113">#REF!</definedName>
    <definedName name="_PPC114">#REF!</definedName>
    <definedName name="_PPC115">#REF!</definedName>
    <definedName name="_PPC116">#REF!</definedName>
    <definedName name="_PPC117">#REF!</definedName>
    <definedName name="_PPC118">#REF!</definedName>
    <definedName name="_PPC119">#REF!</definedName>
    <definedName name="_PPC12">#REF!</definedName>
    <definedName name="_PPC120">#REF!</definedName>
    <definedName name="_PPC121">#REF!</definedName>
    <definedName name="_PPC122">#REF!</definedName>
    <definedName name="_PPC123">#REF!</definedName>
    <definedName name="_PPC124">#REF!</definedName>
    <definedName name="_PPC125">#REF!</definedName>
    <definedName name="_PPC126">#REF!</definedName>
    <definedName name="_PPC127">#REF!</definedName>
    <definedName name="_PPC128">#REF!</definedName>
    <definedName name="_PPC129">#REF!</definedName>
    <definedName name="_PPC13">#REF!</definedName>
    <definedName name="_PPC130">#REF!</definedName>
    <definedName name="_PPC131">#REF!</definedName>
    <definedName name="_PPC132">#REF!</definedName>
    <definedName name="_PPC133">#REF!</definedName>
    <definedName name="_PPC134">#REF!</definedName>
    <definedName name="_PPC135">#REF!</definedName>
    <definedName name="_PPC136">#REF!</definedName>
    <definedName name="_PPC137">#REF!</definedName>
    <definedName name="_PPC138">#REF!</definedName>
    <definedName name="_PPC139">#REF!</definedName>
    <definedName name="_PPC14">#REF!</definedName>
    <definedName name="_PPC140">#REF!</definedName>
    <definedName name="_PPC141">#REF!</definedName>
    <definedName name="_PPC142">#REF!</definedName>
    <definedName name="_PPC143">#REF!</definedName>
    <definedName name="_PPC144">#REF!</definedName>
    <definedName name="_PPC145">#REF!</definedName>
    <definedName name="_PPC146">#REF!</definedName>
    <definedName name="_PPC147">#REF!</definedName>
    <definedName name="_PPC148">#REF!</definedName>
    <definedName name="_PPC149">#REF!</definedName>
    <definedName name="_PPC15">#REF!</definedName>
    <definedName name="_PPC150">#REF!</definedName>
    <definedName name="_PPC151">#REF!</definedName>
    <definedName name="_PPC152">#REF!</definedName>
    <definedName name="_PPC153">#REF!</definedName>
    <definedName name="_PPC154">#REF!</definedName>
    <definedName name="_PPC155">#REF!</definedName>
    <definedName name="_PPC16">#REF!</definedName>
    <definedName name="_PPC17">#REF!</definedName>
    <definedName name="_PPC18">#REF!</definedName>
    <definedName name="_PPC19">#REF!</definedName>
    <definedName name="_PPC2">#REF!</definedName>
    <definedName name="_PPC20">#REF!</definedName>
    <definedName name="_PPC21">#REF!</definedName>
    <definedName name="_PPC22">#REF!</definedName>
    <definedName name="_PPC23">#REF!</definedName>
    <definedName name="_PPC24">#REF!</definedName>
    <definedName name="_PPC25">#REF!</definedName>
    <definedName name="_PPC26">#REF!</definedName>
    <definedName name="_PPC27">#REF!</definedName>
    <definedName name="_PPC28">#REF!</definedName>
    <definedName name="_PPC29">#REF!</definedName>
    <definedName name="_PPC3">#REF!</definedName>
    <definedName name="_PPC30">#REF!</definedName>
    <definedName name="_PPC31">#REF!</definedName>
    <definedName name="_PPC32">#REF!</definedName>
    <definedName name="_PPC33">#REF!</definedName>
    <definedName name="_PPC34">#REF!</definedName>
    <definedName name="_PPC35">#REF!</definedName>
    <definedName name="_PPC36">#REF!</definedName>
    <definedName name="_PPC37">#REF!</definedName>
    <definedName name="_PPC38">#REF!</definedName>
    <definedName name="_PPC39">#REF!</definedName>
    <definedName name="_PPC4">#REF!</definedName>
    <definedName name="_PPC40">#REF!</definedName>
    <definedName name="_PPC41">#REF!</definedName>
    <definedName name="_PPC42">#REF!</definedName>
    <definedName name="_PPC43">#REF!</definedName>
    <definedName name="_PPC44">#REF!</definedName>
    <definedName name="_PPC45">#REF!</definedName>
    <definedName name="_PPC46">#REF!</definedName>
    <definedName name="_PPC47">#REF!</definedName>
    <definedName name="_PPC48">#REF!</definedName>
    <definedName name="_PPC49">#REF!</definedName>
    <definedName name="_PPC5">#REF!</definedName>
    <definedName name="_PPC50">#REF!</definedName>
    <definedName name="_PPC51">#REF!</definedName>
    <definedName name="_PPC52">#REF!</definedName>
    <definedName name="_PPC53">#REF!</definedName>
    <definedName name="_PPC54">#REF!</definedName>
    <definedName name="_PPC55">#REF!</definedName>
    <definedName name="_PPC56">#REF!</definedName>
    <definedName name="_PPC57">#REF!</definedName>
    <definedName name="_PPC58">#REF!</definedName>
    <definedName name="_PPC59">#REF!</definedName>
    <definedName name="_PPC6">#REF!</definedName>
    <definedName name="_PPC60">#REF!</definedName>
    <definedName name="_PPC61">#REF!</definedName>
    <definedName name="_PPC62">#REF!</definedName>
    <definedName name="_PPC63">#REF!</definedName>
    <definedName name="_PPC64">#REF!</definedName>
    <definedName name="_PPC65">#REF!</definedName>
    <definedName name="_PPC66">#REF!</definedName>
    <definedName name="_PPC67">#REF!</definedName>
    <definedName name="_PPC68">#REF!</definedName>
    <definedName name="_PPC69">#REF!</definedName>
    <definedName name="_PPC7">#REF!</definedName>
    <definedName name="_PPC70">#REF!</definedName>
    <definedName name="_PPC71">#REF!</definedName>
    <definedName name="_PPC72">#REF!</definedName>
    <definedName name="_PPC73">#REF!</definedName>
    <definedName name="_PPC74">#REF!</definedName>
    <definedName name="_PPC75">#REF!</definedName>
    <definedName name="_PPC76">#REF!</definedName>
    <definedName name="_PPC77">#REF!</definedName>
    <definedName name="_PPC78">#REF!</definedName>
    <definedName name="_PPC79">#REF!</definedName>
    <definedName name="_PPC8">#REF!</definedName>
    <definedName name="_PPC80">#REF!</definedName>
    <definedName name="_PPC81">#REF!</definedName>
    <definedName name="_PPC82">#REF!</definedName>
    <definedName name="_PPC83">#REF!</definedName>
    <definedName name="_PPC84">#REF!</definedName>
    <definedName name="_PPC85">#REF!</definedName>
    <definedName name="_PPC86">#REF!</definedName>
    <definedName name="_PPC87">#REF!</definedName>
    <definedName name="_PPC88">#REF!</definedName>
    <definedName name="_PPC89">#REF!</definedName>
    <definedName name="_PPC9">#REF!</definedName>
    <definedName name="_PPC90">#REF!</definedName>
    <definedName name="_PPC91">#REF!</definedName>
    <definedName name="_PPC92">#REF!</definedName>
    <definedName name="_PPC93">#REF!</definedName>
    <definedName name="_PPC94">#REF!</definedName>
    <definedName name="_PPC95">#REF!</definedName>
    <definedName name="_PPD114">#REF!</definedName>
    <definedName name="_PPD89">#REF!</definedName>
    <definedName name="_PPRN3..AF242">#REF!</definedName>
    <definedName name="_PPRN3..AF242_10">#REF!</definedName>
    <definedName name="_PR1">#REF!</definedName>
    <definedName name="_PR2">#REF!</definedName>
    <definedName name="_PR3">#REF!</definedName>
    <definedName name="_PR4">#REF!</definedName>
    <definedName name="_PR5">#REF!</definedName>
    <definedName name="_PR6">#REF!</definedName>
    <definedName name="_PR7">#REF!</definedName>
    <definedName name="_pv2">#REF!</definedName>
    <definedName name="_QS25">[128]MRATES!$G$16</definedName>
    <definedName name="_QS40">[128]MRATES!$G$17</definedName>
    <definedName name="_QUA">#REF!</definedName>
    <definedName name="_QUA_RABBISH">#REF!</definedName>
    <definedName name="_r">#REF!</definedName>
    <definedName name="_r_10">#REF!</definedName>
    <definedName name="_R_1000">'[129]Road data-TDR'!$K$1000</definedName>
    <definedName name="_R_600">'[129]Road data-TDR'!$K$962</definedName>
    <definedName name="_R_800">'[129]Road data-TDR'!$K$981</definedName>
    <definedName name="_R_APPSLAB">'[129]Road data-TDR'!$K$1254</definedName>
    <definedName name="_R_BACKFILL">'[129]Road data-TDR'!$K$1405</definedName>
    <definedName name="_R_BEDBACK">'[129]Road data-TDR'!$K$1163</definedName>
    <definedName name="_R_BETBODY">'[129]Road data-TDR'!$K$1025</definedName>
    <definedName name="_R_BMHOT">'[129]Road data-TDR'!$K$654</definedName>
    <definedName name="_R_CART">'[129]Road data-TDR'!$K$68</definedName>
    <definedName name="_R_COVERSLAB">'[129]Road data-TDR'!$K$1597</definedName>
    <definedName name="_R_DECK">'[129]Road data-TDR'!$K$1193</definedName>
    <definedName name="_R_DIVIDER">'[129]Road data-TDR'!$K$1567</definedName>
    <definedName name="_R_EW_FOUND_STRU">'[129]Road data-TDR'!$K$855</definedName>
    <definedName name="_R_FILTER_GRAVEL">'[129]Road data-TDR'!$K$1071</definedName>
    <definedName name="_R_FILTER_IRC">'[129]Road data-TDR'!$K$1433</definedName>
    <definedName name="_R_FOOTING">'[129]Road data-TDR'!$K$1102</definedName>
    <definedName name="_R_GROUT">'[129]Road data-TDR'!$K$1380</definedName>
    <definedName name="_R_GS">'[129]Road data-TDR'!$K$678</definedName>
    <definedName name="_R_GSB">'[129]Road data-TDR'!$K$147</definedName>
    <definedName name="_R_HYSD_FOUND">'[129]Road data-TDR'!$K$1496</definedName>
    <definedName name="_R_HYSD_SUB">'[129]Road data-TDR'!$K$1475</definedName>
    <definedName name="_R_HYSD_SUPER">'[129]Road data-TDR'!$K$1454</definedName>
    <definedName name="_R_LEVELLING">'[129]Road data-TDR'!$K$1339</definedName>
    <definedName name="_R_MILDSTEEL">'[129]Road data-TDR'!$K$1517</definedName>
    <definedName name="_R_MSS">'[129]Road data-TDR'!$K$567</definedName>
    <definedName name="_R_PAINT">'[129]Road data-TDR'!$K$1651</definedName>
    <definedName name="_R_PIPEBED">'[129]Road data-TDR'!$K$880</definedName>
    <definedName name="_R_PLAST_CUM">'[129]Road data-TDR'!$I$1630</definedName>
    <definedName name="_R_PLAST_SQM">'[129]Road data-TDR'!$K$1618</definedName>
    <definedName name="_R_RAILING">'[129]Road data-TDR'!$K$1310</definedName>
    <definedName name="_R_REV300">'[129]Road data-TDR'!$K$1048</definedName>
    <definedName name="_R_SANDFILL">'[129]Road data-TDR'!$K$1536</definedName>
    <definedName name="_R_SCAR_G">'[129]Road data-TDR'!$K$165</definedName>
    <definedName name="_R_SCARBT">'[129]Road data-TDR'!$K$188</definedName>
    <definedName name="_R_SD_60_70">'[129]Road data-TDR'!$K$511</definedName>
    <definedName name="_R_SD_80_100">'[129]Road data-TDR'!$K$480</definedName>
    <definedName name="_R_SDBC25">'[129]Road data-TDR'!$K$604</definedName>
    <definedName name="_R_SIDE">'[129]Road data-TDR'!$K$35</definedName>
    <definedName name="_R_SUB">'[129]Road data-TDR'!$K$1133</definedName>
    <definedName name="_R_TACK">'[129]Road data-TDR'!$K$536</definedName>
    <definedName name="_R_TRIM">'[129]Road data-TDR'!$K$92</definedName>
    <definedName name="_R_USS">'[129]Road data-TDR'!$K$117</definedName>
    <definedName name="_R_V136_40BODYWALL">'[129]Road data-TDR'!$K$938</definedName>
    <definedName name="_R_V136_BCC">'[129]Road data-TDR'!$K$734</definedName>
    <definedName name="_R_V136_BCC40">'[129]Road data-TDR'!$K$796</definedName>
    <definedName name="_R_V148_BCC">'[129]Road data-TDR'!$K$706</definedName>
    <definedName name="_R_VM35">'[129]Road data-TDR'!$K$765</definedName>
    <definedName name="_R_VM35_CC2010">'[129]Road data-TDR'!$K$831</definedName>
    <definedName name="_R_WC">'[129]Road data-TDR'!$K$1223</definedName>
    <definedName name="_R_WMM">'[129]Road data-TDR'!$K$449</definedName>
    <definedName name="_rabbit">#REF!</definedName>
    <definedName name="_rbm50">'[130]Road data'!#REF!</definedName>
    <definedName name="_rel1">'[86]precast RC element'!#REF!</definedName>
    <definedName name="_rel2">'[86]precast RC element'!#REF!</definedName>
    <definedName name="_rig1">'[86]precast RC element'!#REF!</definedName>
    <definedName name="_rig2">'[86]precast RC element'!#REF!</definedName>
    <definedName name="_RNN1">[131]COLUMN!#REF!</definedName>
    <definedName name="_rr3">[21]v!$A$2:$E$51</definedName>
    <definedName name="_rrr1">[21]r!$B$1:$I$145</definedName>
    <definedName name="_RS300">#REF!</definedName>
    <definedName name="_RT5565">#REF!</definedName>
    <definedName name="_RVAE306___DOWN">#REF!</definedName>
    <definedName name="_RVAE306___DOWN_10">#REF!</definedName>
    <definedName name="_RVAE358___DOWN">#REF!</definedName>
    <definedName name="_RVAE358___DOWN_10">#REF!</definedName>
    <definedName name="_RVAE395___DOWN">#REF!</definedName>
    <definedName name="_RVAE395___DOWN_10">#REF!</definedName>
    <definedName name="_RVY53..AE53__">#REF!</definedName>
    <definedName name="_RVY53..AE53___10">#REF!</definedName>
    <definedName name="_s">#REF!</definedName>
    <definedName name="_s_10">#REF!</definedName>
    <definedName name="_S06">#REF!</definedName>
    <definedName name="_S10">#REF!</definedName>
    <definedName name="_S100">#REF!</definedName>
    <definedName name="_S12">'[48]p&amp;m'!#REF!</definedName>
    <definedName name="_S20">#REF!</definedName>
    <definedName name="_S25">#REF!</definedName>
    <definedName name="_S40">#REF!</definedName>
    <definedName name="_S50">#REF!</definedName>
    <definedName name="_S60">#REF!</definedName>
    <definedName name="_S65">#REF!</definedName>
    <definedName name="_S75">#REF!</definedName>
    <definedName name="_SANF">#REF!</definedName>
    <definedName name="_SANM">#REF!</definedName>
    <definedName name="_sd1">[67]m!$D$149</definedName>
    <definedName name="_SD10">#REF!</definedName>
    <definedName name="_SD100">#REF!</definedName>
    <definedName name="_SD101">#REF!</definedName>
    <definedName name="_SD102">#REF!</definedName>
    <definedName name="_SD103">#REF!</definedName>
    <definedName name="_SD104">#REF!</definedName>
    <definedName name="_SD105">#REF!</definedName>
    <definedName name="_SD106">#REF!</definedName>
    <definedName name="_SD107">#REF!</definedName>
    <definedName name="_SD108">#REF!</definedName>
    <definedName name="_SD109">#REF!</definedName>
    <definedName name="_SD11">#REF!</definedName>
    <definedName name="_SD110">#REF!</definedName>
    <definedName name="_SD111">#REF!</definedName>
    <definedName name="_SD112">#REF!</definedName>
    <definedName name="_SD113">#REF!</definedName>
    <definedName name="_SD114">#REF!</definedName>
    <definedName name="_SD115">#REF!</definedName>
    <definedName name="_SD116">#REF!</definedName>
    <definedName name="_SD117">#REF!</definedName>
    <definedName name="_SD118">#REF!</definedName>
    <definedName name="_SD119">#REF!</definedName>
    <definedName name="_SD12">#REF!</definedName>
    <definedName name="_SD120">#REF!</definedName>
    <definedName name="_SD121">#REF!</definedName>
    <definedName name="_SD122">#REF!</definedName>
    <definedName name="_SD123">#REF!</definedName>
    <definedName name="_SD124">#REF!</definedName>
    <definedName name="_SD125">#REF!</definedName>
    <definedName name="_SD126">#REF!</definedName>
    <definedName name="_SD127">#REF!</definedName>
    <definedName name="_SD128">#REF!</definedName>
    <definedName name="_SD129">#REF!</definedName>
    <definedName name="_SD13">#REF!</definedName>
    <definedName name="_SD130">#REF!</definedName>
    <definedName name="_SD131">#REF!</definedName>
    <definedName name="_SD132">#REF!</definedName>
    <definedName name="_SD133">#REF!</definedName>
    <definedName name="_SD134">#REF!</definedName>
    <definedName name="_SD135">#REF!</definedName>
    <definedName name="_SD136">#REF!</definedName>
    <definedName name="_SD137">#REF!</definedName>
    <definedName name="_SD138">#REF!</definedName>
    <definedName name="_SD139">#REF!</definedName>
    <definedName name="_SD14">#REF!</definedName>
    <definedName name="_SD140">#REF!</definedName>
    <definedName name="_SD141">#REF!</definedName>
    <definedName name="_SD142">#REF!</definedName>
    <definedName name="_SD143">#REF!</definedName>
    <definedName name="_SD144">#REF!</definedName>
    <definedName name="_SD145">#REF!</definedName>
    <definedName name="_SD146">#REF!</definedName>
    <definedName name="_SD147">#REF!</definedName>
    <definedName name="_SD148">#REF!</definedName>
    <definedName name="_SD149">#REF!</definedName>
    <definedName name="_SD15">#REF!</definedName>
    <definedName name="_SD150">#REF!</definedName>
    <definedName name="_SD16">#REF!</definedName>
    <definedName name="_SD17">#REF!</definedName>
    <definedName name="_SD18">#REF!</definedName>
    <definedName name="_SD19">#REF!</definedName>
    <definedName name="_SD2">#REF!</definedName>
    <definedName name="_SD20">#REF!</definedName>
    <definedName name="_SD21">#REF!</definedName>
    <definedName name="_SD22">#REF!</definedName>
    <definedName name="_SD23">#REF!</definedName>
    <definedName name="_SD24">#REF!</definedName>
    <definedName name="_SD25">#REF!</definedName>
    <definedName name="_SD250">#REF!</definedName>
    <definedName name="_SD26">#REF!</definedName>
    <definedName name="_SD27">#REF!</definedName>
    <definedName name="_SD28">#REF!</definedName>
    <definedName name="_SD29">#REF!</definedName>
    <definedName name="_SD3">#REF!</definedName>
    <definedName name="_SD30">#REF!</definedName>
    <definedName name="_SD31">#REF!</definedName>
    <definedName name="_SD32">#REF!</definedName>
    <definedName name="_SD33">#REF!</definedName>
    <definedName name="_SD34">#REF!</definedName>
    <definedName name="_SD35">#REF!</definedName>
    <definedName name="_SD36">#REF!</definedName>
    <definedName name="_SD37">#REF!</definedName>
    <definedName name="_SD38">#REF!</definedName>
    <definedName name="_SD39">#REF!</definedName>
    <definedName name="_SD4">#REF!</definedName>
    <definedName name="_SD40">#REF!</definedName>
    <definedName name="_SD41">#REF!</definedName>
    <definedName name="_SD42">#REF!</definedName>
    <definedName name="_SD43">#REF!</definedName>
    <definedName name="_SD44">#REF!</definedName>
    <definedName name="_SD45">#REF!</definedName>
    <definedName name="_SD46">#REF!</definedName>
    <definedName name="_SD47">#REF!</definedName>
    <definedName name="_SD48">#REF!</definedName>
    <definedName name="_SD49">#REF!</definedName>
    <definedName name="_SD5">#REF!</definedName>
    <definedName name="_SD50">#REF!</definedName>
    <definedName name="_SD500">#REF!</definedName>
    <definedName name="_SD51">#REF!</definedName>
    <definedName name="_SD52">#REF!</definedName>
    <definedName name="_SD53">#REF!</definedName>
    <definedName name="_SD54">#REF!</definedName>
    <definedName name="_SD55">#REF!</definedName>
    <definedName name="_SD56">#REF!</definedName>
    <definedName name="_SD57">#REF!</definedName>
    <definedName name="_SD58">#REF!</definedName>
    <definedName name="_SD59">#REF!</definedName>
    <definedName name="_SD6">#REF!</definedName>
    <definedName name="_SD60">#REF!</definedName>
    <definedName name="_SD61">#REF!</definedName>
    <definedName name="_SD62">#REF!</definedName>
    <definedName name="_SD63">#REF!</definedName>
    <definedName name="_SD64">#REF!</definedName>
    <definedName name="_SD65">#REF!</definedName>
    <definedName name="_SD66">#REF!</definedName>
    <definedName name="_SD67">#REF!</definedName>
    <definedName name="_SD68">#REF!</definedName>
    <definedName name="_SD69">#REF!</definedName>
    <definedName name="_SD7">#REF!</definedName>
    <definedName name="_SD70">#REF!</definedName>
    <definedName name="_SD71">#REF!</definedName>
    <definedName name="_SD72">#REF!</definedName>
    <definedName name="_SD73">#REF!</definedName>
    <definedName name="_SD74">#REF!</definedName>
    <definedName name="_SD75">#REF!</definedName>
    <definedName name="_SD76">#REF!</definedName>
    <definedName name="_SD77">#REF!</definedName>
    <definedName name="_SD78">#REF!</definedName>
    <definedName name="_SD79">#REF!</definedName>
    <definedName name="_SD8">#REF!</definedName>
    <definedName name="_SD80">#REF!</definedName>
    <definedName name="_SD81">#REF!</definedName>
    <definedName name="_SD82">#REF!</definedName>
    <definedName name="_SD83">#REF!</definedName>
    <definedName name="_SD84">#REF!</definedName>
    <definedName name="_SD85">#REF!</definedName>
    <definedName name="_SD86">#REF!</definedName>
    <definedName name="_SD87">#REF!</definedName>
    <definedName name="_SD88">#REF!</definedName>
    <definedName name="_SD89">#REF!</definedName>
    <definedName name="_SD9">#REF!</definedName>
    <definedName name="_SD90">#REF!</definedName>
    <definedName name="_SD91">#REF!</definedName>
    <definedName name="_SD92">#REF!</definedName>
    <definedName name="_SD93">#REF!</definedName>
    <definedName name="_SD94">#REF!</definedName>
    <definedName name="_SD95">#REF!</definedName>
    <definedName name="_SD96">#REF!</definedName>
    <definedName name="_SD97">#REF!</definedName>
    <definedName name="_SD98">#REF!</definedName>
    <definedName name="_SD99">#REF!</definedName>
    <definedName name="_sec1">#REF!</definedName>
    <definedName name="_Sec2">#REF!</definedName>
    <definedName name="_sec3">#REF!</definedName>
    <definedName name="_Sec4">#REF!</definedName>
    <definedName name="_sec5">#REF!</definedName>
    <definedName name="_sec6">#REF!</definedName>
    <definedName name="_sec7">#REF!</definedName>
    <definedName name="_sec71">#REF!</definedName>
    <definedName name="_SEC77">#REF!</definedName>
    <definedName name="_sec8">#REF!</definedName>
    <definedName name="_sec81">#REF!</definedName>
    <definedName name="_SEC88">#REF!</definedName>
    <definedName name="_SEC9">#REF!</definedName>
    <definedName name="_SEG1">[126]Lab!$H$1:$I$65535</definedName>
    <definedName name="_sep1">'[74]C-data'!$F$45</definedName>
    <definedName name="_sep2">#REF!</definedName>
    <definedName name="_SH1">#REF!</definedName>
    <definedName name="_SH2">#REF!</definedName>
    <definedName name="_SH3">#REF!</definedName>
    <definedName name="_SH4">#REF!</definedName>
    <definedName name="_SH5">#REF!</definedName>
    <definedName name="_shahbad">#REF!</definedName>
    <definedName name="_skirting_grn">#REF!</definedName>
    <definedName name="_skirting_vit">#REF!</definedName>
    <definedName name="_SO016">'[89]MRMECADAMoad data'!#REF!</definedName>
    <definedName name="_Sort">#REF!</definedName>
    <definedName name="_SP_PLAST">'[129]Road data-TDR'!$C$1599</definedName>
    <definedName name="_SP001">'[89]MRMECADAMoad data'!#REF!</definedName>
    <definedName name="_SP002">'[89]MRMECADAMoad data'!#REF!</definedName>
    <definedName name="_SP003">'[89]MRMECADAMoad data'!#REF!</definedName>
    <definedName name="_SP004">'[89]MRMECADAMoad data'!#REF!</definedName>
    <definedName name="_SP005">'[89]MRMECADAMoad data'!#REF!</definedName>
    <definedName name="_SP006">'[89]MRMECADAMoad data'!#REF!</definedName>
    <definedName name="_SP007">'[89]MRMECADAMoad data'!#REF!</definedName>
    <definedName name="_SP008">'[89]MRMECADAMoad data'!#REF!</definedName>
    <definedName name="_SP009">'[89]MRMECADAMoad data'!#REF!</definedName>
    <definedName name="_SP010">'[89]MRMECADAMoad data'!#REF!</definedName>
    <definedName name="_SP011">'[89]MRMECADAMoad data'!#REF!</definedName>
    <definedName name="_SP012">'[89]MRMECADAMoad data'!#REF!</definedName>
    <definedName name="_SP013">'[89]MRMECADAMoad data'!#REF!</definedName>
    <definedName name="_SP014">'[89]MRMECADAMoad data'!#REF!</definedName>
    <definedName name="_SP015">'[89]MRMECADAMoad data'!#REF!</definedName>
    <definedName name="_SP016">'[89]MRMECADAMoad data'!#REF!</definedName>
    <definedName name="_SP017">'[89]MRMECADAMoad data'!#REF!</definedName>
    <definedName name="_SP018">'[89]MRMECADAMoad data'!#REF!</definedName>
    <definedName name="_SP019">'[90]MRoad data'!#REF!</definedName>
    <definedName name="_SP020">'[89]MRMECADAMoad data'!#REF!</definedName>
    <definedName name="_SP021">'[89]MRMECADAMoad data'!#REF!</definedName>
    <definedName name="_SP022">'[89]MRMECADAMoad data'!#REF!</definedName>
    <definedName name="_SP023">'[89]MRMECADAMoad data'!#REF!</definedName>
    <definedName name="_SP024">'[89]MRMECADAMoad data'!#REF!</definedName>
    <definedName name="_SP025">'[89]MRMECADAMoad data'!#REF!</definedName>
    <definedName name="_SP026">'[89]MRMECADAMoad data'!#REF!</definedName>
    <definedName name="_SP027">'[89]MRMECADAMoad data'!#REF!</definedName>
    <definedName name="_SP028">'[89]MRMECADAMoad data'!#REF!</definedName>
    <definedName name="_SP029">'[89]MRMECADAMoad data'!#REF!</definedName>
    <definedName name="_SP030">'[89]MRMECADAMoad data'!#REF!</definedName>
    <definedName name="_SP031">'[89]MRMECADAMoad data'!#REF!</definedName>
    <definedName name="_SP032">'[89]MRMECADAMoad data'!#REF!</definedName>
    <definedName name="_SP033">'[89]MRMECADAMoad data'!#REF!</definedName>
    <definedName name="_SP034">'[89]MRMECADAMoad data'!#REF!</definedName>
    <definedName name="_SP035">'[89]MRMECADAMoad data'!#REF!</definedName>
    <definedName name="_SP036">'[89]MRMECADAMoad data'!#REF!</definedName>
    <definedName name="_SP037">'[89]MRMECADAMoad data'!#REF!</definedName>
    <definedName name="_SP038">'[89]MRMECADAMoad data'!#REF!</definedName>
    <definedName name="_SP039">'[89]MRMECADAMoad data'!#REF!</definedName>
    <definedName name="_SP040">'[89]MRMECADAMoad data'!#REF!</definedName>
    <definedName name="_SP041">'[89]MRMECADAMoad data'!#REF!</definedName>
    <definedName name="_SP042">'[89]MRMECADAMoad data'!#REF!</definedName>
    <definedName name="_SP043">'[89]MRMECADAMoad data'!#REF!</definedName>
    <definedName name="_SP044">'[89]MRMECADAMoad data'!#REF!</definedName>
    <definedName name="_SP045">'[89]MRMECADAMoad data'!#REF!</definedName>
    <definedName name="_SP046">'[89]MRMECADAMoad data'!#REF!</definedName>
    <definedName name="_SP047">'[89]MRMECADAMoad data'!#REF!</definedName>
    <definedName name="_SP048">'[89]MRMECADAMoad data'!#REF!</definedName>
    <definedName name="_SP049">'[89]MRMECADAMoad data'!#REF!</definedName>
    <definedName name="_SP050">'[89]MRMECADAMoad data'!#REF!</definedName>
    <definedName name="_SP051">'[89]MRMECADAMoad data'!#REF!</definedName>
    <definedName name="_SP052">'[89]MRMECADAMoad data'!#REF!</definedName>
    <definedName name="_SP053">'[89]MRMECADAMoad data'!#REF!</definedName>
    <definedName name="_SP054">'[89]MRMECADAMoad data'!#REF!</definedName>
    <definedName name="_SP055">'[89]MRMECADAMoad data'!#REF!</definedName>
    <definedName name="_SP056">'[89]MRMECADAMoad data'!#REF!</definedName>
    <definedName name="_SP057">'[89]MRMECADAMoad data'!#REF!</definedName>
    <definedName name="_SP058">'[89]MRMECADAMoad data'!#REF!</definedName>
    <definedName name="_SP059">'[89]MRMECADAMoad data'!#REF!</definedName>
    <definedName name="_SP060">'[89]MRMECADAMoad data'!#REF!</definedName>
    <definedName name="_SP061">'[89]MRMECADAMoad data'!#REF!</definedName>
    <definedName name="_SP062">'[89]MRMECADAMoad data'!#REF!</definedName>
    <definedName name="_SP063">'[89]MRMECADAMoad data'!#REF!</definedName>
    <definedName name="_SP064">'[89]MRMECADAMoad data'!#REF!</definedName>
    <definedName name="_SP065">'[89]MRMECADAMoad data'!#REF!</definedName>
    <definedName name="_SP066">'[89]MRMECADAMoad data'!#REF!</definedName>
    <definedName name="_SP067">'[89]MRMECADAMoad data'!#REF!</definedName>
    <definedName name="_SP068">'[89]MRMECADAMoad data'!#REF!</definedName>
    <definedName name="_SP069">'[89]MRMECADAMoad data'!#REF!</definedName>
    <definedName name="_SP070">'[89]MRMECADAMoad data'!#REF!</definedName>
    <definedName name="_sp071">'[89]MRMECADAMoad data'!#REF!</definedName>
    <definedName name="_SP072">'[89]MRMECADAMoad data'!#REF!</definedName>
    <definedName name="_SP073">'[89]MRMECADAMoad data'!#REF!</definedName>
    <definedName name="_SP074">'[89]MRMECADAMoad data'!#REF!</definedName>
    <definedName name="_SP075">'[89]MRMECADAMoad data'!#REF!</definedName>
    <definedName name="_SP076">'[89]MRMECADAMoad data'!#REF!</definedName>
    <definedName name="_SP077">'[89]MRMECADAMoad data'!#REF!</definedName>
    <definedName name="_sp078">'[89]MRMECADAMoad data'!#REF!</definedName>
    <definedName name="_SP10">[26]Sheet1!$C$18</definedName>
    <definedName name="_SP16">[26]Sheet1!$C$24</definedName>
    <definedName name="_sp21">#REF!</definedName>
    <definedName name="_SP7">[26]Sheet1!$C$15</definedName>
    <definedName name="_spb1">#REF!</definedName>
    <definedName name="_spb2">#REF!</definedName>
    <definedName name="_SPO79">'[89]MRMECADAMoad data'!#REF!</definedName>
    <definedName name="_SS10">[84]MRATES!$C$9</definedName>
    <definedName name="_ss12">[22]rdamdata!$J$8</definedName>
    <definedName name="_SS150">[84]MRATES!$I$18</definedName>
    <definedName name="_ss2">#REF!</definedName>
    <definedName name="_ss20">[22]rdamdata!$J$7</definedName>
    <definedName name="_SS225">[132]MRATES!$I$19</definedName>
    <definedName name="_SS25">[84]MRATES!$C$12</definedName>
    <definedName name="_SS300">[84]MRATES!$I$20</definedName>
    <definedName name="_ss40">[22]rdamdata!$J$6</definedName>
    <definedName name="_SS6">[84]MRATES!$C$8</definedName>
    <definedName name="_SSS3">'[107]col-reinft1'!#REF!</definedName>
    <definedName name="_ST">#REF!</definedName>
    <definedName name="_ST1">#REF!</definedName>
    <definedName name="_st12">#REF!</definedName>
    <definedName name="_st2">#REF!</definedName>
    <definedName name="_ST3">#REF!</definedName>
    <definedName name="_st4">#REF!</definedName>
    <definedName name="_ST5">#REF!</definedName>
    <definedName name="_st53">#REF!</definedName>
    <definedName name="_st6">#REF!</definedName>
    <definedName name="_st63">#REF!</definedName>
    <definedName name="_st7">#REF!</definedName>
    <definedName name="_st8">#REF!</definedName>
    <definedName name="_st90">#REF!</definedName>
    <definedName name="_sub20">#REF!</definedName>
    <definedName name="_sum010">#REF!</definedName>
    <definedName name="_sum020">#REF!</definedName>
    <definedName name="_sum120">#REF!</definedName>
    <definedName name="_sum140">#REF!</definedName>
    <definedName name="_SUM200">#REF!</definedName>
    <definedName name="_SUM400">#REF!</definedName>
    <definedName name="_SUM410">#REF!</definedName>
    <definedName name="_SUM420">#REF!</definedName>
    <definedName name="_SUM440">#REF!</definedName>
    <definedName name="_SUM460">#REF!</definedName>
    <definedName name="_SUM480">#REF!</definedName>
    <definedName name="_SUM500">#REF!</definedName>
    <definedName name="_SUM510">#REF!</definedName>
    <definedName name="_SUM530">#REF!</definedName>
    <definedName name="_SUM540">#REF!</definedName>
    <definedName name="_SUM560">#REF!</definedName>
    <definedName name="_SUM570">#REF!</definedName>
    <definedName name="_SUM580">#REF!</definedName>
    <definedName name="_SUM590">#REF!</definedName>
    <definedName name="_SUM700">#REF!</definedName>
    <definedName name="_SUM701">#REF!</definedName>
    <definedName name="_SUM702">#REF!</definedName>
    <definedName name="_SUM703">#REF!</definedName>
    <definedName name="_SUM704">#REF!</definedName>
    <definedName name="_sum770">#REF!</definedName>
    <definedName name="_SUM800">#REF!</definedName>
    <definedName name="_sum900">#REF!</definedName>
    <definedName name="_SUM901">#REF!</definedName>
    <definedName name="_SUM902">#REF!</definedName>
    <definedName name="_SUM903">#REF!</definedName>
    <definedName name="_SUM904">#REF!</definedName>
    <definedName name="_sw1">#REF!</definedName>
    <definedName name="_tab1">#REF!</definedName>
    <definedName name="_tab2">#REF!</definedName>
    <definedName name="_TB2">'[133]SPT vs PHI'!$B$2:$C$65</definedName>
    <definedName name="_tf4">[134]Intro!$J$150</definedName>
    <definedName name="_tfd1">[134]Intro!$L$141</definedName>
    <definedName name="_tfd2">[134]Intro!$L$143</definedName>
    <definedName name="_tfd3">[134]Intro!$L$147</definedName>
    <definedName name="_tfd4">[134]Intro!$L$149</definedName>
    <definedName name="_th_week_water_transp_habs">#REF!</definedName>
    <definedName name="_tk1">#REF!</definedName>
    <definedName name="_tp1">#REF!</definedName>
    <definedName name="_tp2">#REF!</definedName>
    <definedName name="_tr1">[134]Intro!$C$140</definedName>
    <definedName name="_tr2">[134]Intro!$C$142</definedName>
    <definedName name="_tr3">[134]Intro!$C$150</definedName>
    <definedName name="_trd1">[134]Intro!$B$140</definedName>
    <definedName name="_trd2">[134]Intro!$B$142</definedName>
    <definedName name="_trd3">[134]Intro!$B$148</definedName>
    <definedName name="_tw1">#REF!</definedName>
    <definedName name="_tw2">#REF!</definedName>
    <definedName name="_upa4">[135]upa!$I:$M</definedName>
    <definedName name="_us1">#REF!</definedName>
    <definedName name="_V158263">#REF!</definedName>
    <definedName name="_V68263">#REF!</definedName>
    <definedName name="_var1">#REF!</definedName>
    <definedName name="_var2">#REF!</definedName>
    <definedName name="_var4">#REF!</definedName>
    <definedName name="_vat">#REF!</definedName>
    <definedName name="_vat1">#REF!</definedName>
    <definedName name="_vat2">#REF!</definedName>
    <definedName name="_vzrzam">#REF!</definedName>
    <definedName name="_WGZY_">#REF!</definedName>
    <definedName name="_WGZY__10">#REF!</definedName>
    <definedName name="_WN7" hidden="1">{#N/A,#N/A,FALSE,"MODULE3"}</definedName>
    <definedName name="_woodprimer">#REF!</definedName>
    <definedName name="_wp">#REF!</definedName>
    <definedName name="_ww2">#REF!</definedName>
    <definedName name="_x">#REF!</definedName>
    <definedName name="_x_10">#REF!</definedName>
    <definedName name="_xh2256">[49]HDPE!$L$30</definedName>
    <definedName name="_xh2323">[92]HDPE!$O$30</definedName>
    <definedName name="_xh2506">[49]HDPE!$M$30</definedName>
    <definedName name="_xh2806">[49]HDPE!$N$30</definedName>
    <definedName name="_xh3156">[49]HDPE!$O$30</definedName>
    <definedName name="_xh634">[49]HDPE!$C$16</definedName>
    <definedName name="_xh9999">[93]HDPE!$L$30</definedName>
    <definedName name="_xk7100">[49]DI!$C$37</definedName>
    <definedName name="_xk7150">[49]DI!$D$37</definedName>
    <definedName name="_xk7250">[49]DI!$F$37</definedName>
    <definedName name="_xk7300">[49]DI!$G$37</definedName>
    <definedName name="_xp11010">[49]pvc!$F$61</definedName>
    <definedName name="_xp1104">[49]pvc!$F$31</definedName>
    <definedName name="_xp1106">[49]pvc!$F$46</definedName>
    <definedName name="_xp1254">[49]pvc!$G$31</definedName>
    <definedName name="_xp1256">[49]pvc!$G$46</definedName>
    <definedName name="_xp14010">[49]pvc!$H$61</definedName>
    <definedName name="_xp1404">[49]pvc!$H$31</definedName>
    <definedName name="_xp1406">[49]pvc!$H$46</definedName>
    <definedName name="_xp1604">[49]pvc!$I$31</definedName>
    <definedName name="_xp1606">[49]pvc!$I$46</definedName>
    <definedName name="_xp1804">[49]pvc!$J$31</definedName>
    <definedName name="_xp1806">[49]pvc!$J$46</definedName>
    <definedName name="_xp2006">[49]pvc!$K$46</definedName>
    <definedName name="_xp6310">[49]pvc!$C$61</definedName>
    <definedName name="_xp636">[49]pvc!$C$46</definedName>
    <definedName name="_xp7510">[49]pvc!$D$61</definedName>
    <definedName name="_xp754">[49]pvc!$D$31</definedName>
    <definedName name="_xp756">[49]pvc!$D$46</definedName>
    <definedName name="_xp9010">[49]pvc!$E$61</definedName>
    <definedName name="_xp904">[49]pvc!$E$31</definedName>
    <definedName name="_xp906">[49]pvc!$E$46</definedName>
    <definedName name="_xx1" hidden="1">{"'Typical Costs Estimates'!$C$158:$H$161"}</definedName>
    <definedName name="_xx634">[92]HDPE!$C$16</definedName>
    <definedName name="_Y1">#REF!</definedName>
    <definedName name="_Y2">#REF!</definedName>
    <definedName name="_Y3">#REF!</definedName>
    <definedName name="a">#REF!</definedName>
    <definedName name="a.f" hidden="1">'[98]final abstract'!#REF!</definedName>
    <definedName name="A.NOS">#REF!</definedName>
    <definedName name="a_10">[136]Boq!#REF!</definedName>
    <definedName name="a_11">[137]Boq!#REF!</definedName>
    <definedName name="a_2">[138]Boq!#REF!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[139]Boq!#REF!</definedName>
    <definedName name="a1.">#REF!</definedName>
    <definedName name="A1_">#REF!</definedName>
    <definedName name="A10_">#REF!</definedName>
    <definedName name="A13_">#REF!</definedName>
    <definedName name="A1M170">#REF!</definedName>
    <definedName name="A2_">#REF!</definedName>
    <definedName name="a25555555555555">#REF!</definedName>
    <definedName name="A3_">#REF!</definedName>
    <definedName name="A4_">#REF!</definedName>
    <definedName name="A5_">#REF!</definedName>
    <definedName name="A6_">#REF!</definedName>
    <definedName name="A7_">#REF!</definedName>
    <definedName name="A8_">#REF!</definedName>
    <definedName name="A9_">#REF!</definedName>
    <definedName name="aa" hidden="1">'[98]final abstract'!#REF!</definedName>
    <definedName name="aaa">[1]ANALYSIS!#REF!</definedName>
    <definedName name="aaaa">#REF!</definedName>
    <definedName name="aaaa_8">#REF!</definedName>
    <definedName name="aaaa5">#REF!</definedName>
    <definedName name="aaaaa">[140]Boq!#REF!</definedName>
    <definedName name="aaaaa_8">#REF!</definedName>
    <definedName name="aaaaaaaaa">#REF!</definedName>
    <definedName name="aaaaaaaaaaaa">#REF!</definedName>
    <definedName name="aabc">[141]Data!$H$18</definedName>
    <definedName name="AAC">#REF!</definedName>
    <definedName name="AAC_Blocks">#REF!</definedName>
    <definedName name="aadf">#REF!</definedName>
    <definedName name="aastrb">#REF!</definedName>
    <definedName name="aat">#REF!</definedName>
    <definedName name="aawa">#REF!</definedName>
    <definedName name="Ab">#REF!</definedName>
    <definedName name="Abbbbb">#REF!</definedName>
    <definedName name="abc">#REF!</definedName>
    <definedName name="abcd">#REF!</definedName>
    <definedName name="abcde">#REF!</definedName>
    <definedName name="abcdes">#REF!</definedName>
    <definedName name="abf">'[142]pt-cw'!#REF!</definedName>
    <definedName name="abg">'[143]UNP-NCW '!#REF!</definedName>
    <definedName name="ABM">#REF!</definedName>
    <definedName name="abs">#REF!</definedName>
    <definedName name="ABSTRACT">#REF!</definedName>
    <definedName name="abstract2" hidden="1">'[144]final abstract'!#REF!</definedName>
    <definedName name="ABSTRUCT">'[145]p&amp;m'!#REF!</definedName>
    <definedName name="AC">#REF!</definedName>
    <definedName name="AC_C">[99]wh_data_R!$D$264:$H$281</definedName>
    <definedName name="AC_CL">[99]wh_data_R!$D$263:$H$263</definedName>
    <definedName name="AC_CLL">[99]wh_data_R!$K$378:$M$381</definedName>
    <definedName name="AC_CLR">[99]wh_data!$L$35:$O$35</definedName>
    <definedName name="AC_CLS">[99]wh_data_R!$K$378:$K$381</definedName>
    <definedName name="AC_D_R">[99]CPHEEO!$BH$3:$BH$40</definedName>
    <definedName name="AC_DC">[99]wh_data_R!$A$36:$A$53</definedName>
    <definedName name="AC_DL_RANGE">[99]CPHEEO!$BE$3:$BE$16</definedName>
    <definedName name="AC_DR">[99]wh_data!$L$36:$L$53</definedName>
    <definedName name="AC_G">[99]wh_data_R!$AA$1440:$AA$1442</definedName>
    <definedName name="AC_P">[99]wh_data_R!$AB$1440:$AB$1442</definedName>
    <definedName name="AC_RATES">[99]wh_data!$L$36:$O$53</definedName>
    <definedName name="ac_sheet">#REF!</definedName>
    <definedName name="AC_T">[99]wh_data_R!$A$36:$E$53</definedName>
    <definedName name="AC170CM">[146]Basicrates!$D$147</definedName>
    <definedName name="academic" hidden="1">'[98]final abstract'!#REF!</definedName>
    <definedName name="acc">#REF!</definedName>
    <definedName name="ACCIDI">#REF!</definedName>
    <definedName name="ACD_1000X1">'[147]C.D.Abs.Est.'!#REF!</definedName>
    <definedName name="acd_2">'[147]C.D.Abs.Est.'!#REF!</definedName>
    <definedName name="acd_3">'[147]C.D.Abs.Est.'!#REF!</definedName>
    <definedName name="acd_4">'[147]C.D.Abs.Est.'!#REF!</definedName>
    <definedName name="acd_5">'[147]C.D.Abs.Est.'!#REF!</definedName>
    <definedName name="acd_6">'[147]C.D.Abs.Est.'!#REF!</definedName>
    <definedName name="ACD_600X4">'[147]C.D.Abs.Est.'!#REF!</definedName>
    <definedName name="acl">#REF!</definedName>
    <definedName name="acs">#REF!</definedName>
    <definedName name="acsheet">#REF!</definedName>
    <definedName name="ACT">#REF!</definedName>
    <definedName name="ACTEA">#REF!</definedName>
    <definedName name="action">[148]Habcodes!#REF!</definedName>
    <definedName name="ad">[149]Boq!#REF!</definedName>
    <definedName name="ADDD">#REF!</definedName>
    <definedName name="additional">#REF!</definedName>
    <definedName name="Address">#REF!</definedName>
    <definedName name="AddTotal">#REF!</definedName>
    <definedName name="adf">#N/A</definedName>
    <definedName name="adfa">'[98]final abstract'!#REF!</definedName>
    <definedName name="adfas">[150]Lead!#REF!</definedName>
    <definedName name="adfd" hidden="1">'[144]final abstract'!#REF!</definedName>
    <definedName name="ADFDSFSD1111">#REF!</definedName>
    <definedName name="Adilabad">#REF!</definedName>
    <definedName name="Adjustable_Span_ESOSI">#REF!</definedName>
    <definedName name="Adjustable_Telescopic_prop">#REF!</definedName>
    <definedName name="Admin__Building">#REF!</definedName>
    <definedName name="admn_off">#REF!</definedName>
    <definedName name="admn_san_auth">[151]Data_Base!$A$2:$A$7</definedName>
    <definedName name="admn_site">#REF!</definedName>
    <definedName name="ado">[150]Lead!#REF!</definedName>
    <definedName name="ADSADSA">#REF!</definedName>
    <definedName name="adsf">#REF!</definedName>
    <definedName name="adss">#N/A</definedName>
    <definedName name="ADT_DATAl">'[152]Bitumen trunk'!$DB$2:$DI$196</definedName>
    <definedName name="ae">'[153]Specification report'!$I$160</definedName>
    <definedName name="ae.">'[153]Specification report'!$I$161</definedName>
    <definedName name="ae_">NA()</definedName>
    <definedName name="aea">#REF!</definedName>
    <definedName name="AEE">[154]LEAD!$B$53</definedName>
    <definedName name="AEW">#REF!</definedName>
    <definedName name="AEW_FOR">'[127]abs road'!#REF!</definedName>
    <definedName name="AEW_SIDE">'[127]abs road'!#REF!</definedName>
    <definedName name="af">#REF!</definedName>
    <definedName name="afb">[155]Process!#REF!</definedName>
    <definedName name="AFV">[156]Data!$C$22</definedName>
    <definedName name="Ag">[157]Design!#REF!</definedName>
    <definedName name="Aggregate">#REF!</definedName>
    <definedName name="agl" hidden="1">{"pl_t&amp;d",#N/A,FALSE,"p&amp;l_t&amp;D_01_02 (2)"}</definedName>
    <definedName name="AGRA_SHOULDERS">#REF!</definedName>
    <definedName name="agrP">#REF!</definedName>
    <definedName name="AGSB">#REF!</definedName>
    <definedName name="ahdfla">#REF!</definedName>
    <definedName name="ai">#REF!</definedName>
    <definedName name="aii">#REF!</definedName>
    <definedName name="Air_Compressor">#REF!</definedName>
    <definedName name="ald">#REF!</definedName>
    <definedName name="ALLPIPE_DL_RANGE">[99]CPHEEO!$AX$3:$AX$39</definedName>
    <definedName name="ALLPIPE_TYPES">[99]CPHEEO!$AY$2:$BF$2</definedName>
    <definedName name="alround">#REF!</definedName>
    <definedName name="alw">#REF!</definedName>
    <definedName name="alwarsump">#REF!</definedName>
    <definedName name="ammury">[158]DATA!#REF!</definedName>
    <definedName name="AMOUNT">#REF!</definedName>
    <definedName name="analysis">'[145]p&amp;m'!#REF!</definedName>
    <definedName name="ANALYSIS_DATA">'[152]Bitumen trunk'!$BO$2:$DA$196</definedName>
    <definedName name="Aname">#REF!</definedName>
    <definedName name="angan">#REF!</definedName>
    <definedName name="Anganwad" hidden="1">'[144]final abstract'!#REF!</definedName>
    <definedName name="anganwadi">#REF!</definedName>
    <definedName name="ann">#REF!</definedName>
    <definedName name="anne">#REF!</definedName>
    <definedName name="annealing">#REF!</definedName>
    <definedName name="annealing1">#REF!</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[159]IDCCALHYD_GOO!$A$47:$U$92</definedName>
    <definedName name="ANNUAL_ELECTRICAL1_CHARGES">[99]CPHEEO!$J$13</definedName>
    <definedName name="ANNUAL_ELECTRICAL2_CHARGES">[99]CPHEEO!$L$13</definedName>
    <definedName name="ANNX18">#REF!</definedName>
    <definedName name="anscount">1</definedName>
    <definedName name="antitermite">#REF!</definedName>
    <definedName name="ap">#REF!</definedName>
    <definedName name="apet">#REF!</definedName>
    <definedName name="APGST">[160]Rates!$H$158</definedName>
    <definedName name="APHB">#REF!</definedName>
    <definedName name="APR" hidden="1">{#N/A,#N/A,FALSE,"MODULE3"}</definedName>
    <definedName name="April">[161]m!$A$2</definedName>
    <definedName name="AR">[158]Lead!#REF!</definedName>
    <definedName name="ara" hidden="1">{"pl_t&amp;d",#N/A,FALSE,"p&amp;l_t&amp;D_01_02 (2)"}</definedName>
    <definedName name="araldite">#N/A</definedName>
    <definedName name="Arb">#REF!</definedName>
    <definedName name="Arches___1.5m">[100]Works!#REF!</definedName>
    <definedName name="Arches___1_5m">NA()</definedName>
    <definedName name="Arches__1.5m">[100]Works!#REF!</definedName>
    <definedName name="Arches__1_5m">NA()</definedName>
    <definedName name="ARCHITECTURAL">#REF!</definedName>
    <definedName name="area">#REF!</definedName>
    <definedName name="Area1">'[71]Outline Cost - Five star Hotel'!#REF!</definedName>
    <definedName name="Area2">'[71]Outline Cost - Five star Hotel'!#REF!</definedName>
    <definedName name="Area3">'[71]Outline Cost - Five star Hotel'!#REF!</definedName>
    <definedName name="Area4">'[71]Outline Cost - Five star Hotel'!#REF!</definedName>
    <definedName name="Area5">'[71]Outline Cost - Five star Hotel'!#REF!</definedName>
    <definedName name="Area6">'[71]Outline Cost - Five star Hotel'!#REF!</definedName>
    <definedName name="Area7">'[71]Outline Cost - Five star Hotel'!#REF!</definedName>
    <definedName name="areacheck">#REF!</definedName>
    <definedName name="Areas">#REF!</definedName>
    <definedName name="AREAS_CA_CANOPY__WAREHOUSE">#REF!</definedName>
    <definedName name="AREAS_CA_CANOPY__WAREHOUSE_8">#REF!</definedName>
    <definedName name="AREAS_CB_Canteen_Building">#REF!</definedName>
    <definedName name="AREAS_CB_Canteen_Building_8">#REF!</definedName>
    <definedName name="AREAS_CIPT_Tanker_CIP_Shed">#REF!</definedName>
    <definedName name="AREAS_CIPT_Tanker_CIP_Shed_8">#REF!</definedName>
    <definedName name="AREAS_CLRR_Contract_Labour_Rest_Room">#REF!</definedName>
    <definedName name="AREAS_CLRR_Contract_Labour_Rest_Room_8">#REF!</definedName>
    <definedName name="AREAS_CS_Chemical_Store">#REF!</definedName>
    <definedName name="AREAS_CS_Chemical_Store_8">#REF!</definedName>
    <definedName name="AREAS_ETPC_ETP_Civil_Works">#REF!</definedName>
    <definedName name="AREAS_ETPC_ETP_Civil_Works_8">#REF!</definedName>
    <definedName name="AREAS_EX_EXTERNAL_WORKS">#REF!</definedName>
    <definedName name="AREAS_EX_EXTERNAL_WORKS_8">#REF!</definedName>
    <definedName name="AREAS_FC_Farmer_s_Conference">#REF!</definedName>
    <definedName name="AREAS_FC_Farmer_s_Conference_8">#REF!</definedName>
    <definedName name="AREAS_FU_Fumigation">#REF!</definedName>
    <definedName name="AREAS_FU_Fumigation_8">#REF!</definedName>
    <definedName name="AREAS_GA_General_Area___Overall">#REF!</definedName>
    <definedName name="AREAS_GA_General_Area___Overall_8">#REF!</definedName>
    <definedName name="AREAS_GP_Guard_Posts">#REF!</definedName>
    <definedName name="AREAS_GP_Guard_Posts_8">#REF!</definedName>
    <definedName name="AREAS_LS_LubeOil_Stores">#REF!</definedName>
    <definedName name="AREAS_LS_LubeOil_Stores_8">#REF!</definedName>
    <definedName name="AREAS_MR_TB_Milk_Reception_Tanker_s_Bay">#REF!</definedName>
    <definedName name="AREAS_MR_TB_Milk_Reception_Tanker_s_Bay_8">#REF!</definedName>
    <definedName name="AREAS_MTF_Milk_Tank_Foundations">#REF!</definedName>
    <definedName name="AREAS_MTF_Milk_Tank_Foundations_8">#REF!</definedName>
    <definedName name="AREAS_PB_PROCESS_BUILDING">#REF!</definedName>
    <definedName name="AREAS_PB_PROCESS_BUILDING_8">#REF!</definedName>
    <definedName name="AREAS_PR_Pipe_Racks">#REF!</definedName>
    <definedName name="AREAS_PR_Pipe_Racks_8">#REF!</definedName>
    <definedName name="AREAS_SR_2_Security_Room___2">#REF!</definedName>
    <definedName name="AREAS_SR_2_Security_Room___2_8">#REF!</definedName>
    <definedName name="AREAS_SR_3_Store_Room">#REF!</definedName>
    <definedName name="AREAS_SR_3_Store_Room_8">#REF!</definedName>
    <definedName name="AREAS_ST_Stacks_near_Utility_Buildings">#REF!</definedName>
    <definedName name="AREAS_ST_Stacks_near_Utility_Buildings_8">#REF!</definedName>
    <definedName name="AREAS_SY_Scrap_Yard">#REF!</definedName>
    <definedName name="AREAS_SY_Scrap_Yard_8">#REF!</definedName>
    <definedName name="AREAS_TWW_Truck_Wheel_Wash">#REF!</definedName>
    <definedName name="AREAS_TWW_Truck_Wheel_Wash_8">#REF!</definedName>
    <definedName name="AREAS_TY_Transformer_Yard">#REF!</definedName>
    <definedName name="AREAS_TY_Transformer_Yard_8">#REF!</definedName>
    <definedName name="AREAS_UB_UTILITY_BLOCK">#REF!</definedName>
    <definedName name="AREAS_UB_UTILITY_BLOCK_8">#REF!</definedName>
    <definedName name="AREAS_WH_Ware_House_Area">#REF!</definedName>
    <definedName name="AREAS_WH_Ware_House_Area_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10.1.12">#REF!</definedName>
    <definedName name="asas">[149]Boq!#REF!</definedName>
    <definedName name="asas_6">"'smb://Tender2/d/Vinod/Excel/Tender/Garuda%20Resorts.xls'#$Boq.CX1"</definedName>
    <definedName name="asc">#REF!</definedName>
    <definedName name="ASCSD">#REF!</definedName>
    <definedName name="asd">[118]Analysis!$D$343</definedName>
    <definedName name="ASDBC">#REF!</definedName>
    <definedName name="asddfr">[162]Elect.!#REF!</definedName>
    <definedName name="ASDF" hidden="1">{"'ridftotal'!$A$4:$S$27"}</definedName>
    <definedName name="asdfs" hidden="1">'[144]final abstract'!#REF!</definedName>
    <definedName name="asds">#REF!</definedName>
    <definedName name="asdsdfsf" hidden="1">'[144]final abstract'!#REF!</definedName>
    <definedName name="asf">#REF!</definedName>
    <definedName name="asfaas">'[163]NEW '!#REF!</definedName>
    <definedName name="asfas">'[163]NEW '!#REF!</definedName>
    <definedName name="ASFDA" hidden="1">{"'ridftotal'!$A$4:$S$27"}</definedName>
    <definedName name="ash">#REF!</definedName>
    <definedName name="asmin">#REF!</definedName>
    <definedName name="ass">#REF!</definedName>
    <definedName name="ass_6">"'smb://M-h1/FORMATS/Documents%20and%20Settings/Administrator/Local%20Settings/Temporary%20Internet%20Files/Content.IE5/YRUJ6X63/Excel/K%20&amp;%20L/Part%20-%20A%20workings%20(revised%20on%2018-01-06).xls'#$'Boq (Main Building)'.CX1"</definedName>
    <definedName name="Assam_TW_flanks">[100]Material!#REF!</definedName>
    <definedName name="Assam_TW_frames">[100]Material!#REF!</definedName>
    <definedName name="ASSS">'[164]p&amp;m'!#REF!</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SUM" hidden="1">{#N/A,#N/A,FALSE,"MODULE3"}</definedName>
    <definedName name="astas">#REF!</definedName>
    <definedName name="astb">#REF!</definedName>
    <definedName name="astdm">#REF!</definedName>
    <definedName name="Asth">'[165]SUMP1420KL@HW'!#REF!</definedName>
    <definedName name="asti">#REF!</definedName>
    <definedName name="astm">#REF!</definedName>
    <definedName name="astmid">#REF!</definedName>
    <definedName name="astmin">#REF!</definedName>
    <definedName name="asto">#REF!</definedName>
    <definedName name="astr">#REF!</definedName>
    <definedName name="astsup">#REF!</definedName>
    <definedName name="asttp">#REF!</definedName>
    <definedName name="asttrb">#REF!</definedName>
    <definedName name="aswsws">#REF!</definedName>
    <definedName name="at">#REF!</definedName>
    <definedName name="ATACK">#REF!</definedName>
    <definedName name="atm">#REF!</definedName>
    <definedName name="att">#REF!</definedName>
    <definedName name="Auftragswert">#REF!</definedName>
    <definedName name="AUX">#REF!</definedName>
    <definedName name="Available_Labour">'[166]LABOUR RATE'!$B$4:$B$20</definedName>
    <definedName name="AVCC">#REF!</definedName>
    <definedName name="AVG_HRS_PUMP_ULTI">[99]CPHEEO!$L$10</definedName>
    <definedName name="AVRATES">[167]Valves!$A$33:$K$37</definedName>
    <definedName name="AVRCC">#REF!</definedName>
    <definedName name="AWBM">#REF!</definedName>
    <definedName name="AWBM2">#REF!</definedName>
    <definedName name="AWBM3">#REF!</definedName>
    <definedName name="Axs">'[168]p&amp;m'!#REF!</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'[169]p&amp;m'!#REF!</definedName>
    <definedName name="B">#REF!</definedName>
    <definedName name="b.nos">#REF!</definedName>
    <definedName name="B_2">#REF!</definedName>
    <definedName name="B_4">"'smb://Planning2/d/ECC%20bbsr/tech/FinalZCR.xls'#$''.$A$20:$AMJ$20"</definedName>
    <definedName name="B_5">"'smb://Planning2/d/ECC%20bbsr/tech/FinalZCR.xls'#$''.$A$20:$AMJ$20"</definedName>
    <definedName name="B_6">"'smb://Planning2/d/ECC%20bbsr/tech/FinalZCR.xls'#$''.$A$20:$AMJ$20"</definedName>
    <definedName name="b_9">[140]Boq!#REF!</definedName>
    <definedName name="baggage">'[170]10'!$A:$U</definedName>
    <definedName name="bala">#REF!</definedName>
    <definedName name="balraju">[171]Material!$D$69</definedName>
    <definedName name="balraju1">'[171]Plant &amp;  Machinery'!$G$23</definedName>
    <definedName name="balraju2">'[171]Plant &amp;  Machinery'!$G$30</definedName>
    <definedName name="balraju4">'[171]Plant &amp;  Machinery'!$G$31</definedName>
    <definedName name="balraju5">'[172]Plant &amp;  Machinery'!$G$51</definedName>
    <definedName name="balraju6">'[171]Plant &amp;  Machinery'!$G$53</definedName>
    <definedName name="BAND">#REF!</definedName>
    <definedName name="banilad">[173]banilad!$A$1:$Z$1159</definedName>
    <definedName name="bar_bender">#REF!</definedName>
    <definedName name="bargroup1" hidden="1">OR([174]SCHEDULE!$J1=0,[174]SCHEDULE!$J1=99)</definedName>
    <definedName name="bargroup2" hidden="1">OR([174]SCHEDULE!$J1=11,[174]SCHEDULE!$J1=33)</definedName>
    <definedName name="bargroup3" hidden="1">OR([174]SCHEDULE!$J1=21,[174]SCHEDULE!$J1=15,[174]SCHEDULE!$J1=13,[174]SCHEDULE!$J1=51,[174]SCHEDULE!$J1=77)</definedName>
    <definedName name="bargroup4" hidden="1">OR([174]SCHEDULE!$J1=26,[174]SCHEDULE!$J1=31)</definedName>
    <definedName name="bargroup5" hidden="1">OR([174]SCHEDULE!$J1=46,[174]SCHEDULE!$J1=25,[174]SCHEDULE!$J1=44,[174]SCHEDULE!$J1=41)</definedName>
    <definedName name="bargroup6" hidden="1">[174]SCHEDULE!$J1=67</definedName>
    <definedName name="bargroup7" hidden="1">[174]SCHEDULE!$J1=12</definedName>
    <definedName name="BASE_YEAR">[99]input!$C$7</definedName>
    <definedName name="basic">#REF!</definedName>
    <definedName name="Basic_Material_List">'[166]Material Rate'!$B$5:$B$17</definedName>
    <definedName name="bat">#REF!</definedName>
    <definedName name="BB">[28]DATA!$H$105</definedName>
    <definedName name="bbb">#REF!</definedName>
    <definedName name="bbbb">[175]COST!$A$1:$G$52</definedName>
    <definedName name="bbbbb">#REF!</definedName>
    <definedName name="bc">#REF!</definedName>
    <definedName name="BE">#REF!</definedName>
    <definedName name="beam">#REF!</definedName>
    <definedName name="Beam_Clamp">#REF!</definedName>
    <definedName name="BEAMS">#REF!</definedName>
    <definedName name="Beg_Bal">#REF!</definedName>
    <definedName name="BeginBorder">#REF!</definedName>
    <definedName name="beh1245632">#REF!</definedName>
    <definedName name="beh1245632_2">#REF!</definedName>
    <definedName name="BEL">#REF!</definedName>
    <definedName name="below_above_gl">'[176]data existing_do not delete'!$A$94:$A$95</definedName>
    <definedName name="Benching__chiselling__wedging_and_boring_in_rock_in_foundation_grade_levelling.">#REF!</definedName>
    <definedName name="Benching__chiselling__wedging_and_boring_in_rock_in_foundation_grade_levelling_">NA()</definedName>
    <definedName name="bent">#REF!</definedName>
    <definedName name="Bethamcherla_stone_25.4mm">[100]Material!#REF!</definedName>
    <definedName name="Bethamcherla_stone_25.4mm_colour">[100]Material!#REF!</definedName>
    <definedName name="Bethamcherla_stone_25_4mm">NA()</definedName>
    <definedName name="Bethamcherla_stone_25_4mm_colour">NA()</definedName>
    <definedName name="bfh">#REF!</definedName>
    <definedName name="BFR">#REF!</definedName>
    <definedName name="BFRATES">[167]Valves!$A$4:$K$16</definedName>
    <definedName name="BFVA">#REF!</definedName>
    <definedName name="BGH" hidden="1">{#N/A,#N/A,FALSE,"MODULE3"}</definedName>
    <definedName name="bgljkb">[149]Boq!#REF!</definedName>
    <definedName name="bgljkb_6">"'smb://Tender2/d/Vinod/Excel/Tender/Garuda%20Resorts.xls'#$Boq.CX1"</definedName>
    <definedName name="BGrP">#REF!</definedName>
    <definedName name="bh">#REF!</definedName>
    <definedName name="Bharathi">[177]t_prsr!$A$3:$H$60</definedName>
    <definedName name="bhaskar">#REF!</definedName>
    <definedName name="Bhi">#REF!</definedName>
    <definedName name="BHIST">#REF!</definedName>
    <definedName name="Bi">#REF!</definedName>
    <definedName name="Bid_Curr">[156]Data!$C$14</definedName>
    <definedName name="BINDING">#REF!</definedName>
    <definedName name="bindingwire">#REF!</definedName>
    <definedName name="Bitumen_Boilor">[95]Usage!$C$24</definedName>
    <definedName name="BITUMEN_TRUNK_ROAD_SECTIONS">'[152]Bitumen trunk'!$A$1:$L$198</definedName>
    <definedName name="bitumen80_100">#REF!</definedName>
    <definedName name="bjhgasf">[178]Lead!#REF!</definedName>
    <definedName name="bjlc">#REF!</definedName>
    <definedName name="bkk">#REF!</definedName>
    <definedName name="bl">#REF!</definedName>
    <definedName name="BLA">#REF!</definedName>
    <definedName name="Blacksmith">#REF!</definedName>
    <definedName name="blast">[3]r!$F$29</definedName>
    <definedName name="blast1">[177]r!$F$29</definedName>
    <definedName name="blast2">[177]r!$F$29</definedName>
    <definedName name="BLAST3">[38]MRATES!$J$17</definedName>
    <definedName name="blaster">#REF!</definedName>
    <definedName name="Blasting">#REF!</definedName>
    <definedName name="Blasting_Charges">#REF!</definedName>
    <definedName name="bli">'[179]WO-Abs (G+2) 6 DUs'!#REF!</definedName>
    <definedName name="BLOCK">#REF!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M">#REF!</definedName>
    <definedName name="bmas">#REF!</definedName>
    <definedName name="bmcf">#REF!</definedName>
    <definedName name="bmcfo">#REF!</definedName>
    <definedName name="bmm">#REF!</definedName>
    <definedName name="bmo">#REF!</definedName>
    <definedName name="BMP">#REF!</definedName>
    <definedName name="bmpcf">#REF!</definedName>
    <definedName name="bmpcfo">#REF!</definedName>
    <definedName name="bo">#REF!</definedName>
    <definedName name="Bobby">#REF!</definedName>
    <definedName name="BOISAR_BAYWISE">#REF!</definedName>
    <definedName name="bol">#REF!</definedName>
    <definedName name="BoltsNuts">[46]maya!$B$376:$B$381</definedName>
    <definedName name="boml">#REF!</definedName>
    <definedName name="boml1">#REF!</definedName>
    <definedName name="BOND600">[132]MRATES!$I$17</definedName>
    <definedName name="boo">#REF!</definedName>
    <definedName name="BOQ">#REF!</definedName>
    <definedName name="boq_8">#REF!</definedName>
    <definedName name="bosco">#REF!</definedName>
    <definedName name="botl">#REF!</definedName>
    <definedName name="botl1">#REF!</definedName>
    <definedName name="botn">#REF!</definedName>
    <definedName name="BOTTOMDOMEONETOSIX">#REF!</definedName>
    <definedName name="BOTTOMDOMESIXTOTHIRTEEN">#REF!</definedName>
    <definedName name="BOTTOMRINGGIRDERONETOSIX">#REF!</definedName>
    <definedName name="BOTTOMRINGGIRDERSEVENTOTHIRTEEN">#REF!</definedName>
    <definedName name="bp">#REF!</definedName>
    <definedName name="bpd">#REF!</definedName>
    <definedName name="br">'[75]Lead statement'!$P$17</definedName>
    <definedName name="BR_2008">'[180]1-Pop Proj'!#REF!</definedName>
    <definedName name="BR_2011">'[180]1-Pop Proj'!#REF!</definedName>
    <definedName name="BR_2016">'[180]1-Pop Proj'!#REF!</definedName>
    <definedName name="BR_2023">'[180]1-Pop Proj'!#REF!</definedName>
    <definedName name="BR_2038">'[180]1-Pop Proj'!#REF!</definedName>
    <definedName name="br_230">#REF!</definedName>
    <definedName name="BR_GM">'[180]1-Pop Proj'!#REF!</definedName>
    <definedName name="Breadth">#REF!</definedName>
    <definedName name="Break_down_sheet_for_NDT_Facility_for_ASL_at_site__N_.">#REF!</definedName>
    <definedName name="Breaks">#REF!</definedName>
    <definedName name="brick">#REF!</definedName>
    <definedName name="Brick_Aggregate">#REF!</definedName>
    <definedName name="brick_four">#REF!</definedName>
    <definedName name="brick_II">'[74]C-data'!#REF!</definedName>
    <definedName name="brick_nine">#REF!</definedName>
    <definedName name="brickjelly_basic">'[74]C-data'!#REF!</definedName>
    <definedName name="bricks">#REF!</definedName>
    <definedName name="Bricks_23_11_7cm_2nd_class">#REF!</definedName>
    <definedName name="Bricks_Tiles">[100]General!#REF!</definedName>
    <definedName name="Bridge">#REF!</definedName>
    <definedName name="brnm">'[74]C-data'!$F$63</definedName>
    <definedName name="bs">#REF!</definedName>
    <definedName name="BSB5_Reinigung_in_BiopurC">[181]BALAN1!#REF!</definedName>
    <definedName name="BSB5_Reinigung_in_BiopurN">[181]BALAN1!#REF!</definedName>
    <definedName name="BSB5Rückläufekg">[181]BALAN1!$E$15</definedName>
    <definedName name="BSB5vorklkg">[181]BALAN1!$F$15</definedName>
    <definedName name="BSB5vorklmg">[181]BALAN1!$F$16</definedName>
    <definedName name="bsec1">#REF!</definedName>
    <definedName name="bsec2">#REF!</definedName>
    <definedName name="bsec3">#REF!</definedName>
    <definedName name="bsec4">#REF!</definedName>
    <definedName name="bsec5">#REF!</definedName>
    <definedName name="bsec6">#REF!</definedName>
    <definedName name="BSG">#REF!</definedName>
    <definedName name="bsth">#REF!</definedName>
    <definedName name="bsthi">#REF!</definedName>
    <definedName name="BT">#REF!</definedName>
    <definedName name="BT_60_70">#REF!</definedName>
    <definedName name="BT_80_100">#REF!</definedName>
    <definedName name="bt_boil">#REF!</definedName>
    <definedName name="BT_E">#REF!</definedName>
    <definedName name="Bt_ef">#REF!</definedName>
    <definedName name="bt_lead">#REF!</definedName>
    <definedName name="BT_MIX_SEAL">#REF!</definedName>
    <definedName name="bt_rate">#REF!</definedName>
    <definedName name="BT_SEAL_COAT">#REF!</definedName>
    <definedName name="BT_SEAL_ON_BTSD">#REF!</definedName>
    <definedName name="BT_SINGLE_30.45">#REF!</definedName>
    <definedName name="BT_WEARING_COAT">#REF!</definedName>
    <definedName name="BTC">#REF!</definedName>
    <definedName name="BTEMULTIONSS1">#REF!</definedName>
    <definedName name="BTL">'[154]MTC-estimate'!$C$7</definedName>
    <definedName name="btp">'[104]Detailed RD  estimate'!$M$71</definedName>
    <definedName name="BTSD_23">#REF!</definedName>
    <definedName name="BTSD_DRY">#REF!</definedName>
    <definedName name="BTSD_SEAL">#REF!</definedName>
    <definedName name="BU_2008">'[180]1-Pop Proj'!#REF!</definedName>
    <definedName name="BU_2011">'[180]1-Pop Proj'!#REF!</definedName>
    <definedName name="BU_2016">'[180]1-Pop Proj'!#REF!</definedName>
    <definedName name="BU_2023">'[180]1-Pop Proj'!#REF!</definedName>
    <definedName name="BU_2038">'[180]1-Pop Proj'!#REF!</definedName>
    <definedName name="BU_GM">'[180]1-Pop Proj'!#REF!</definedName>
    <definedName name="bua">#REF!</definedName>
    <definedName name="buildings">#REF!</definedName>
    <definedName name="BuildTotal">#REF!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Titles">#REF!</definedName>
    <definedName name="BuiltIn_Print_Titles___0" localSheetId="3">#REF!</definedName>
    <definedName name="BuiltIn_Print_Titles___0">#N/A</definedName>
    <definedName name="BuiltIn_Print_Titles___0___0">#REF!</definedName>
    <definedName name="bul">'[182]Boq Block A'!#REF!</definedName>
    <definedName name="Bulk">[95]General!$K$3</definedName>
    <definedName name="bulkbitumen">#REF!</definedName>
    <definedName name="Busbays">[183]Input!$D$121</definedName>
    <definedName name="bush">#N/A</definedName>
    <definedName name="buski">#REF!</definedName>
    <definedName name="busky">#REF!</definedName>
    <definedName name="bw13c">[184]DATA!$D$209</definedName>
    <definedName name="BW15C">[184]DATA!$D$195</definedName>
    <definedName name="BWF1B">#REF!</definedName>
    <definedName name="bwfb">[155]Process!#REF!</definedName>
    <definedName name="bwl">[155]Process!#REF!</definedName>
    <definedName name="bwld">#REF!</definedName>
    <definedName name="BWSP_C">[99]wh_data_R!$D$351:$N$365</definedName>
    <definedName name="BWSP_CL">[99]wh_data_R!$D$350:$N$350</definedName>
    <definedName name="BWSP_CL_RATES">[99]wh_data!$M$139:$W$139</definedName>
    <definedName name="BWSP_CLL">[99]wh_data_R!$AA$378:$AC$387</definedName>
    <definedName name="BWSP_CLR">[99]wh_data!$L$139:$P$139</definedName>
    <definedName name="BWSP_CLS">[99]wh_data_R!$AA$378:$AA$387</definedName>
    <definedName name="BWSP_D_R">[99]CPHEEO!$BE$3:$BE$17</definedName>
    <definedName name="BWSP_D_RATES">[99]wh_data!$L$140:$L$150</definedName>
    <definedName name="BWSP_DC">[99]wh_data_R!$A$141:$A$155</definedName>
    <definedName name="BWSP_DL_RANGE">[99]CPHEEO!$BF$3:$BF$14</definedName>
    <definedName name="BWSP_DR">[99]wh_data!$L$140:$L$148</definedName>
    <definedName name="BWSP_FR_12KG">[185]BWSCPlt!$C$19:$M$19</definedName>
    <definedName name="BWSP_FR_14KG">[185]BWSCPlt!$C$34:$M$34</definedName>
    <definedName name="BWSP_FR_16KG">[185]BWSCPlt!$C$49:$M$49</definedName>
    <definedName name="BWSP_FR_18KG">[185]BWSCPlt!$C$64:$M$64</definedName>
    <definedName name="BWSP_FR_20KG">[185]BWSCPlt!$C$79:$M$79</definedName>
    <definedName name="BWSP_FR_22KG">[185]BWSCPlt!$C$94:$M$94</definedName>
    <definedName name="BWSP_FR_24KG">[185]BWSCPlt!$C$109:$M$109</definedName>
    <definedName name="BWSP_FR_26KG">[185]BWSCPlt!$C$124:$M$124</definedName>
    <definedName name="BWSP_FR_28KG">[185]BWSCPlt!$C$139:$M$139</definedName>
    <definedName name="BWSP_FR_30KG">[185]BWSCPlt!$C$154:$M$154</definedName>
    <definedName name="BWSP_G">[99]wh_data_R!$F$1440:$F$1449</definedName>
    <definedName name="BWSP_P">[99]wh_data_R!$G$1440:$G$1449</definedName>
    <definedName name="BWSP_RATES">[99]wh_data!$L$140:$P$148</definedName>
    <definedName name="BWSP_T">[99]wh_data!$A$140:$L$176</definedName>
    <definedName name="bwssb">'[186]Legal Risk Analysis'!#REF!</definedName>
    <definedName name="bww">[155]Process!#REF!</definedName>
    <definedName name="bx">#REF!</definedName>
    <definedName name="BY">#REF!</definedName>
    <definedName name="c.c136">[187]Sheet1!$A$19:$A$22</definedName>
    <definedName name="C.L.WALL">#REF!</definedName>
    <definedName name="c.nos">#REF!</definedName>
    <definedName name="C.S.WALL">#REF!</definedName>
    <definedName name="C_" localSheetId="3">#REF!</definedName>
    <definedName name="C_">#N/A</definedName>
    <definedName name="c_a">#REF!</definedName>
    <definedName name="c_c136">[187]Sheet1!$A$19:$A$22</definedName>
    <definedName name="c_d">#REF!</definedName>
    <definedName name="c_f">#REF!</definedName>
    <definedName name="C_n">#REF!</definedName>
    <definedName name="C_P">#REF!</definedName>
    <definedName name="c_r">#REF!</definedName>
    <definedName name="C824.">#REF!</definedName>
    <definedName name="CA">#REF!</definedName>
    <definedName name="cabinet">#REF!</definedName>
    <definedName name="Cable">[188]Enquire!#REF!</definedName>
    <definedName name="caff">[189]v!#REF!</definedName>
    <definedName name="caI">#REF!</definedName>
    <definedName name="caII">#REF!</definedName>
    <definedName name="cal">#REF!</definedName>
    <definedName name="calculation74s">#REF!</definedName>
    <definedName name="calculations">#REF!</definedName>
    <definedName name="can">#REF!</definedName>
    <definedName name="Canalabstract">#REF!</definedName>
    <definedName name="Canaldata">#REF!</definedName>
    <definedName name="cant">'[190]Staff Acco.'!#REF!</definedName>
    <definedName name="CANTILEVERONETOSIX">#REF!</definedName>
    <definedName name="CANTILEVERSEVENTOTHIRTEEN">#REF!</definedName>
    <definedName name="cap">#REF!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dReaderInd400">[191]CCTV_EST1!#REF!</definedName>
    <definedName name="care1">[150]Lead!#REF!</definedName>
    <definedName name="CARP">#REF!</definedName>
    <definedName name="CARP1">#REF!</definedName>
    <definedName name="CARP2">#REF!</definedName>
    <definedName name="CARPI">[184]DATA!$D$39</definedName>
    <definedName name="Carriage">#REF!</definedName>
    <definedName name="Carriage_AAC">#REF!</definedName>
    <definedName name="Carriage_Aggregate">#REF!</definedName>
    <definedName name="Carriage_Aggregate_20">#REF!</definedName>
    <definedName name="Carriage_Aggregate40">#REF!</definedName>
    <definedName name="Carriage_Bitumen">#REF!</definedName>
    <definedName name="Carriage_Bricks">#REF!</definedName>
    <definedName name="Carriage_cement">#REF!</definedName>
    <definedName name="Carriage_Marble">#REF!</definedName>
    <definedName name="Carriage_MS_bar_6mm">#REF!</definedName>
    <definedName name="Carriage_of_Brick_Agg">#REF!</definedName>
    <definedName name="Carriage_RMC">#REF!</definedName>
    <definedName name="Carriage_Sand">#REF!</definedName>
    <definedName name="Carriage_Steel">#REF!</definedName>
    <definedName name="Carriage_tile">#REF!</definedName>
    <definedName name="Carriage_Water_proof">#REF!</definedName>
    <definedName name="Carting">'[192]CC Road'!#REF!</definedName>
    <definedName name="cascrente">'[193]#REF'!$N$5</definedName>
    <definedName name="cash_bank">#REF!</definedName>
    <definedName name="CASH_OUT">#REF!</definedName>
    <definedName name="cb">#REF!</definedName>
    <definedName name="cbeams">#REF!</definedName>
    <definedName name="cbgl1">#REF!</definedName>
    <definedName name="cbgl2">#REF!</definedName>
    <definedName name="cbgl3">#REF!</definedName>
    <definedName name="cbgl4">#REF!</definedName>
    <definedName name="cbr">#REF!</definedName>
    <definedName name="cc">[162]Elect.!#REF!</definedName>
    <definedName name="CC_1">[28]DATA!$I$59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#REF!</definedName>
    <definedName name="cc_mix">'[176]data existing_do not delete'!$D$2:$D$7</definedName>
    <definedName name="CC1.2.4">#REF!</definedName>
    <definedName name="cc1.5.10">#REF!</definedName>
    <definedName name="CC1_2_4">NA()</definedName>
    <definedName name="cc1_5_10">NA()</definedName>
    <definedName name="CC1153_">[184]DATA!$D$119</definedName>
    <definedName name="CC11A">'[170]11'!$A:$W</definedName>
    <definedName name="CC11B">'[170]11'!$A:$U</definedName>
    <definedName name="CC124_">[184]DATA!$D$133</definedName>
    <definedName name="CC12A">'[170]12'!$A:$U</definedName>
    <definedName name="CC12B">'[170]12'!$A:$U</definedName>
    <definedName name="CC148_">[184]DATA!$D$164</definedName>
    <definedName name="CC2A">'[170]2A'!$A:$V</definedName>
    <definedName name="CC2B">'[170]2B'!$A:$V</definedName>
    <definedName name="CC2C">'[170]2C'!$A:$V</definedName>
    <definedName name="CC2D">'[170]2D'!$A:$V</definedName>
    <definedName name="CC2E">'[170]2E'!$A:$V</definedName>
    <definedName name="CC2F">'[170]2F'!$A:$V</definedName>
    <definedName name="CC2G">'[170]2G'!$A:$V</definedName>
    <definedName name="CC2H">'[170]2H'!$A:$V</definedName>
    <definedName name="CC3A">'[170]3A'!$A:$V</definedName>
    <definedName name="CC3B">'[170]3B'!$A:$V</definedName>
    <definedName name="CC4a">'[170]4'!$A:$U</definedName>
    <definedName name="CC5a">#REF!</definedName>
    <definedName name="CC5a1">#REF!</definedName>
    <definedName name="CC6A">'[170]6A'!$A:$V</definedName>
    <definedName name="CC6B">'[170]6B'!$A:$V</definedName>
    <definedName name="CC7A">'[170]7A'!$A:$U</definedName>
    <definedName name="CC7B">'[170]7B'!$A:$U</definedName>
    <definedName name="CC8A">'[170]8A'!$A:$U</definedName>
    <definedName name="CC8B">'[170]8B'!$A:$U</definedName>
    <definedName name="CC9A">'[170]9A'!$A:$U</definedName>
    <definedName name="CC9B">'[170]9B'!$A:$U</definedName>
    <definedName name="CC9C">'[170]9C'!$A:$U</definedName>
    <definedName name="CC9D">'[170]9D'!$A:$U</definedName>
    <definedName name="CC9E">'[170]9E'!$A:$U</definedName>
    <definedName name="CC9F">'[170]9F'!$A:$U</definedName>
    <definedName name="CC9G">'[170]9G'!$A:$U</definedName>
    <definedName name="CC9H">'[170]9H'!$A:$U</definedName>
    <definedName name="CC9I">'[170]9I'!$A:$U</definedName>
    <definedName name="CC9J">'[170]9J'!$A:$U</definedName>
    <definedName name="CC9K">'[170]9K'!$A:$U</definedName>
    <definedName name="cca">#REF!</definedName>
    <definedName name="CCAAMP">#REF!</definedName>
    <definedName name="ccb">'[104]Detailed RD  estimate'!#REF!</definedName>
    <definedName name="CCC">'[194]TBAL9697 -group wise  sdpl'!$A$214</definedName>
    <definedName name="cccc">[175]COST!$A$1:$G$52</definedName>
    <definedName name="cci">#REF!</definedName>
    <definedName name="ccir">#REF!</definedName>
    <definedName name="CCL">'[154]MTC-estimate'!$C$8</definedName>
    <definedName name="ccolagl">#REF!</definedName>
    <definedName name="ccp">#REF!</definedName>
    <definedName name="ccpm35">'[104]Detailed RD  estimate'!#REF!</definedName>
    <definedName name="ccwc1">#REF!</definedName>
    <definedName name="ccwc2">#REF!</definedName>
    <definedName name="cd">#REF!</definedName>
    <definedName name="cd10mm">#REF!</definedName>
    <definedName name="cd12mm">#REF!</definedName>
    <definedName name="cd20mm">#REF!</definedName>
    <definedName name="cd25mm">#REF!</definedName>
    <definedName name="cd40mm">#REF!</definedName>
    <definedName name="cd40mm08">#REF!</definedName>
    <definedName name="cd6mm">#REF!</definedName>
    <definedName name="cddata">#REF!</definedName>
    <definedName name="cdds">'[143]UNP-NCW '!#REF!</definedName>
    <definedName name="CDECV">#REF!</definedName>
    <definedName name="CDN">'[154]MTC-estimate'!$I$7</definedName>
    <definedName name="CDNO">#REF!</definedName>
    <definedName name="cdno_600">#REF!</definedName>
    <definedName name="CDSC">'[154]MTC-estimate'!$I$8</definedName>
    <definedName name="ce">'[195]Lead statement'!$P$19</definedName>
    <definedName name="CED">#REF!</definedName>
    <definedName name="cem">'[74]C-data'!$F$55</definedName>
    <definedName name="cem_w">'[74]C-data'!#REF!</definedName>
    <definedName name="cement">#N/A</definedName>
    <definedName name="Cement_124">#REF!</definedName>
    <definedName name="Cement_excluding_cost_of_empty_cement_bags">#REF!</definedName>
    <definedName name="cement_mortar">#REF!</definedName>
    <definedName name="Cement1.4fine3.6">#N/A</definedName>
    <definedName name="cementpaint">#REF!</definedName>
    <definedName name="cemonc">#REF!</definedName>
    <definedName name="cenchrcol">#REF!</definedName>
    <definedName name="cenchrfoot">#REF!</definedName>
    <definedName name="cenchrpb">#REF!</definedName>
    <definedName name="cenchrped">#REF!</definedName>
    <definedName name="Centering_charges_for_bed_blocks_and_culvert_slabs_and_other_structures_of_less_than_3_mts._span.">#REF!</definedName>
    <definedName name="Centering_charges_for_bed_blocks_and_culvert_slabs_and_other_structures_of_less_than_3_mts__span_">NA()</definedName>
    <definedName name="Centering_charges_for_culvert_slabs_and_other_structures_of__3_mts._span_and_above">#REF!</definedName>
    <definedName name="Centering_charges_for_culvert_slabs_and_other_structures_of__3_mts__span_and_above">NA()</definedName>
    <definedName name="ceramic">#REF!</definedName>
    <definedName name="ceramic.">#REF!</definedName>
    <definedName name="CERAMIC..">#REF!</definedName>
    <definedName name="cert">#REF!</definedName>
    <definedName name="certificatenew" hidden="1">{#N/A,#N/A,FALSE,"no"}</definedName>
    <definedName name="Cess">'[196]Main sheet'!$C$58</definedName>
    <definedName name="CEW">#REF!</definedName>
    <definedName name="cf">[197]gen!$J$1</definedName>
    <definedName name="cfb">#REF!</definedName>
    <definedName name="cfbeams">#REF!</definedName>
    <definedName name="cfsalb">#REF!</definedName>
    <definedName name="cfslab">#REF!</definedName>
    <definedName name="cg">#REF!</definedName>
    <definedName name="Chainage">#REF!</definedName>
    <definedName name="Channel_Shoulders">#REF!</definedName>
    <definedName name="chapter3" hidden="1">{#N/A,#N/A,FALSE,"no"}</definedName>
    <definedName name="chart" hidden="1">{#N/A,#N/A,FALSE,"no"}</definedName>
    <definedName name="chdyrrr">[150]Lead!#REF!</definedName>
    <definedName name="check">#REF!</definedName>
    <definedName name="checked">#REF!</definedName>
    <definedName name="checkvalue">#REF!</definedName>
    <definedName name="chemicalcalculationperungudi">#REF!</definedName>
    <definedName name="chemsludgecal">#REF!</definedName>
    <definedName name="china">[198]Material!$D$14</definedName>
    <definedName name="chips_10">#REF!</definedName>
    <definedName name="chips_12">#REF!</definedName>
    <definedName name="chips_5">#REF!</definedName>
    <definedName name="CHOW">#REF!</definedName>
    <definedName name="Ci">#REF!</definedName>
    <definedName name="CI_C">[99]wh_data_R!$D$285:$G$302</definedName>
    <definedName name="CI_CL">[99]wh_data_R!$D$284:$G$284</definedName>
    <definedName name="CI_CL_RATES">[99]wh_data!$M$60:$O$60</definedName>
    <definedName name="CI_CLL">[99]wh_data_R!$O$378:$Q$380</definedName>
    <definedName name="CI_CLR">[99]wh_data!$L$60:$O$60</definedName>
    <definedName name="CI_CLS">[99]wh_data_R!$O$378:$O$380</definedName>
    <definedName name="CI_D_R">[99]CPHEEO!$BA$3:$BA$39</definedName>
    <definedName name="CI_D_RATES">[185]CI!$C$9:$S$9</definedName>
    <definedName name="CI_DC">[99]wh_data_R!$A$61:$A$78</definedName>
    <definedName name="CI_DL_RANGE">[99]CPHEEO!$BA$3:$BA$15</definedName>
    <definedName name="CI_DR">[99]wh_data!$L$61:$L$77</definedName>
    <definedName name="CI_FR_A">[185]CI!$C$34:$S$34</definedName>
    <definedName name="CI_FR_B">[185]CI!$C$49:$S$49</definedName>
    <definedName name="CI_FR_LA">[185]CI!$C$19:$S$19</definedName>
    <definedName name="CI_G">[99]wh_data_R!$W$1440:$W$1442</definedName>
    <definedName name="CI_P">[99]wh_data_R!$X$1440:$X$1442</definedName>
    <definedName name="CI_RATES">[99]wh_data!$L$61:$O$77</definedName>
    <definedName name="CI_T">[99]wh_data!$A$61:$D$85</definedName>
    <definedName name="cidjoint">#REF!</definedName>
    <definedName name="CIDjoints">[46]maya!$B$370:$B$375</definedName>
    <definedName name="cii">#REF!</definedName>
    <definedName name="ciii">#REF!</definedName>
    <definedName name="cikkk">'[145]p&amp;m'!#REF!</definedName>
    <definedName name="Cinder">[100]Material!#REF!</definedName>
    <definedName name="CIR">[127]coverpage!$E$27</definedName>
    <definedName name="CISP14">#REF!</definedName>
    <definedName name="City">#REF!</definedName>
    <definedName name="CIV">#REF!</definedName>
    <definedName name="CIVIL">#REF!</definedName>
    <definedName name="CIVIL_WORKS">#REF!</definedName>
    <definedName name="cjv">#REF!</definedName>
    <definedName name="ckeck1">#REF!</definedName>
    <definedName name="CLASSS">#REF!</definedName>
    <definedName name="Clayey_Soil_in_wet_and_slushy_condition_________SS_20_B">#REF!</definedName>
    <definedName name="CLEAR_PAGE_BREA">#REF!</definedName>
    <definedName name="Clearing_alchi__tilla">#REF!</definedName>
    <definedName name="Clearing_heavy_Jungle">#REF!</definedName>
    <definedName name="Clearing_Juliflora__Prosafis__jungle_including_up_rooting_and_removing_of_Juliflora_stumps.">#REF!</definedName>
    <definedName name="Clearing_Juliflora__Prosafis__jungle_including_up_rooting_and_removing_of_Juliflora_stumps_">NA()</definedName>
    <definedName name="Clearing_light_Jungle">#REF!</definedName>
    <definedName name="Clearing_Scrub_Jungle">#REF!</definedName>
    <definedName name="clintels">#REF!</definedName>
    <definedName name="clp">#REF!</definedName>
    <definedName name="Cm">#REF!</definedName>
    <definedName name="CM_1_10">[100]Data!#REF!</definedName>
    <definedName name="CM_1_2">[100]Data!#REF!</definedName>
    <definedName name="CM_1_3">[100]Data!#REF!</definedName>
    <definedName name="CM_1_4">[100]Data!#REF!</definedName>
    <definedName name="CM_1_5">[100]Data!#REF!</definedName>
    <definedName name="CM_1_6">[100]Data!#REF!</definedName>
    <definedName name="CM_1_8">[100]Data!#REF!</definedName>
    <definedName name="CM_14">#REF!</definedName>
    <definedName name="cM_143">#N/A</definedName>
    <definedName name="cm_mix">'[176]data existing_do not delete'!$A$78:$A$84</definedName>
    <definedName name="cm1.5">#REF!</definedName>
    <definedName name="CM14_">'[72]Civil-works'!#REF!</definedName>
    <definedName name="cmain">#REF!</definedName>
    <definedName name="cmes">#REF!</definedName>
    <definedName name="CMFOC">'[72]Civil-works'!#REF!</definedName>
    <definedName name="cmii">#REF!</definedName>
    <definedName name="cmiii">#REF!</definedName>
    <definedName name="cmiv">#REF!</definedName>
    <definedName name="cmvi">#REF!</definedName>
    <definedName name="cn">#REF!</definedName>
    <definedName name="cnvey">[199]Lead!#REF!</definedName>
    <definedName name="CO">'[200]labour rates'!$C$7</definedName>
    <definedName name="COAD">'[201]Civil Works'!$K$7</definedName>
    <definedName name="COAD_1">#REF!</definedName>
    <definedName name="COAD_2">#REF!</definedName>
    <definedName name="coalsp">#REF!</definedName>
    <definedName name="Coarse_Sand">#REF!</definedName>
    <definedName name="coarsesand">#REF!</definedName>
    <definedName name="cobo">#REF!</definedName>
    <definedName name="code">'[202]segments-details'!$B$5:$B$371</definedName>
    <definedName name="coimbatore">#REF!</definedName>
    <definedName name="col">[203]DATA_PRG!$H$173</definedName>
    <definedName name="Colbgl">#REF!</definedName>
    <definedName name="colbgl2">#REF!</definedName>
    <definedName name="Cold_twisted_steel_bars___TMT">#REF!</definedName>
    <definedName name="Column_Clamp">#REF!</definedName>
    <definedName name="Columns">#REF!</definedName>
    <definedName name="ColumnTitle1">#REF!</definedName>
    <definedName name="COMM_MLD">[99]input!$K$8</definedName>
    <definedName name="COMM_POP">[99]input!$F$8</definedName>
    <definedName name="COMM_YEAR">[99]input!$C$8</definedName>
    <definedName name="COMM_YR_LPM">[99]input!$H$8</definedName>
    <definedName name="Comp">[204]SPECS!$D$61:$D$123</definedName>
    <definedName name="Comp.Stat">[205]Data!#REF!</definedName>
    <definedName name="comp0001">[206]Work_sheet!#REF!</definedName>
    <definedName name="Company">#REF!</definedName>
    <definedName name="CompanyName">'[207]Solar panel'!$B$1</definedName>
    <definedName name="compare" hidden="1">{#N/A,#N/A,FALSE,"no"}</definedName>
    <definedName name="compmain">'[208]SUMP1420KL@HW'!#REF!</definedName>
    <definedName name="Compressor_Charges___10.5_cum_per_minit_capacity">#REF!</definedName>
    <definedName name="Compressor_Charges___10_5_cum_per_minit_capacity">NA()</definedName>
    <definedName name="Compressor_Charges___6_cum_per_minit_capacity">#REF!</definedName>
    <definedName name="CON">'[209]VCH-SLC'!$A$1:$D$100</definedName>
    <definedName name="con_mixer">#REF!</definedName>
    <definedName name="con_pro">#REF!</definedName>
    <definedName name="concludied5550">#REF!</definedName>
    <definedName name="Concrete_Mixer__a__04___0.28_cum">#N/A</definedName>
    <definedName name="Concrete_Mixture">#REF!</definedName>
    <definedName name="Concrete_Pump">#REF!</definedName>
    <definedName name="conm">#REF!</definedName>
    <definedName name="conmixer">'[76]SSR 2014-15 Rates'!$E$62</definedName>
    <definedName name="conns.">#REF!</definedName>
    <definedName name="conns_">#REF!</definedName>
    <definedName name="conpmp">#REF!</definedName>
    <definedName name="_xlnm.Consolidate_Area" hidden="1">#N/A</definedName>
    <definedName name="constrn">#REF!</definedName>
    <definedName name="Construction">'[152]Bitumen trunk'!$W$1:$AN$196</definedName>
    <definedName name="conversion">[210]inWords!$A$2:$W$6</definedName>
    <definedName name="coo">'[211]Cost Index'!$D$28</definedName>
    <definedName name="cook">#REF!</definedName>
    <definedName name="COOL">#REF!</definedName>
    <definedName name="copy">#REF!</definedName>
    <definedName name="Corner_Ange_2.5m">#REF!</definedName>
    <definedName name="Corner_Angel">#REF!</definedName>
    <definedName name="Corner_Angel_1.5m">#REF!</definedName>
    <definedName name="cost">#REF!</definedName>
    <definedName name="Cost10">#REF!</definedName>
    <definedName name="Cost5">'[170]5'!$A:$V</definedName>
    <definedName name="costcentre13">'[170]13'!$A:$U</definedName>
    <definedName name="costdata">#REF!</definedName>
    <definedName name="costdt">#REF!</definedName>
    <definedName name="CostPlan">#REF!</definedName>
    <definedName name="COTTAGE">'[98]final abstract'!#REF!</definedName>
    <definedName name="Country">#REF!</definedName>
    <definedName name="cover">[212]Intro.!#REF!</definedName>
    <definedName name="cp">'[75]Lead statement'!$J$23</definedName>
    <definedName name="CPBaseDate">#REF!</definedName>
    <definedName name="cpcl">#REF!</definedName>
    <definedName name="cpcl26.4">#REF!</definedName>
    <definedName name="cpcl26.4mldnew">#REF!</definedName>
    <definedName name="CPIndex">#REF!</definedName>
    <definedName name="CPType">#REF!</definedName>
    <definedName name="cr">[213]dBase!$J$14</definedName>
    <definedName name="cr_mpl_divn_corenet_cn_mpl">#REF!</definedName>
    <definedName name="CR_stone">'[214]Common '!$D$21:$D$22</definedName>
    <definedName name="CR_stone_HBG">'[214]Common '!$D$21</definedName>
    <definedName name="cran20">#REF!</definedName>
    <definedName name="crane">#REF!</definedName>
    <definedName name="Crane__Rate_of_sinking_0.8_mts._per_day">#REF!</definedName>
    <definedName name="Crane__Rate_of_sinking_0_8_mts__per_day">NA()</definedName>
    <definedName name="crccslab">#REF!</definedName>
    <definedName name="crccslab150">#REF!</definedName>
    <definedName name="crf">#N/A</definedName>
    <definedName name="CRS">#REF!</definedName>
    <definedName name="crsobpl">'[215]TBAL9697 -group wise  sdpl'!$A$34</definedName>
    <definedName name="crsrate">'[22]lead-st'!$L$12</definedName>
    <definedName name="crss">[22]rdamdata!$J$10</definedName>
    <definedName name="crush">[177]r!$F$30</definedName>
    <definedName name="Crushing">#REF!</definedName>
    <definedName name="crust">'[216]Data.F8.BTR'!#REF!</definedName>
    <definedName name="CS">[217]Boq!#REF!</definedName>
    <definedName name="CSAND">[38]MRATES!$G$8</definedName>
    <definedName name="cshewcen">#REF!</definedName>
    <definedName name="cshewcenchrfoot">#REF!</definedName>
    <definedName name="cshewcenchrpb">#REF!</definedName>
    <definedName name="cshewcenchrped">#REF!</definedName>
    <definedName name="csshade">#REF!</definedName>
    <definedName name="CSSR_M_005">#REF!</definedName>
    <definedName name="cst">#REF!</definedName>
    <definedName name="ct_basic">'[74]C-data'!#REF!</definedName>
    <definedName name="ctrhabstat">#REF!</definedName>
    <definedName name="cts_basic">#REF!</definedName>
    <definedName name="cu">#REF!</definedName>
    <definedName name="cucnocab">#REF!</definedName>
    <definedName name="Cuddapah_Shahabad_slabs_40mm">[100]Material!#REF!</definedName>
    <definedName name="Cuddapah_Shahabad_slabs_50_mm">[100]Material!#REF!</definedName>
    <definedName name="culvert">#N/A</definedName>
    <definedName name="culvert_type">#REF!</definedName>
    <definedName name="curr_liab_prov">#REF!</definedName>
    <definedName name="CURRENCY">'[156]Tender Summary'!#REF!</definedName>
    <definedName name="CustomDuty">#REF!</definedName>
    <definedName name="cut_holes_bw">#REF!</definedName>
    <definedName name="cut_holes_rcc">#REF!</definedName>
    <definedName name="Cutting_and_removing_other_kindof_trees_including_stacking_of_girth_30_to_100_cm">#REF!</definedName>
    <definedName name="Cutting_and_removing_Palmyrah_trees_including_stacking_of_girth_30_to_100_cm.">#REF!</definedName>
    <definedName name="Cutting_and_removing_Palmyrah_trees_including_stacking_of_girth_30_to_100_cm_">NA()</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bt">#REF!</definedName>
    <definedName name="CWL">'[154]MTC-estimate'!$I$6</definedName>
    <definedName name="CWSUMP">'[214]DATA-BASE'!$I$6:$T$22</definedName>
    <definedName name="cx">#REF!</definedName>
    <definedName name="d">[162]Elect.!#REF!</definedName>
    <definedName name="d.nos">#REF!</definedName>
    <definedName name="D.t">[157]data!#REF!</definedName>
    <definedName name="D.t.">[158]DATA!#REF!</definedName>
    <definedName name="d.ts">[158]DATA!#REF!</definedName>
    <definedName name="D.tt">[158]DATA!#REF!</definedName>
    <definedName name="D_">#REF!</definedName>
    <definedName name="D__">#REF!</definedName>
    <definedName name="d_jp" hidden="1">{"'Sheet1'!$A$4386:$N$4591"}</definedName>
    <definedName name="D_t">NA()</definedName>
    <definedName name="D206xE206">'[215]p&amp;m'!#REF!</definedName>
    <definedName name="D206xE206_1">"'smb://Venkat/1%20KC222%20-%20TEXAS/My%20Documents/zero.xls'#$'p&amp;m'.$H$264:$H$264"</definedName>
    <definedName name="D206xE206_10">'[218]p&amp;m'!#REF!</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5D2955">#REF!</definedName>
    <definedName name="da">#REF!</definedName>
    <definedName name="dadoing">#REF!</definedName>
    <definedName name="dar">#REF!</definedName>
    <definedName name="dasd" hidden="1">{"'Bill No. 7'!$A$1:$G$32"}</definedName>
    <definedName name="data">[189]Data!#REF!</definedName>
    <definedName name="data.">[219]Data!#REF!</definedName>
    <definedName name="Data...CD">[220]Labour!$D$5</definedName>
    <definedName name="Data___CD">[221]Labour!$D$5</definedName>
    <definedName name="data_1">"'smb://192.168.4.17/workings%20(e)/Files/BZ001%20-%20RO/Seminar/SEMINAR.xls'#$'labour coeff'.$A$3:$S$74"</definedName>
    <definedName name="data_10">'[222]labour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07">#REF!</definedName>
    <definedName name="data1">#REF!</definedName>
    <definedName name="DATA10">[223]Data!#REF!</definedName>
    <definedName name="DATA100">[223]Data!#REF!</definedName>
    <definedName name="DATA1011">[223]Data!#REF!</definedName>
    <definedName name="DATA1012">[223]Data!#REF!</definedName>
    <definedName name="DATA1013">[223]Data!#REF!</definedName>
    <definedName name="DATA1014">[223]Data!#REF!</definedName>
    <definedName name="DATA1015">[223]Data!#REF!</definedName>
    <definedName name="DATA102">[223]Data!#REF!</definedName>
    <definedName name="DATA103">[223]Data!#REF!</definedName>
    <definedName name="DATA104">[223]Data!#REF!</definedName>
    <definedName name="DATA105">[223]Data!#REF!</definedName>
    <definedName name="DATA106">[223]Data!#REF!</definedName>
    <definedName name="DATA107A">[223]Data!#REF!</definedName>
    <definedName name="DATA107B">[223]Data!#REF!</definedName>
    <definedName name="DATA107C">[223]Data!#REF!</definedName>
    <definedName name="DATA107D">[223]Data!#REF!</definedName>
    <definedName name="DATA107E">[223]Data!#REF!</definedName>
    <definedName name="DATA107F">[223]Data!#REF!</definedName>
    <definedName name="DATA107G">[223]Data!#REF!</definedName>
    <definedName name="data108">#REF!</definedName>
    <definedName name="DATA108A">[223]Data!#REF!</definedName>
    <definedName name="DATA108B">[223]Data!#REF!</definedName>
    <definedName name="DATA108C">[223]Data!#REF!</definedName>
    <definedName name="DATA108D">[223]Data!#REF!</definedName>
    <definedName name="DATA108E">[223]Data!#REF!</definedName>
    <definedName name="DATA108F">[223]Data!#REF!</definedName>
    <definedName name="DATA108G">[223]Data!#REF!</definedName>
    <definedName name="DATA108H">[223]Data!#REF!</definedName>
    <definedName name="DATA108I">[223]Data!#REF!</definedName>
    <definedName name="DATA108J">[223]Data!#REF!</definedName>
    <definedName name="DATA108K">[223]Data!#REF!</definedName>
    <definedName name="DATA108L">[223]Data!#REF!</definedName>
    <definedName name="DATA108M">[223]Data!#REF!</definedName>
    <definedName name="DATA108N">[223]Data!#REF!</definedName>
    <definedName name="DATA108O">[223]Data!#REF!</definedName>
    <definedName name="DATA108P">[223]Data!#REF!</definedName>
    <definedName name="DATA109A">[223]Data!#REF!</definedName>
    <definedName name="DATA109B">[223]Data!#REF!</definedName>
    <definedName name="DATA109C">[223]Data!#REF!</definedName>
    <definedName name="DATA109D">[223]Data!#REF!</definedName>
    <definedName name="DATA109E">[223]Data!#REF!</definedName>
    <definedName name="DATA109F">[223]Data!#REF!</definedName>
    <definedName name="DATA109G">[223]Data!#REF!</definedName>
    <definedName name="DATA109H">[223]Data!#REF!</definedName>
    <definedName name="DATA109I">[223]Data!#REF!</definedName>
    <definedName name="DATA109J">[223]Data!#REF!</definedName>
    <definedName name="DATA109K">[223]Data!#REF!</definedName>
    <definedName name="DATA109L">[223]Data!#REF!</definedName>
    <definedName name="DATA109M">[223]Data!#REF!</definedName>
    <definedName name="DATA109N">[223]Data!#REF!</definedName>
    <definedName name="DATA109O">[223]Data!#REF!</definedName>
    <definedName name="DATA109P">[223]Data!#REF!</definedName>
    <definedName name="DATA11">[223]Data!#REF!</definedName>
    <definedName name="DATA110A">[223]Data!#REF!</definedName>
    <definedName name="DATA110B">[223]Data!#REF!</definedName>
    <definedName name="DATA110C">[223]Data!#REF!</definedName>
    <definedName name="DATA110D">[223]Data!#REF!</definedName>
    <definedName name="DATA110E">[223]Data!#REF!</definedName>
    <definedName name="DATA110F">[223]Data!#REF!</definedName>
    <definedName name="DATA110G">[223]Data!#REF!</definedName>
    <definedName name="DATA110H">[223]Data!#REF!</definedName>
    <definedName name="DATA110I">[223]Data!#REF!</definedName>
    <definedName name="DATA110J">[223]Data!#REF!</definedName>
    <definedName name="DATA110K">[223]Data!#REF!</definedName>
    <definedName name="DATA110L">[223]Data!#REF!</definedName>
    <definedName name="DATA110M">[223]Data!#REF!</definedName>
    <definedName name="DATA110N">[223]Data!#REF!</definedName>
    <definedName name="DATA110O">[223]Data!#REF!</definedName>
    <definedName name="DATA110P">[223]Data!#REF!</definedName>
    <definedName name="DATA111A">[223]Data!#REF!</definedName>
    <definedName name="DATA111B">[223]Data!#REF!</definedName>
    <definedName name="DATA111C">[223]Data!#REF!</definedName>
    <definedName name="DATA111D">[223]Data!#REF!</definedName>
    <definedName name="DATA111E">[223]Data!#REF!</definedName>
    <definedName name="DATA111F">[223]Data!#REF!</definedName>
    <definedName name="DATA111G">[223]Data!#REF!</definedName>
    <definedName name="DATA111H">[223]Data!#REF!</definedName>
    <definedName name="DATA111I">[223]Data!#REF!</definedName>
    <definedName name="DATA111J">[223]Data!#REF!</definedName>
    <definedName name="DATA111K">[223]Data!#REF!</definedName>
    <definedName name="DATA111L">[223]Data!#REF!</definedName>
    <definedName name="DATA111M">[223]Data!#REF!</definedName>
    <definedName name="DATA111N">[223]Data!#REF!</definedName>
    <definedName name="DATA111O">[223]Data!#REF!</definedName>
    <definedName name="DATA111P">[223]Data!#REF!</definedName>
    <definedName name="DATA112A">[223]Data!#REF!</definedName>
    <definedName name="DATA112B">[223]Data!#REF!</definedName>
    <definedName name="DATA112C">[223]Data!#REF!</definedName>
    <definedName name="DATA112D">[223]Data!#REF!</definedName>
    <definedName name="DATA112E">[223]Data!#REF!</definedName>
    <definedName name="DATA112F">[223]Data!#REF!</definedName>
    <definedName name="DATA112G">[223]Data!#REF!</definedName>
    <definedName name="DATA112H">[223]Data!#REF!</definedName>
    <definedName name="DATA112I">[223]Data!#REF!</definedName>
    <definedName name="DATA112J">[223]Data!#REF!</definedName>
    <definedName name="DATA112K">[223]Data!#REF!</definedName>
    <definedName name="DATA112L">[223]Data!#REF!</definedName>
    <definedName name="DATA112M">[223]Data!#REF!</definedName>
    <definedName name="DATA112N">[223]Data!#REF!</definedName>
    <definedName name="DATA112O">[223]Data!#REF!</definedName>
    <definedName name="DATA112P">[223]Data!#REF!</definedName>
    <definedName name="DATA113A">[223]Data!#REF!</definedName>
    <definedName name="DATA113B">[223]Data!#REF!</definedName>
    <definedName name="DATA113C">[223]Data!#REF!</definedName>
    <definedName name="DATA113D">[223]Data!#REF!</definedName>
    <definedName name="DATA113E">[223]Data!#REF!</definedName>
    <definedName name="DATA113F">[223]Data!#REF!</definedName>
    <definedName name="DATA113G">[223]Data!#REF!</definedName>
    <definedName name="DATA113H">[223]Data!#REF!</definedName>
    <definedName name="DATA113I">[223]Data!#REF!</definedName>
    <definedName name="DATA113J">[223]Data!#REF!</definedName>
    <definedName name="DATA113K">[223]Data!#REF!</definedName>
    <definedName name="DATA114">[223]Data!#REF!</definedName>
    <definedName name="DATA114A">#REF!</definedName>
    <definedName name="DATA115">[223]Data!#REF!</definedName>
    <definedName name="DATA116">[223]Data!#REF!</definedName>
    <definedName name="DATA117">[223]Data!#REF!</definedName>
    <definedName name="DATA118">[223]Data!#REF!</definedName>
    <definedName name="DATA119">[223]Data!#REF!</definedName>
    <definedName name="DATA12">[223]Data!#REF!</definedName>
    <definedName name="DATA120">[223]Data!#REF!</definedName>
    <definedName name="DATA121">[223]Data!#REF!</definedName>
    <definedName name="DATA122">[223]Data!#REF!</definedName>
    <definedName name="DATA123">[223]Data!#REF!</definedName>
    <definedName name="DATA124">[223]Data!#REF!</definedName>
    <definedName name="DATA125">[223]Data!#REF!</definedName>
    <definedName name="DATA126">[223]Data!#REF!</definedName>
    <definedName name="DATA127A">[223]Data!#REF!</definedName>
    <definedName name="DATA127B">[223]Data!#REF!</definedName>
    <definedName name="DATA127C">[223]Data!#REF!</definedName>
    <definedName name="DATA127D">[223]Data!#REF!</definedName>
    <definedName name="DATA127E">[223]Data!#REF!</definedName>
    <definedName name="DATA127F">[223]Data!#REF!</definedName>
    <definedName name="DATA127G">[223]Data!#REF!</definedName>
    <definedName name="DATA127H">[223]Data!#REF!</definedName>
    <definedName name="DATA127I">[223]Data!#REF!</definedName>
    <definedName name="DATA127J">[223]Data!#REF!</definedName>
    <definedName name="DATA128A">[223]Data!#REF!</definedName>
    <definedName name="DATA128B">[223]Data!#REF!</definedName>
    <definedName name="DATA128C">[223]Data!#REF!</definedName>
    <definedName name="DATA128D">[223]Data!#REF!</definedName>
    <definedName name="DATA128E">[223]Data!#REF!</definedName>
    <definedName name="DATA128F">[223]Data!#REF!</definedName>
    <definedName name="DATA128G">[223]Data!#REF!</definedName>
    <definedName name="DATA129A">[223]Data!#REF!</definedName>
    <definedName name="DATA129B">[223]Data!#REF!</definedName>
    <definedName name="DATA129C">[223]Data!#REF!</definedName>
    <definedName name="DATA129D">[223]Data!#REF!</definedName>
    <definedName name="DATA13">[223]Data!#REF!</definedName>
    <definedName name="DATA130A">[223]Data!#REF!</definedName>
    <definedName name="DATA130B">[223]Data!#REF!</definedName>
    <definedName name="DATA131">[223]Data!#REF!</definedName>
    <definedName name="DATA132">[223]Data!#REF!</definedName>
    <definedName name="DATA133">[223]Data!#REF!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[223]Data!#REF!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[223]Data!#REF!</definedName>
    <definedName name="DATA144">[223]Data!#REF!</definedName>
    <definedName name="DATA145">[223]Data!#REF!</definedName>
    <definedName name="DATA146">[223]Data!#REF!</definedName>
    <definedName name="DATA147">[223]Data!#REF!</definedName>
    <definedName name="DATA148">[223]Data!#REF!</definedName>
    <definedName name="DATA149">[223]Data!#REF!</definedName>
    <definedName name="DATA15">#REF!</definedName>
    <definedName name="DATA150">[223]Data!#REF!</definedName>
    <definedName name="DATA151A">[223]Data!#REF!</definedName>
    <definedName name="DATA151B">#REF!</definedName>
    <definedName name="DATA151C">#REF!</definedName>
    <definedName name="DATA151D">#REF!</definedName>
    <definedName name="DATA152">[223]Data!#REF!</definedName>
    <definedName name="DATA153">[223]Data!#REF!</definedName>
    <definedName name="DATA154">[223]Data!#REF!</definedName>
    <definedName name="DATA155">#REF!</definedName>
    <definedName name="DATA156">[223]Data!#REF!</definedName>
    <definedName name="DATA157">[223]Data!#REF!</definedName>
    <definedName name="DATA158">[223]Data!#REF!</definedName>
    <definedName name="DATA159A">[223]Data!#REF!</definedName>
    <definedName name="DATA159B">[223]Data!#REF!</definedName>
    <definedName name="DATA159C">[223]Data!#REF!</definedName>
    <definedName name="DATA159D">[223]Data!#REF!</definedName>
    <definedName name="DATA16">[223]Data!#REF!</definedName>
    <definedName name="DATA160">[223]Data!#REF!</definedName>
    <definedName name="DATA161">[223]Data!#REF!</definedName>
    <definedName name="DATA162">[223]Data!#REF!</definedName>
    <definedName name="DATA163">[223]Data!#REF!</definedName>
    <definedName name="DATA17">#REF!</definedName>
    <definedName name="DATA18">[223]Data!#REF!</definedName>
    <definedName name="DATA19">[223]Data!#REF!</definedName>
    <definedName name="data2" hidden="1">#REF!</definedName>
    <definedName name="DATA20">[223]Data!#REF!</definedName>
    <definedName name="data2000">#REF!</definedName>
    <definedName name="DATA21">[223]Data!#REF!</definedName>
    <definedName name="DATA22">[223]Data!#REF!</definedName>
    <definedName name="DATA23">[223]Data!#REF!</definedName>
    <definedName name="DATA24">[223]Data!#REF!</definedName>
    <definedName name="DATA25">#REF!</definedName>
    <definedName name="DATA26">[223]Data!#REF!</definedName>
    <definedName name="DATA27">[223]Data!#REF!</definedName>
    <definedName name="DATA28">#REF!</definedName>
    <definedName name="DATA29">[223]Data!#REF!</definedName>
    <definedName name="data3" hidden="1">#REF!</definedName>
    <definedName name="DATA30">[223]Data!#REF!</definedName>
    <definedName name="DATA31">[223]Data!#REF!</definedName>
    <definedName name="DATA32">[223]Data!#REF!</definedName>
    <definedName name="DATA33">[223]Data!#REF!</definedName>
    <definedName name="DATA34">[223]Data!#REF!</definedName>
    <definedName name="DATA35">[223]Data!#REF!</definedName>
    <definedName name="DATA36">[223]Data!#REF!</definedName>
    <definedName name="DATA37">[223]Data!#REF!</definedName>
    <definedName name="DATA38">[223]Data!#REF!</definedName>
    <definedName name="DATA39">[223]Data!#REF!</definedName>
    <definedName name="DATA4">[223]Data!#REF!</definedName>
    <definedName name="DATA40">[223]Data!#REF!</definedName>
    <definedName name="DATA41">[223]Data!#REF!</definedName>
    <definedName name="DATA42">[223]Data!#REF!</definedName>
    <definedName name="DATA43">[223]Data!#REF!</definedName>
    <definedName name="DATA44">[223]Data!#REF!</definedName>
    <definedName name="DATA45">[223]Data!#REF!</definedName>
    <definedName name="DATA46">[223]Data!#REF!</definedName>
    <definedName name="DATA47">[223]Data!#REF!</definedName>
    <definedName name="DATA48">[223]Data!#REF!</definedName>
    <definedName name="DATA49">[223]Data!#REF!</definedName>
    <definedName name="DATA5">[223]Data!#REF!</definedName>
    <definedName name="DATA50">[223]Data!#REF!</definedName>
    <definedName name="DATA51">[223]Data!#REF!</definedName>
    <definedName name="DATA52">[223]Data!#REF!</definedName>
    <definedName name="DATA53">[223]Data!#REF!</definedName>
    <definedName name="DATA54">[223]Data!#REF!</definedName>
    <definedName name="DATA55">#REF!</definedName>
    <definedName name="DATA56">[223]Data!#REF!</definedName>
    <definedName name="DATA57">[223]Data!#REF!</definedName>
    <definedName name="DATA58">[223]Data!#REF!</definedName>
    <definedName name="DATA59">[223]Data!#REF!</definedName>
    <definedName name="DATA6">#REF!</definedName>
    <definedName name="DATA60">[223]Data!#REF!</definedName>
    <definedName name="DATA61">[223]Data!#REF!</definedName>
    <definedName name="DATA62">#REF!</definedName>
    <definedName name="DATA63">[223]Data!#REF!</definedName>
    <definedName name="DATA64">[223]Data!#REF!</definedName>
    <definedName name="DATA65">[223]Data!#REF!</definedName>
    <definedName name="DATA66">[223]Data!#REF!</definedName>
    <definedName name="DATA67">[223]Data!#REF!</definedName>
    <definedName name="DATA68">[223]Data!#REF!</definedName>
    <definedName name="DATA69">[223]Data!#REF!</definedName>
    <definedName name="DATA7">[223]Data!#REF!</definedName>
    <definedName name="DATA70">[223]Data!#REF!</definedName>
    <definedName name="DATA71">[223]Data!#REF!</definedName>
    <definedName name="DATA72">[223]Data!#REF!</definedName>
    <definedName name="DATA73">[223]Data!#REF!</definedName>
    <definedName name="DATA74">[223]Data!#REF!</definedName>
    <definedName name="DATA75">#REF!</definedName>
    <definedName name="DATA76">[223]Data!#REF!</definedName>
    <definedName name="DATA77A">[223]Data!#REF!</definedName>
    <definedName name="DATA77B">[223]Data!#REF!</definedName>
    <definedName name="DATA78">[223]Data!#REF!</definedName>
    <definedName name="DATA79A">[223]Data!#REF!</definedName>
    <definedName name="DATA79B">[223]Data!#REF!</definedName>
    <definedName name="DATA79C">[223]Data!#REF!</definedName>
    <definedName name="DATA8">[223]Data!#REF!</definedName>
    <definedName name="DATA80A">[223]Data!#REF!</definedName>
    <definedName name="DATA80B">[223]Data!#REF!</definedName>
    <definedName name="DATA80C">[223]Data!#REF!</definedName>
    <definedName name="DATA81">[223]Data!#REF!</definedName>
    <definedName name="DATA82">[223]Data!#REF!</definedName>
    <definedName name="DATA83">#REF!</definedName>
    <definedName name="DATA84">[223]Data!#REF!</definedName>
    <definedName name="DATA85">[223]Data!#REF!</definedName>
    <definedName name="DATA86">[223]Data!#REF!</definedName>
    <definedName name="DATA87">[223]Data!#REF!</definedName>
    <definedName name="DATA88">[223]Data!#REF!</definedName>
    <definedName name="DATA89">[223]Data!#REF!</definedName>
    <definedName name="DATA9">[223]Data!#REF!</definedName>
    <definedName name="DATA90">[223]Data!#REF!</definedName>
    <definedName name="DATA91">#REF!</definedName>
    <definedName name="DATA92">[223]Data!#REF!</definedName>
    <definedName name="DATA93">[223]Data!#REF!</definedName>
    <definedName name="DATA94">[223]Data!#REF!</definedName>
    <definedName name="DATA95">[223]Data!#REF!</definedName>
    <definedName name="DATA96">#REF!</definedName>
    <definedName name="DATA97">#REF!</definedName>
    <definedName name="DATA98">[223]Data!#REF!</definedName>
    <definedName name="DATA99">[223]Data!#REF!</definedName>
    <definedName name="Dataa">#REF!</definedName>
    <definedName name="_xlnm.Database">#REF!</definedName>
    <definedName name="Database_MI">#REF!</definedName>
    <definedName name="datafsdf">'[224]labour coeff'!$A$3:$S$74</definedName>
    <definedName name="DataInput">[225]DataInput!$A$4:$AH$158</definedName>
    <definedName name="DataInputPh1">'[225]DataInput-1'!$A$4:$AF$527</definedName>
    <definedName name="datanew1" hidden="1">{#N/A,#N/A,FALSE,"no"}</definedName>
    <definedName name="date">[226]data!#REF!</definedName>
    <definedName name="Daywork">#REF!</definedName>
    <definedName name="db">[203]DATA_PRG!$F$366</definedName>
    <definedName name="dbas">#REF!</definedName>
    <definedName name="dbase1">#REF!</definedName>
    <definedName name="DbBaseDate">#REF!</definedName>
    <definedName name="dbbs">#REF!</definedName>
    <definedName name="dbbsb">#REF!</definedName>
    <definedName name="dbc">#REF!</definedName>
    <definedName name="dbd">#REF!</definedName>
    <definedName name="dbh">#REF!</definedName>
    <definedName name="dbi">#REF!</definedName>
    <definedName name="DbIndex">#REF!</definedName>
    <definedName name="DBM">#REF!</definedName>
    <definedName name="dbo">#REF!</definedName>
    <definedName name="dbrb">#REF!</definedName>
    <definedName name="dbs">#REF!</definedName>
    <definedName name="dbsi">#REF!</definedName>
    <definedName name="dbst">#REF!</definedName>
    <definedName name="dbt">#REF!</definedName>
    <definedName name="dc">#REF!</definedName>
    <definedName name="dcd">#REF!</definedName>
    <definedName name="DCU">'[227]ACS(1)'!#REF!</definedName>
    <definedName name="DD">#REF!</definedName>
    <definedName name="DD_X001">#REF!</definedName>
    <definedName name="DD20HB">[228]leads!$Q$39</definedName>
    <definedName name="ddd" hidden="1">'[98]final abstract'!#REF!</definedName>
    <definedName name="dddd">[229]leads!$H$7</definedName>
    <definedName name="DDDDD" hidden="1">{#N/A,#N/A,FALSE,"MODULE3"}</definedName>
    <definedName name="dddddd">[230]leads!$H$7</definedName>
    <definedName name="dddr">#REF!</definedName>
    <definedName name="ddffdff">#REF!</definedName>
    <definedName name="DDK">'[2]BOQ (2)'!$A$1:$G$52</definedName>
    <definedName name="dds">#REF!</definedName>
    <definedName name="DDSAND">[228]leads!$Q$36</definedName>
    <definedName name="de">'[153]Specification report'!$E$160</definedName>
    <definedName name="de.">'[231]GF SB Ok '!$F$1569</definedName>
    <definedName name="de_">'[232]GF SB Ok '!$F$1611</definedName>
    <definedName name="dee">#REF!</definedName>
    <definedName name="dee.">'[153]Specification report'!$E$161</definedName>
    <definedName name="dee_">NA()</definedName>
    <definedName name="deff">#REF!</definedName>
    <definedName name="DEHRI">#REF!</definedName>
    <definedName name="delifting_depths">'[176]data existing_do not delete'!$A$27:$A$40</definedName>
    <definedName name="dem" hidden="1">{"pl_t&amp;d",#N/A,FALSE,"p&amp;l_t&amp;D_01_02 (2)"}</definedName>
    <definedName name="Depn">#REF!</definedName>
    <definedName name="depr">#REF!</definedName>
    <definedName name="Depth">#REF!</definedName>
    <definedName name="derse">[233]Lead!#REF!</definedName>
    <definedName name="DES">#REF!</definedName>
    <definedName name="DES_10">#REF!</definedName>
    <definedName name="DESC1">#REF!</definedName>
    <definedName name="DESC10">#REF!</definedName>
    <definedName name="DESC100">[223]Data!#REF!</definedName>
    <definedName name="DESC101">[223]Data!#REF!</definedName>
    <definedName name="DESC1011">[223]Data!#REF!</definedName>
    <definedName name="DESC1012">[223]Data!#REF!</definedName>
    <definedName name="DESC1013">[223]Data!#REF!</definedName>
    <definedName name="DESC1014">[223]Data!#REF!</definedName>
    <definedName name="DESC1015">[223]Data!#REF!</definedName>
    <definedName name="DESC102">[223]Data!#REF!</definedName>
    <definedName name="DESC103">[223]Data!#REF!</definedName>
    <definedName name="DESC104">[223]Data!#REF!</definedName>
    <definedName name="DESC105">[223]Data!#REF!</definedName>
    <definedName name="DESC106">[223]Data!#REF!</definedName>
    <definedName name="DESC107">[223]Data!#REF!</definedName>
    <definedName name="DESC107A">[223]Data!#REF!</definedName>
    <definedName name="DESC107B">[223]Data!#REF!</definedName>
    <definedName name="DESC107C">[223]Data!#REF!</definedName>
    <definedName name="DESC107D">[223]Data!#REF!</definedName>
    <definedName name="DESC107E">[223]Data!#REF!</definedName>
    <definedName name="DESC107F">[223]Data!#REF!</definedName>
    <definedName name="DESC107G">[223]Data!#REF!</definedName>
    <definedName name="DESC108">[223]Data!#REF!</definedName>
    <definedName name="DESC108A">[223]Data!#REF!</definedName>
    <definedName name="DESC108B">[223]Data!#REF!</definedName>
    <definedName name="DESC108C">[223]Data!#REF!</definedName>
    <definedName name="DESC108D">[223]Data!#REF!</definedName>
    <definedName name="DESC108E">[223]Data!#REF!</definedName>
    <definedName name="DESC108F">[223]Data!#REF!</definedName>
    <definedName name="DESC108G">[223]Data!#REF!</definedName>
    <definedName name="DESC108H">[223]Data!#REF!</definedName>
    <definedName name="DESC108I">[223]Data!#REF!</definedName>
    <definedName name="DESC108J">[223]Data!#REF!</definedName>
    <definedName name="DESC108K">[223]Data!#REF!</definedName>
    <definedName name="DESC108L">[223]Data!#REF!</definedName>
    <definedName name="DESC108M">[223]Data!#REF!</definedName>
    <definedName name="DESC108N">[223]Data!#REF!</definedName>
    <definedName name="DESC108O">[223]Data!#REF!</definedName>
    <definedName name="DESC108P">[223]Data!#REF!</definedName>
    <definedName name="DESC109">[223]Data!#REF!</definedName>
    <definedName name="DESC109A">[223]Data!#REF!</definedName>
    <definedName name="DESC109B">[223]Data!#REF!</definedName>
    <definedName name="DESC109C">[223]Data!#REF!</definedName>
    <definedName name="DESC109D">[223]Data!#REF!</definedName>
    <definedName name="DESC109E">[223]Data!#REF!</definedName>
    <definedName name="DESC109F">[223]Data!#REF!</definedName>
    <definedName name="DESC109G">[223]Data!#REF!</definedName>
    <definedName name="DESC109H">[223]Data!#REF!</definedName>
    <definedName name="DESC109I">[223]Data!#REF!</definedName>
    <definedName name="DESC109J">[223]Data!#REF!</definedName>
    <definedName name="DESC109K">[223]Data!#REF!</definedName>
    <definedName name="DESC109L">[223]Data!#REF!</definedName>
    <definedName name="DESC109M">[223]Data!#REF!</definedName>
    <definedName name="DESC109N">[223]Data!#REF!</definedName>
    <definedName name="DESC109O">[223]Data!#REF!</definedName>
    <definedName name="DESC109P">[223]Data!#REF!</definedName>
    <definedName name="DESC11">#REF!</definedName>
    <definedName name="DESC110">[223]Data!#REF!</definedName>
    <definedName name="DESC110A">[223]Data!#REF!</definedName>
    <definedName name="DESC110B">[223]Data!#REF!</definedName>
    <definedName name="DESC110C">[223]Data!#REF!</definedName>
    <definedName name="DESC110D">[223]Data!#REF!</definedName>
    <definedName name="DESC110E">[223]Data!#REF!</definedName>
    <definedName name="DESC110F">[223]Data!#REF!</definedName>
    <definedName name="DESC110G">[223]Data!#REF!</definedName>
    <definedName name="DESC110H">[223]Data!#REF!</definedName>
    <definedName name="DESC110I">[223]Data!#REF!</definedName>
    <definedName name="DESC110J">[223]Data!#REF!</definedName>
    <definedName name="DESC110K">[223]Data!#REF!</definedName>
    <definedName name="DESC110L">[223]Data!#REF!</definedName>
    <definedName name="DESC110M">[223]Data!#REF!</definedName>
    <definedName name="DESC110N">[223]Data!#REF!</definedName>
    <definedName name="DESC110O">[223]Data!#REF!</definedName>
    <definedName name="DESC110P">[223]Data!#REF!</definedName>
    <definedName name="DESC111">[223]Data!#REF!</definedName>
    <definedName name="DESC111A">[223]Data!#REF!</definedName>
    <definedName name="DESC111B">[223]Data!#REF!</definedName>
    <definedName name="DESC111C">[223]Data!#REF!</definedName>
    <definedName name="DESC111D">[223]Data!#REF!</definedName>
    <definedName name="DESC111E">[223]Data!#REF!</definedName>
    <definedName name="DESC111F">[223]Data!#REF!</definedName>
    <definedName name="DESC111G">[223]Data!#REF!</definedName>
    <definedName name="DESC111H">[223]Data!#REF!</definedName>
    <definedName name="DESC111I">[223]Data!#REF!</definedName>
    <definedName name="DESC111J">[223]Data!#REF!</definedName>
    <definedName name="DESC111K">[223]Data!#REF!</definedName>
    <definedName name="DESC111L">[223]Data!#REF!</definedName>
    <definedName name="DESC111M">[223]Data!#REF!</definedName>
    <definedName name="DESC111N">[223]Data!#REF!</definedName>
    <definedName name="DESC111O">[223]Data!#REF!</definedName>
    <definedName name="DESC111P">[223]Data!#REF!</definedName>
    <definedName name="DESC112">[223]Data!#REF!</definedName>
    <definedName name="DESC112A">[223]Data!#REF!</definedName>
    <definedName name="DESC112B">[223]Data!#REF!</definedName>
    <definedName name="DESC112C">[223]Data!#REF!</definedName>
    <definedName name="DESC112D">[223]Data!#REF!</definedName>
    <definedName name="DESC112E">[223]Data!#REF!</definedName>
    <definedName name="DESC112F">[223]Data!#REF!</definedName>
    <definedName name="DESC112G">[223]Data!#REF!</definedName>
    <definedName name="DESC112H">[223]Data!#REF!</definedName>
    <definedName name="DESC112I">[223]Data!#REF!</definedName>
    <definedName name="DESC112J">[223]Data!#REF!</definedName>
    <definedName name="DESC112K">[223]Data!#REF!</definedName>
    <definedName name="DESC112L">[223]Data!#REF!</definedName>
    <definedName name="DESC112M">[223]Data!#REF!</definedName>
    <definedName name="DESC112N">[223]Data!#REF!</definedName>
    <definedName name="DESC112O">[223]Data!#REF!</definedName>
    <definedName name="DESC112P">[223]Data!#REF!</definedName>
    <definedName name="DESC113">[223]Data!#REF!</definedName>
    <definedName name="DESC113A">[223]Data!#REF!</definedName>
    <definedName name="DESC113B">[223]Data!#REF!</definedName>
    <definedName name="DESC113C">[223]Data!#REF!</definedName>
    <definedName name="DESC113D">[223]Data!#REF!</definedName>
    <definedName name="DESC113E">[223]Data!#REF!</definedName>
    <definedName name="DESC113F">[223]Data!#REF!</definedName>
    <definedName name="DESC113G">[223]Data!#REF!</definedName>
    <definedName name="DESC113H">[223]Data!#REF!</definedName>
    <definedName name="DESC113I">[223]Data!#REF!</definedName>
    <definedName name="DESC113J">[223]Data!#REF!</definedName>
    <definedName name="DESC113K">[223]Data!#REF!</definedName>
    <definedName name="DESC114">[223]Data!#REF!</definedName>
    <definedName name="DESC115">[223]Data!#REF!</definedName>
    <definedName name="DESC116">[223]Data!#REF!</definedName>
    <definedName name="DESC117">[223]Data!#REF!</definedName>
    <definedName name="DESC118">[223]Data!#REF!</definedName>
    <definedName name="DESC119">[223]Data!#REF!</definedName>
    <definedName name="DESC12">#REF!</definedName>
    <definedName name="DESC120">[223]Data!#REF!</definedName>
    <definedName name="DESC121">[223]Data!#REF!</definedName>
    <definedName name="DESC122">[223]Data!#REF!</definedName>
    <definedName name="DESC123">[223]Data!#REF!</definedName>
    <definedName name="DESC124">[223]Data!#REF!</definedName>
    <definedName name="DESC125">[223]Data!#REF!</definedName>
    <definedName name="DESC126">[223]Data!#REF!</definedName>
    <definedName name="DESC127">[223]Data!#REF!</definedName>
    <definedName name="DESC127A">[223]Data!#REF!</definedName>
    <definedName name="DESC127B">[223]Data!#REF!</definedName>
    <definedName name="DESC127C">[223]Data!#REF!</definedName>
    <definedName name="DESC127D">[223]Data!#REF!</definedName>
    <definedName name="DESC127E">[223]Data!#REF!</definedName>
    <definedName name="DESC127F">[223]Data!#REF!</definedName>
    <definedName name="DESC127G">[223]Data!#REF!</definedName>
    <definedName name="DESC127H">[223]Data!#REF!</definedName>
    <definedName name="DESC127I">[223]Data!#REF!</definedName>
    <definedName name="DESC127J">[223]Data!#REF!</definedName>
    <definedName name="DESC128">[223]Data!#REF!</definedName>
    <definedName name="DESC128A">[223]Data!#REF!</definedName>
    <definedName name="DESC128B">[223]Data!#REF!</definedName>
    <definedName name="DESC128C">[223]Data!#REF!</definedName>
    <definedName name="DESC128D">[223]Data!#REF!</definedName>
    <definedName name="DESC128E">[223]Data!#REF!</definedName>
    <definedName name="DESC128F">[223]Data!#REF!</definedName>
    <definedName name="DESC128G">[223]Data!#REF!</definedName>
    <definedName name="DESC129">[223]Data!#REF!</definedName>
    <definedName name="DESC129A">[223]Data!#REF!</definedName>
    <definedName name="DESC129B">[223]Data!#REF!</definedName>
    <definedName name="DESC129C">[223]Data!#REF!</definedName>
    <definedName name="DESC129D">[223]Data!#REF!</definedName>
    <definedName name="DESC13">#REF!</definedName>
    <definedName name="DESC130">[223]Data!#REF!</definedName>
    <definedName name="DESC130A">[223]Data!#REF!</definedName>
    <definedName name="DESC130B">[223]Data!#REF!</definedName>
    <definedName name="DESC131">[223]Data!#REF!</definedName>
    <definedName name="DESC132">[223]Data!#REF!</definedName>
    <definedName name="DESC133">[223]Data!#REF!</definedName>
    <definedName name="DESC14">[223]Data!#REF!</definedName>
    <definedName name="DESC143">[223]Data!#REF!</definedName>
    <definedName name="DESC144">[223]Data!#REF!</definedName>
    <definedName name="DESC145">[223]Data!#REF!</definedName>
    <definedName name="DESC146">[223]Data!#REF!</definedName>
    <definedName name="DESC147">[223]Data!#REF!</definedName>
    <definedName name="DESC148">[223]Data!#REF!</definedName>
    <definedName name="DESC149">[223]Data!#REF!</definedName>
    <definedName name="DESC15">#REF!</definedName>
    <definedName name="DESC150">[223]Data!#REF!</definedName>
    <definedName name="DESC151">#REF!</definedName>
    <definedName name="DESC151A">[223]Data!#REF!</definedName>
    <definedName name="DESC151B">#REF!</definedName>
    <definedName name="DESC151C">#REF!</definedName>
    <definedName name="DESC151D">#REF!</definedName>
    <definedName name="DESC152">[223]Data!#REF!</definedName>
    <definedName name="DESC153">[223]Data!#REF!</definedName>
    <definedName name="DESC154">[223]Data!#REF!</definedName>
    <definedName name="DESC155">[223]Data!#REF!</definedName>
    <definedName name="DESC156">[223]Data!#REF!</definedName>
    <definedName name="DESC157">[223]Data!#REF!</definedName>
    <definedName name="DESC158">[223]Data!#REF!</definedName>
    <definedName name="DESC16">[223]Data!#REF!</definedName>
    <definedName name="DESC17">#REF!</definedName>
    <definedName name="DESC18">[223]Data!#REF!</definedName>
    <definedName name="DESC19">[223]Data!#REF!</definedName>
    <definedName name="DESC2">#REF!</definedName>
    <definedName name="DESC20">[223]Data!#REF!</definedName>
    <definedName name="DESC21">[223]Data!#REF!</definedName>
    <definedName name="DESC22">[223]Data!#REF!</definedName>
    <definedName name="DESC23">[223]Data!#REF!</definedName>
    <definedName name="DESC24">[223]Data!#REF!</definedName>
    <definedName name="DESC25">#REF!</definedName>
    <definedName name="DESC26">[223]Data!#REF!</definedName>
    <definedName name="DESC27">[223]Data!#REF!</definedName>
    <definedName name="DESC28">#REF!</definedName>
    <definedName name="DESC29">[223]Data!#REF!</definedName>
    <definedName name="DESC3">#REF!</definedName>
    <definedName name="DESC30">[223]Data!#REF!</definedName>
    <definedName name="DESC31">[223]Data!#REF!</definedName>
    <definedName name="DESC32">[223]Data!#REF!</definedName>
    <definedName name="DESC33">[223]Data!#REF!</definedName>
    <definedName name="DESC34">[223]Data!#REF!</definedName>
    <definedName name="DESC35">[223]Data!#REF!</definedName>
    <definedName name="DESC36">[223]Data!#REF!</definedName>
    <definedName name="DESC37">[223]Data!#REF!</definedName>
    <definedName name="DESC38">[223]Data!#REF!</definedName>
    <definedName name="DESC39">[223]Data!#REF!</definedName>
    <definedName name="DESC4">#REF!</definedName>
    <definedName name="DESC40">[223]Data!#REF!</definedName>
    <definedName name="DESC41">[223]Data!#REF!</definedName>
    <definedName name="DESC42">[223]Data!#REF!</definedName>
    <definedName name="DESC43">[223]Data!#REF!</definedName>
    <definedName name="DESC44">[223]Data!#REF!</definedName>
    <definedName name="DESC45">[223]Data!#REF!</definedName>
    <definedName name="DESC46">[223]Data!#REF!</definedName>
    <definedName name="DESC47">[223]Data!#REF!</definedName>
    <definedName name="DESC48">[223]Data!#REF!</definedName>
    <definedName name="DESC49">[223]Data!#REF!</definedName>
    <definedName name="DESC5">#REF!</definedName>
    <definedName name="DESC50">[223]Data!#REF!</definedName>
    <definedName name="DESC51">[223]Data!#REF!</definedName>
    <definedName name="DESC52">[223]Data!#REF!</definedName>
    <definedName name="DESC53">#REF!</definedName>
    <definedName name="DESC54">[223]Data!#REF!</definedName>
    <definedName name="DESC55">#REF!</definedName>
    <definedName name="DESC56">[223]Data!#REF!</definedName>
    <definedName name="DESC57">[223]Data!#REF!</definedName>
    <definedName name="DESC58">[223]Data!#REF!</definedName>
    <definedName name="DESC59">[223]Data!#REF!</definedName>
    <definedName name="DESC6">#REF!</definedName>
    <definedName name="DESC60">[223]Data!#REF!</definedName>
    <definedName name="DESC61">[223]Data!#REF!</definedName>
    <definedName name="DESC62">#REF!</definedName>
    <definedName name="DESC63">[223]Data!#REF!</definedName>
    <definedName name="DESC64">[223]Data!#REF!</definedName>
    <definedName name="DESC65">[223]Data!#REF!</definedName>
    <definedName name="DESC66">[223]Data!#REF!</definedName>
    <definedName name="DESC67">#REF!</definedName>
    <definedName name="DESC68">[223]Data!#REF!</definedName>
    <definedName name="DESC69">[223]Data!#REF!</definedName>
    <definedName name="DESC7">[223]Data!#REF!</definedName>
    <definedName name="DESC70">[223]Data!#REF!</definedName>
    <definedName name="DESC71">[223]Data!#REF!</definedName>
    <definedName name="DESC72">[223]Data!#REF!</definedName>
    <definedName name="DESC73">[223]Data!#REF!</definedName>
    <definedName name="DESC74">[223]Data!#REF!</definedName>
    <definedName name="DESC75">#REF!</definedName>
    <definedName name="DESC76">#REF!</definedName>
    <definedName name="DESC77">[223]Data!#REF!</definedName>
    <definedName name="DESC78">[223]Data!#REF!</definedName>
    <definedName name="DESC79">[223]Data!#REF!</definedName>
    <definedName name="DESC79A">[223]Data!#REF!</definedName>
    <definedName name="DESC79B">[223]Data!#REF!</definedName>
    <definedName name="DESC79C">[223]Data!#REF!</definedName>
    <definedName name="DESC8">#REF!</definedName>
    <definedName name="DESC80">[223]Data!#REF!</definedName>
    <definedName name="DESC80A">[223]Data!#REF!</definedName>
    <definedName name="DESC80B">[223]Data!#REF!</definedName>
    <definedName name="DESC80C">[223]Data!#REF!</definedName>
    <definedName name="DESC81">[223]Data!#REF!</definedName>
    <definedName name="DESC82">[223]Data!#REF!</definedName>
    <definedName name="DESC83">#REF!</definedName>
    <definedName name="DESC84">#REF!</definedName>
    <definedName name="DESC85">[223]Data!#REF!</definedName>
    <definedName name="DESC86">[223]Data!#REF!</definedName>
    <definedName name="DESC87">[223]Data!#REF!</definedName>
    <definedName name="DESC88">[223]Data!#REF!</definedName>
    <definedName name="DESC89">#REF!</definedName>
    <definedName name="DESC9">#REF!</definedName>
    <definedName name="DESC90">#REF!</definedName>
    <definedName name="DESC91">#REF!</definedName>
    <definedName name="DESC92">[223]Data!#REF!</definedName>
    <definedName name="DESC93">[223]Data!#REF!</definedName>
    <definedName name="DESC94">[223]Data!#REF!</definedName>
    <definedName name="DESC95">[223]Data!#REF!</definedName>
    <definedName name="DESC96">#REF!</definedName>
    <definedName name="DESC97">#REF!</definedName>
    <definedName name="DESC98">[223]Data!#REF!</definedName>
    <definedName name="DESC99">[223]Data!#REF!</definedName>
    <definedName name="description">[234]maya!$A$71:$A$98</definedName>
    <definedName name="DESIGN_PERIOD">[99]CPHEEO!$C$17</definedName>
    <definedName name="designed">#REF!</definedName>
    <definedName name="det">#REF!</definedName>
    <definedName name="detail">#N/A</definedName>
    <definedName name="DetEst">NA()</definedName>
    <definedName name="df">#REF!</definedName>
    <definedName name="dfas" hidden="1">'[98]final abstract'!#REF!</definedName>
    <definedName name="dfd">[235]leads!$H$7</definedName>
    <definedName name="dfdf" hidden="1">'[144]final abstract'!#REF!</definedName>
    <definedName name="dfdfkljdsf">[236]pvc_basic!$G$14</definedName>
    <definedName name="dfdsfd">'[237]Plant &amp;  Machinery'!$G$13</definedName>
    <definedName name="dffggff">#REF!</definedName>
    <definedName name="dfgdfg">#REF!</definedName>
    <definedName name="dfgdg">#REF!</definedName>
    <definedName name="DFGFDG">#REF!</definedName>
    <definedName name="dfgh">#REF!</definedName>
    <definedName name="dfghtjitujyi5ryhfrth">#REF!</definedName>
    <definedName name="dfgyhf">#REF!</definedName>
    <definedName name="dfhg">'[163]NEW '!#REF!</definedName>
    <definedName name="DFSDGFG">#REF!</definedName>
    <definedName name="dfsf">'[238]p&amp;m'!#REF!</definedName>
    <definedName name="dg">#REF!</definedName>
    <definedName name="DGFD">#REF!</definedName>
    <definedName name="dghh">#REF!</definedName>
    <definedName name="dghkl" hidden="1">{"'Bill No. 7'!$A$1:$G$32"}</definedName>
    <definedName name="dgl">#REF!</definedName>
    <definedName name="dglt">#REF!</definedName>
    <definedName name="dh">#N/A</definedName>
    <definedName name="DHTML" hidden="1">{"'Sheet1'!$A$4386:$N$4591"}</definedName>
    <definedName name="Di">[178]Lead!#REF!</definedName>
    <definedName name="DI_C">[99]wh_data_R!$D$306:$H$328</definedName>
    <definedName name="DI_CL">[99]wh_data_R!$D$305:$H$305</definedName>
    <definedName name="DI_CL_RATES">[99]wh_data!$M$87:$N$87</definedName>
    <definedName name="DI_CLL">[99]wh_data_R!$S$378:$U$381</definedName>
    <definedName name="DI_CLR">[99]wh_data!$L$87:$N$87</definedName>
    <definedName name="DI_CLS">[99]wh_data_R!$S$378:$S$381</definedName>
    <definedName name="DI_D_R">[99]CPHEEO!$BB$3:$BB$39</definedName>
    <definedName name="DI_D_RATES">[185]DI!$C$25:$Q$25</definedName>
    <definedName name="DI_DC">[99]wh_data_R!$A$89:$A$110</definedName>
    <definedName name="DI_DL_RANGE">[99]CPHEEO!$BB$3:$BB$14</definedName>
    <definedName name="DI_DR">[99]wh_data!$L$88:$L$103</definedName>
    <definedName name="DI_FR_K7">[185]DI!$C$35:$Q$35</definedName>
    <definedName name="DI_FR_K9">[185]DI!$C$19:$Q$19</definedName>
    <definedName name="DI_G">[99]wh_data_R!$S$1440:$S$1441</definedName>
    <definedName name="DI_P">[99]wh_data_R!$T$1440:$T$1441</definedName>
    <definedName name="DI_RATES">[99]wh_data!$L$88:$N$103</definedName>
    <definedName name="DI_T">[99]wh_data!$A$88:$C$112</definedName>
    <definedName name="dia">[239]Sheet2!$A$1:$B$9</definedName>
    <definedName name="DIAA">#REF!</definedName>
    <definedName name="dial">[208]Sheet2!$A$3:$B$16</definedName>
    <definedName name="DICost">'[225]DI Rate Analysis'!$A$6:$R$34</definedName>
    <definedName name="Diesel">#REF!</definedName>
    <definedName name="diff_20ab">#REF!</definedName>
    <definedName name="DInesh">'[240]d-safe DELUXE'!#REF!</definedName>
    <definedName name="dipu">#REF!</definedName>
    <definedName name="dipuu">#REF!</definedName>
    <definedName name="dipuuu">#REF!</definedName>
    <definedName name="DIRates">'[225]DI Rate Analysis'!$A$6:$R$34</definedName>
    <definedName name="dis">0.5</definedName>
    <definedName name="Discount" hidden="1">#REF!</definedName>
    <definedName name="display_area_2" hidden="1">#REF!</definedName>
    <definedName name="dist">#REF!</definedName>
    <definedName name="Dist_Abstract">#REF!</definedName>
    <definedName name="div">[28]DATA!$H$250</definedName>
    <definedName name="dj">'[241]Data.F8.BTR'!#REF!</definedName>
    <definedName name="djb">#REF!</definedName>
    <definedName name="DJD">#REF!</definedName>
    <definedName name="DKDK">[242]Labour!$D$5</definedName>
    <definedName name="DL">'[154]MTC-estimate'!$C$9</definedName>
    <definedName name="dlp">[156]Data!$H$20</definedName>
    <definedName name="DM">#REF!</definedName>
    <definedName name="Dname">#REF!</definedName>
    <definedName name="dndfh">#REF!</definedName>
    <definedName name="do___________________________________________________________20_B">'[95]Common '!$D$182</definedName>
    <definedName name="do_ar">[150]Lead!#REF!</definedName>
    <definedName name="doar">[150]Lead!#REF!</definedName>
    <definedName name="docu">#REF!</definedName>
    <definedName name="door_one_m">#REF!</definedName>
    <definedName name="door_sizes">'[176]data existing_do not delete'!$E$33:$E$50</definedName>
    <definedName name="door_toilet">#REF!</definedName>
    <definedName name="doordata3">#REF!</definedName>
    <definedName name="DOORS">#REF!</definedName>
    <definedName name="Double_Clip">#REF!</definedName>
    <definedName name="DOW_CORNING_789_SILICONE_SEALANT">#REF!</definedName>
    <definedName name="DOW_CORNING_789_SILICONE_SEALANT_8">#REF!</definedName>
    <definedName name="Dozer_D_80___A_12">#N/A</definedName>
    <definedName name="DPCV">#REF!</definedName>
    <definedName name="DPP">#REF!</definedName>
    <definedName name="dq">#REF!</definedName>
    <definedName name="DR">#REF!</definedName>
    <definedName name="drain">#REF!</definedName>
    <definedName name="Drainage" hidden="1">{"'Typical Costs Estimates'!$C$158:$H$161"}</definedName>
    <definedName name="DRAWINGS">#REF!</definedName>
    <definedName name="DRAWINGS_I">#REF!</definedName>
    <definedName name="DRBA3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req">#REF!</definedName>
    <definedName name="driller">#REF!</definedName>
    <definedName name="Drilling_holes_in_hard_rock__sheet_rock_with_pnuematic_compressor_including_grouting_the_holes_with_neat_cement_slurry__excluding_cost_of_steel_and_its_fabrication_charges">'[243]sup dat'!#REF!</definedName>
    <definedName name="DRINKING">'[216]Data.F8.BTR'!#REF!</definedName>
    <definedName name="DRL">#REF!</definedName>
    <definedName name="drr_hire">#REF!</definedName>
    <definedName name="Drum_Mix_Plant_40___60_TPH">[95]Usage!$C$5</definedName>
    <definedName name="DRY_ROLLING">#REF!</definedName>
    <definedName name="Dry_rough_stone_revetment_for__aprons_and_stacking_within_40_metres">#REF!</definedName>
    <definedName name="dryrolling">#REF!</definedName>
    <definedName name="ds">#REF!</definedName>
    <definedName name="DSA">#REF!</definedName>
    <definedName name="DSR">[60]VARIABLE!#REF!</definedName>
    <definedName name="dstrvt">#REF!</definedName>
    <definedName name="dt">#REF!</definedName>
    <definedName name="Dt.">#REF!</definedName>
    <definedName name="dtn">[244]Data!#REF!</definedName>
    <definedName name="dtrb">#REF!</definedName>
    <definedName name="DTS_APTS">#REF!</definedName>
    <definedName name="DTS_BT6">#REF!</definedName>
    <definedName name="DTS_BT8">#REF!</definedName>
    <definedName name="DTS_BTE">#REF!</definedName>
    <definedName name="DTS_BTM">#REF!</definedName>
    <definedName name="DTS_C1">#REF!</definedName>
    <definedName name="DTS_CC">#REF!</definedName>
    <definedName name="DTS_CEM">#REF!</definedName>
    <definedName name="DTS_ECV">#REF!</definedName>
    <definedName name="DTS_EMC">#REF!</definedName>
    <definedName name="DTS_EMD">#REF!</definedName>
    <definedName name="DTS_EW">#REF!</definedName>
    <definedName name="DTS_GSB">#REF!</definedName>
    <definedName name="DTS_HYSD">#REF!</definedName>
    <definedName name="DTS_LIQ">#REF!</definedName>
    <definedName name="DTS_MSS">#REF!</definedName>
    <definedName name="DTS_PER">#REF!</definedName>
    <definedName name="DTS_REG">#REF!</definedName>
    <definedName name="DTS_SIM">#REF!</definedName>
    <definedName name="DTS_VRCC">#REF!</definedName>
    <definedName name="DTS_WBM">#REF!</definedName>
    <definedName name="dtt">#REF!</definedName>
    <definedName name="dtt.t">#REF!</definedName>
    <definedName name="Dtt_">[158]DATA!#REF!</definedName>
    <definedName name="dttt">#REF!</definedName>
    <definedName name="du">'[179]Sqn-Abs(G+6) '!#REF!</definedName>
    <definedName name="dui">'[179]WO-Abs (G+2) 6 DUs'!#REF!</definedName>
    <definedName name="Dur">[156]Data!$H$18</definedName>
    <definedName name="DUST">#REF!</definedName>
    <definedName name="DustRate">'[192]CC Road'!#REF!</definedName>
    <definedName name="dvv">'[143]UNP-NCW '!#REF!</definedName>
    <definedName name="DW">'[179]Sqn-Abs(G+6) '!#REF!</definedName>
    <definedName name="DWL">#REF!</definedName>
    <definedName name="dwpefb">[155]Process!#REF!</definedName>
    <definedName name="dwpeld">[155]Process!#REF!</definedName>
    <definedName name="dwpelw">[155]Process!#REF!</definedName>
    <definedName name="dxc">#REF!</definedName>
    <definedName name="e">#REF!</definedName>
    <definedName name="e.nos">#REF!</definedName>
    <definedName name="E_0.50">#REF!</definedName>
    <definedName name="E_01">#REF!</definedName>
    <definedName name="E_02">#REF!</definedName>
    <definedName name="E_03">#REF!</definedName>
    <definedName name="E_04">#REF!</definedName>
    <definedName name="E_05">#REF!</definedName>
    <definedName name="E_06">#REF!</definedName>
    <definedName name="E_07">#REF!</definedName>
    <definedName name="E_08">#REF!</definedName>
    <definedName name="E_09">#REF!</definedName>
    <definedName name="E_10">#REF!</definedName>
    <definedName name="E_100">#REF!</definedName>
    <definedName name="E_101">#REF!</definedName>
    <definedName name="E_102">#REF!</definedName>
    <definedName name="E_103">#REF!</definedName>
    <definedName name="E_104">#REF!</definedName>
    <definedName name="E_105">#REF!</definedName>
    <definedName name="E_106">#REF!</definedName>
    <definedName name="E_107">#REF!</definedName>
    <definedName name="E_108">#REF!</definedName>
    <definedName name="E_109">#REF!</definedName>
    <definedName name="E_11">#REF!</definedName>
    <definedName name="E_110">#REF!</definedName>
    <definedName name="E_111">#REF!</definedName>
    <definedName name="E_112">#REF!</definedName>
    <definedName name="E_113">#REF!</definedName>
    <definedName name="E_114">#REF!</definedName>
    <definedName name="E_115">#REF!</definedName>
    <definedName name="E_116">#REF!</definedName>
    <definedName name="E_117">#REF!</definedName>
    <definedName name="E_118">#REF!</definedName>
    <definedName name="E_119">#REF!</definedName>
    <definedName name="E_12">#REF!</definedName>
    <definedName name="E_120">#REF!</definedName>
    <definedName name="E_121">#REF!</definedName>
    <definedName name="E_122">#REF!</definedName>
    <definedName name="E_123">#REF!</definedName>
    <definedName name="E_124">#REF!</definedName>
    <definedName name="E_125">#REF!</definedName>
    <definedName name="E_126">#REF!</definedName>
    <definedName name="E_127">#REF!</definedName>
    <definedName name="E_128">#REF!</definedName>
    <definedName name="E_129">#REF!</definedName>
    <definedName name="E_13">#REF!</definedName>
    <definedName name="E_130">#REF!</definedName>
    <definedName name="E_131">#REF!</definedName>
    <definedName name="E_132">#REF!</definedName>
    <definedName name="E_133">#REF!</definedName>
    <definedName name="E_134">#REF!</definedName>
    <definedName name="E_135">#REF!</definedName>
    <definedName name="E_136">#REF!</definedName>
    <definedName name="E_137">#REF!</definedName>
    <definedName name="E_138">#REF!</definedName>
    <definedName name="E_139">#REF!</definedName>
    <definedName name="E_14">#REF!</definedName>
    <definedName name="E_140">#REF!</definedName>
    <definedName name="E_141">#REF!</definedName>
    <definedName name="E_142">#REF!</definedName>
    <definedName name="E_143">#REF!</definedName>
    <definedName name="E_144">#REF!</definedName>
    <definedName name="E_145">#REF!</definedName>
    <definedName name="E_146">#REF!</definedName>
    <definedName name="E_147">#REF!</definedName>
    <definedName name="E_148">#REF!</definedName>
    <definedName name="E_149">#REF!</definedName>
    <definedName name="E_15">#REF!</definedName>
    <definedName name="E_150">#REF!</definedName>
    <definedName name="E_16">#REF!</definedName>
    <definedName name="E_17">#REF!</definedName>
    <definedName name="E_18">#REF!</definedName>
    <definedName name="E_19">#REF!</definedName>
    <definedName name="E_20">#REF!</definedName>
    <definedName name="E_21">#REF!</definedName>
    <definedName name="E_22">#REF!</definedName>
    <definedName name="E_23">#REF!</definedName>
    <definedName name="E_24">#REF!</definedName>
    <definedName name="E_25">#REF!</definedName>
    <definedName name="E_26">#REF!</definedName>
    <definedName name="E_27">#REF!</definedName>
    <definedName name="E_28">#REF!</definedName>
    <definedName name="E_29">#REF!</definedName>
    <definedName name="E_30">#REF!</definedName>
    <definedName name="E_31">#REF!</definedName>
    <definedName name="E_32">#REF!</definedName>
    <definedName name="E_33">#REF!</definedName>
    <definedName name="E_34">#REF!</definedName>
    <definedName name="E_35">#REF!</definedName>
    <definedName name="E_36">#REF!</definedName>
    <definedName name="E_37">#REF!</definedName>
    <definedName name="E_38">#REF!</definedName>
    <definedName name="E_39">#REF!</definedName>
    <definedName name="E_40">#REF!</definedName>
    <definedName name="E_41">#REF!</definedName>
    <definedName name="E_42">#REF!</definedName>
    <definedName name="E_43">#REF!</definedName>
    <definedName name="E_44">#REF!</definedName>
    <definedName name="E_45">#REF!</definedName>
    <definedName name="E_46">#REF!</definedName>
    <definedName name="E_47">#REF!</definedName>
    <definedName name="E_48">#REF!</definedName>
    <definedName name="E_49">#REF!</definedName>
    <definedName name="E_50">#REF!</definedName>
    <definedName name="E_51">#REF!</definedName>
    <definedName name="E_52">#REF!</definedName>
    <definedName name="E_53">#REF!</definedName>
    <definedName name="E_54">#REF!</definedName>
    <definedName name="E_55">#REF!</definedName>
    <definedName name="E_56">#REF!</definedName>
    <definedName name="E_57">#REF!</definedName>
    <definedName name="E_58">#REF!</definedName>
    <definedName name="E_59">#REF!</definedName>
    <definedName name="E_60">#REF!</definedName>
    <definedName name="E_61">#REF!</definedName>
    <definedName name="E_62">#REF!</definedName>
    <definedName name="E_63">#REF!</definedName>
    <definedName name="E_64">#REF!</definedName>
    <definedName name="E_65">#REF!</definedName>
    <definedName name="E_66">#REF!</definedName>
    <definedName name="E_67">#REF!</definedName>
    <definedName name="E_68">#REF!</definedName>
    <definedName name="E_69">#REF!</definedName>
    <definedName name="E_70">#REF!</definedName>
    <definedName name="E_71">#REF!</definedName>
    <definedName name="E_72">#REF!</definedName>
    <definedName name="E_73">#REF!</definedName>
    <definedName name="E_74">#REF!</definedName>
    <definedName name="E_75">#REF!</definedName>
    <definedName name="E_76">#REF!</definedName>
    <definedName name="E_77">#REF!</definedName>
    <definedName name="E_78">#REF!</definedName>
    <definedName name="E_79">#REF!</definedName>
    <definedName name="E_80">#REF!</definedName>
    <definedName name="E_81">#REF!</definedName>
    <definedName name="E_82">#REF!</definedName>
    <definedName name="E_83">#REF!</definedName>
    <definedName name="E_84">#REF!</definedName>
    <definedName name="E_85">#REF!</definedName>
    <definedName name="E_86">#REF!</definedName>
    <definedName name="E_87">#REF!</definedName>
    <definedName name="E_88">#REF!</definedName>
    <definedName name="E_89">#REF!</definedName>
    <definedName name="E_90">#REF!</definedName>
    <definedName name="E_91">#REF!</definedName>
    <definedName name="E_92">#REF!</definedName>
    <definedName name="E_93">#REF!</definedName>
    <definedName name="E_94">#REF!</definedName>
    <definedName name="E_95">#REF!</definedName>
    <definedName name="E_96">#REF!</definedName>
    <definedName name="E_97">#REF!</definedName>
    <definedName name="E_98">#REF!</definedName>
    <definedName name="E_99">#REF!</definedName>
    <definedName name="E_AND_R">'[64]E &amp; R'!$1:$1048576</definedName>
    <definedName name="E_L">#REF!</definedName>
    <definedName name="E_S">#REF!</definedName>
    <definedName name="E_UL">#REF!</definedName>
    <definedName name="E_W_CARTED_FMC">#REF!</definedName>
    <definedName name="E_W_SIDE">NA()</definedName>
    <definedName name="E_W_SIDE_1">#N/A</definedName>
    <definedName name="E_W_SIDE_FMC_NO">#REF!</definedName>
    <definedName name="E_W_SIDE_FMC_PR">#REF!</definedName>
    <definedName name="E_W_SIDE_OMC">#REF!</definedName>
    <definedName name="Earth_and_gravel">#REF!</definedName>
    <definedName name="EARTH_D">[245]MRATES!$F$33</definedName>
    <definedName name="Earth_Lead">'[176]data existing_do not delete'!$F$75:$F$230</definedName>
    <definedName name="earth_omc">#REF!</definedName>
    <definedName name="earth_rate">#REF!</definedName>
    <definedName name="earthld">[246]leads!#REF!</definedName>
    <definedName name="EB">#REF!</definedName>
    <definedName name="ec">[246]m!$M$3</definedName>
    <definedName name="ecn">[67]m!$M$3</definedName>
    <definedName name="ECV">#REF!</definedName>
    <definedName name="ED">#REF!</definedName>
    <definedName name="edadasd">#REF!</definedName>
    <definedName name="EDO">#REF!</definedName>
    <definedName name="edswi">#REF!</definedName>
    <definedName name="Edulapalli">#REF!</definedName>
    <definedName name="ee">'[153]Specification report'!$B$160</definedName>
    <definedName name="ee.">'[153]Specification report'!$B$161</definedName>
    <definedName name="ee_">NA()</definedName>
    <definedName name="eee">#REF!</definedName>
    <definedName name="eeee">[247]Boq!#REF!</definedName>
    <definedName name="eer">#REF!</definedName>
    <definedName name="EFF">[99]CPHEEO!$C$10</definedName>
    <definedName name="Effieciens_Sclammabscheidung">[181]BALAN1!$E$50</definedName>
    <definedName name="Effizienz_Abscheidung_Schlammw_inVK">[181]BALAN1!$E$51</definedName>
    <definedName name="egar">[248]Material!$D$117</definedName>
    <definedName name="ei">#REF!</definedName>
    <definedName name="EL">#REF!</definedName>
    <definedName name="ele">#N/A</definedName>
    <definedName name="Ele.est">#REF!</definedName>
    <definedName name="elec">#REF!</definedName>
    <definedName name="ELECTRICAL">#REF!</definedName>
    <definedName name="Email">#REF!</definedName>
    <definedName name="Emb_lmc" hidden="1">{"'Sheet1'!$A$4386:$N$4591"}</definedName>
    <definedName name="EMD">[249]Boq!#REF!</definedName>
    <definedName name="EMD_8">[250]Boq!#REF!</definedName>
    <definedName name="emulsion">#REF!</definedName>
    <definedName name="ENAMEL">#REF!</definedName>
    <definedName name="enamel_door_paint">#REF!</definedName>
    <definedName name="enamel_grill_paint">#REF!</definedName>
    <definedName name="Encoder">[191]CCTV_EST1!#REF!</definedName>
    <definedName name="End_Bal" localSheetId="3">#REF!</definedName>
    <definedName name="End_Bal">#REF!</definedName>
    <definedName name="EndBorder">#REF!</definedName>
    <definedName name="ENERGY_CHARGES">[99]CPHEEO!$C$14</definedName>
    <definedName name="enter">#REF!</definedName>
    <definedName name="er">#REF!</definedName>
    <definedName name="ers">#REF!</definedName>
    <definedName name="ertgdrghfghdsr">#REF!</definedName>
    <definedName name="ervtertwer">#REF!</definedName>
    <definedName name="ERYUI">'[251]Plant &amp;  Machinery'!$G$13</definedName>
    <definedName name="ES">#REF!</definedName>
    <definedName name="esc">#REF!</definedName>
    <definedName name="ESNO1">#REF!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#REF!</definedName>
    <definedName name="ESTIMATE">'[252]0000000000000'!$D$3</definedName>
    <definedName name="ESTIMATE1">#REF!</definedName>
    <definedName name="ESTT">#REF!</definedName>
    <definedName name="et">'[253]Sqn-Abs'!#REF!</definedName>
    <definedName name="eueue">#REF!</definedName>
    <definedName name="EUL">#REF!</definedName>
    <definedName name="EUQ1a2">'[71]Outline Cost - Five star Hotel'!#REF!</definedName>
    <definedName name="EUQ1a3">'[71]Outline Cost - Five star Hotel'!#REF!</definedName>
    <definedName name="EUQ1a4">'[71]Outline Cost - Five star Hotel'!#REF!</definedName>
    <definedName name="EUQ1a5">'[71]Outline Cost - Five star Hotel'!#REF!</definedName>
    <definedName name="EUQ1a6">'[71]Outline Cost - Five star Hotel'!#REF!</definedName>
    <definedName name="EUQ1a7">'[71]Outline Cost - Five star Hotel'!#REF!</definedName>
    <definedName name="EUQ2a2">'[71]Outline Cost - Five star Hotel'!#REF!</definedName>
    <definedName name="EUQ2a3">'[71]Outline Cost - Five star Hotel'!#REF!</definedName>
    <definedName name="EUQ2a4">'[71]Outline Cost - Five star Hotel'!#REF!</definedName>
    <definedName name="EUQ2a5">'[71]Outline Cost - Five star Hotel'!#REF!</definedName>
    <definedName name="EUQ2a6">'[71]Outline Cost - Five star Hotel'!#REF!</definedName>
    <definedName name="EUQ2a7">'[71]Outline Cost - Five star Hotel'!#REF!</definedName>
    <definedName name="EUQ2B2">'[71]Outline Cost - Five star Hotel'!#REF!</definedName>
    <definedName name="EUQ2B3">'[71]Outline Cost - Five star Hotel'!#REF!</definedName>
    <definedName name="EUQ2B4">'[71]Outline Cost - Five star Hotel'!#REF!</definedName>
    <definedName name="EUQ2B5">'[71]Outline Cost - Five star Hotel'!#REF!</definedName>
    <definedName name="EUQ2B6">'[71]Outline Cost - Five star Hotel'!#REF!</definedName>
    <definedName name="EUQ2B7">'[71]Outline Cost - Five star Hotel'!#REF!</definedName>
    <definedName name="EUQ2C2">'[71]Outline Cost - Five star Hotel'!#REF!</definedName>
    <definedName name="EUQ2C3">'[71]Outline Cost - Five star Hotel'!#REF!</definedName>
    <definedName name="EUQ2C4">'[71]Outline Cost - Five star Hotel'!#REF!</definedName>
    <definedName name="EUQ2C5">'[71]Outline Cost - Five star Hotel'!#REF!</definedName>
    <definedName name="EUQ2C6">'[71]Outline Cost - Five star Hotel'!#REF!</definedName>
    <definedName name="EUQ2C7">'[71]Outline Cost - Five star Hotel'!#REF!</definedName>
    <definedName name="EUQ2D2">'[71]Outline Cost - Five star Hotel'!#REF!</definedName>
    <definedName name="EUQ2D3">'[71]Outline Cost - Five star Hotel'!#REF!</definedName>
    <definedName name="EUQ2D4">'[71]Outline Cost - Five star Hotel'!#REF!</definedName>
    <definedName name="EUQ2D5">'[71]Outline Cost - Five star Hotel'!#REF!</definedName>
    <definedName name="EUQ2D6">'[71]Outline Cost - Five star Hotel'!#REF!</definedName>
    <definedName name="EUQ2D7">'[71]Outline Cost - Five star Hotel'!#REF!</definedName>
    <definedName name="EUQ2E2">'[71]Outline Cost - Five star Hotel'!#REF!</definedName>
    <definedName name="EUQ2E3">'[71]Outline Cost - Five star Hotel'!#REF!</definedName>
    <definedName name="EUQ2E4">'[71]Outline Cost - Five star Hotel'!#REF!</definedName>
    <definedName name="EUQ2E5">'[71]Outline Cost - Five star Hotel'!#REF!</definedName>
    <definedName name="EUQ2E6">'[71]Outline Cost - Five star Hotel'!#REF!</definedName>
    <definedName name="EUQ2E7">'[71]Outline Cost - Five star Hotel'!#REF!</definedName>
    <definedName name="euq2f2">'[71]Outline Cost - Five star Hotel'!#REF!</definedName>
    <definedName name="euq2f3">'[71]Outline Cost - Five star Hotel'!#REF!</definedName>
    <definedName name="euq2f4">'[71]Outline Cost - Five star Hotel'!#REF!</definedName>
    <definedName name="euq2f5">'[71]Outline Cost - Five star Hotel'!#REF!</definedName>
    <definedName name="euq2f6">'[71]Outline Cost - Five star Hotel'!#REF!</definedName>
    <definedName name="euq2f7">'[71]Outline Cost - Five star Hotel'!#REF!</definedName>
    <definedName name="EUQ2G2">'[71]Outline Cost - Five star Hotel'!#REF!</definedName>
    <definedName name="EUQ2G3">'[71]Outline Cost - Five star Hotel'!#REF!</definedName>
    <definedName name="EUQ2G4">'[71]Outline Cost - Five star Hotel'!#REF!</definedName>
    <definedName name="EUQ2G5">'[71]Outline Cost - Five star Hotel'!#REF!</definedName>
    <definedName name="EUQ2G6">'[71]Outline Cost - Five star Hotel'!#REF!</definedName>
    <definedName name="EUQ2G7">'[71]Outline Cost - Five star Hotel'!#REF!</definedName>
    <definedName name="EUQ2H2">'[71]Outline Cost - Five star Hotel'!#REF!</definedName>
    <definedName name="EUQ2H3">'[71]Outline Cost - Five star Hotel'!#REF!</definedName>
    <definedName name="EUQ2H4">'[71]Outline Cost - Five star Hotel'!#REF!</definedName>
    <definedName name="EUQ2H5">'[71]Outline Cost - Five star Hotel'!#REF!</definedName>
    <definedName name="EUQ2H6">'[71]Outline Cost - Five star Hotel'!#REF!</definedName>
    <definedName name="EUQ2H7">'[71]Outline Cost - Five star Hotel'!#REF!</definedName>
    <definedName name="EUQ3A2">'[71]Outline Cost - Five star Hotel'!#REF!</definedName>
    <definedName name="EUQ3A3">'[71]Outline Cost - Five star Hotel'!#REF!</definedName>
    <definedName name="EUQ3A4">'[71]Outline Cost - Five star Hotel'!#REF!</definedName>
    <definedName name="EUQ3A5">'[71]Outline Cost - Five star Hotel'!#REF!</definedName>
    <definedName name="EUQ3A6">'[71]Outline Cost - Five star Hotel'!#REF!</definedName>
    <definedName name="EUQ3A7">'[71]Outline Cost - Five star Hotel'!#REF!</definedName>
    <definedName name="EUQ3B2">'[71]Outline Cost - Five star Hotel'!#REF!</definedName>
    <definedName name="EUQ3B3">'[71]Outline Cost - Five star Hotel'!#REF!</definedName>
    <definedName name="EUQ3B4">'[71]Outline Cost - Five star Hotel'!#REF!</definedName>
    <definedName name="EUQ3B5">'[71]Outline Cost - Five star Hotel'!#REF!</definedName>
    <definedName name="EUQ3B6">'[71]Outline Cost - Five star Hotel'!#REF!</definedName>
    <definedName name="EUQ3B7">'[71]Outline Cost - Five star Hotel'!#REF!</definedName>
    <definedName name="EUQ3C2">'[71]Outline Cost - Five star Hotel'!#REF!</definedName>
    <definedName name="EUQ3C3">'[71]Outline Cost - Five star Hotel'!#REF!</definedName>
    <definedName name="EUQ3C4">'[71]Outline Cost - Five star Hotel'!#REF!</definedName>
    <definedName name="EUQ3C5">'[71]Outline Cost - Five star Hotel'!#REF!</definedName>
    <definedName name="EUQ3C6">'[71]Outline Cost - Five star Hotel'!#REF!</definedName>
    <definedName name="EUQ3C7">'[71]Outline Cost - Five star Hotel'!#REF!</definedName>
    <definedName name="ew">#REF!</definedName>
    <definedName name="EW_A">[28]DATA!$H$32</definedName>
    <definedName name="EW_B">[28]DATA!$H$37</definedName>
    <definedName name="EW_by_Machine">#REF!</definedName>
    <definedName name="ew_lead">[254]RMR!$C$34</definedName>
    <definedName name="EW_SP">#REF!</definedName>
    <definedName name="ewb">'[104]Detailed RD  estimate'!#REF!</definedName>
    <definedName name="EWC">#REF!</definedName>
    <definedName name="EWCCisternviega">'[255]Rate Analysis'!#REF!</definedName>
    <definedName name="ewd">'[104]Detailed RD  estimate'!#REF!</definedName>
    <definedName name="ewe">#REF!</definedName>
    <definedName name="ewew">#REF!</definedName>
    <definedName name="ewf">'[104]Detailed RD  estimate'!#REF!</definedName>
    <definedName name="EWRERE">#REF!</definedName>
    <definedName name="EWSTM">[256]ewst!$E$13:$R$172</definedName>
    <definedName name="ewstmt">[257]bundqty!$E$60:$R$220</definedName>
    <definedName name="ewt">'[104]Detailed RD  estimate'!#REF!</definedName>
    <definedName name="EWW">[258]m1!$D$9</definedName>
    <definedName name="exc">[259]labour!$C$7</definedName>
    <definedName name="excav">#REF!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[260]GBW!#REF!</definedName>
    <definedName name="excavationrate">'[261]data existing_do not delete'!$J$2:$J$9</definedName>
    <definedName name="excavcl">#REF!</definedName>
    <definedName name="excel">#REF!</definedName>
    <definedName name="Excel_BuiltIn__FilterDatabase">#REF!</definedName>
    <definedName name="Excel_BuiltIn__FilterDatabase_1">#REF!</definedName>
    <definedName name="Excel_BuiltIn__FilterDatabase_1_1">#REF!</definedName>
    <definedName name="Excel_BuiltIn__FilterDatabase_1_1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0">#REF!</definedName>
    <definedName name="Excel_BuiltIn__FilterDatabase_14_16">[262]DREV!#REF!</definedName>
    <definedName name="Excel_BuiltIn__FilterDatabase_14_16_16">#N/A</definedName>
    <definedName name="Excel_BuiltIn__FilterDatabase_14_16_2">#N/A</definedName>
    <definedName name="Excel_BuiltIn__FilterDatabase_14_16_4">#N/A</definedName>
    <definedName name="Excel_BuiltIn__FilterDatabase_14_16_5">#N/A</definedName>
    <definedName name="Excel_BuiltIn__FilterDatabase_2">#REF!</definedName>
    <definedName name="Excel_BuiltIn__FilterDatabase_2_1">#REF!</definedName>
    <definedName name="Excel_BuiltIn__FilterDatabase_2_6">#REF!</definedName>
    <definedName name="Excel_BuiltIn__FilterDatabase_23">#REF!</definedName>
    <definedName name="Excel_BuiltIn__FilterDatabase_3">[263]OH!#REF!</definedName>
    <definedName name="Excel_BuiltIn__FilterDatabase_31">#REF!</definedName>
    <definedName name="Excel_BuiltIn__FilterDatabase_4">#REF!</definedName>
    <definedName name="Excel_BuiltIn__FilterDatabase_5">#REF!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6_1">'[264]Drawing status-1'!#REF!</definedName>
    <definedName name="Excel_BuiltIn__FilterDatabase_6_1_1">'[265]Drawing status'!#REF!</definedName>
    <definedName name="Excel_BuiltIn__FilterDatabase_6_1_3">[264]Notes!#REF!</definedName>
    <definedName name="Excel_BuiltIn__FilterDatabase_7">"$#REF!.$H$5:$J$6"</definedName>
    <definedName name="Excel_BuiltIn__FilterDatabase_7_8">[262]CREV!#REF!</definedName>
    <definedName name="Excel_BuiltIn__FilterDatabase_7_8_16">#N/A</definedName>
    <definedName name="Excel_BuiltIn__FilterDatabase_7_8_2">#N/A</definedName>
    <definedName name="Excel_BuiltIn__FilterDatabase_7_8_4">#N/A</definedName>
    <definedName name="Excel_BuiltIn__FilterDatabase_7_8_5">#N/A</definedName>
    <definedName name="Excel_BuiltIn_Database">#REF!</definedName>
    <definedName name="Excel_BuiltIn_Database_0">#REF!</definedName>
    <definedName name="Excel_BuiltIn_Database_1">"'smb://192.168.4.19/texas/BOQ_TEXAS.xls'#$''.$A$3:$S$74"</definedName>
    <definedName name="Excel_BuiltIn_Database_10">#REF!</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#REF!</definedName>
    <definedName name="Excel_BuiltIn_Print_Area">#REF!</definedName>
    <definedName name="Excel_BuiltIn_Print_Area_1" localSheetId="3">#REF!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_6">#REF!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_1">#REF!</definedName>
    <definedName name="Excel_BuiltIn_Print_Area_10_1_1_2_1">#REF!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#REF!</definedName>
    <definedName name="Excel_BuiltIn_Print_Area_2_1">#REF!</definedName>
    <definedName name="Excel_BuiltIn_Print_Area_2_1_1">#REF!</definedName>
    <definedName name="Excel_BuiltIn_Print_Area_2_1_1_1">#N/A</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_10">#N/A</definedName>
    <definedName name="Excel_BuiltIn_Print_Area_2_11">(#REF!,#REF!,#REF!)</definedName>
    <definedName name="Excel_BuiltIn_Print_Area_2_12">#N/A</definedName>
    <definedName name="Excel_BuiltIn_Print_Area_2_13">(#REF!,#REF!,#REF!)</definedName>
    <definedName name="Excel_BuiltIn_Print_Area_2_2">#N/A</definedName>
    <definedName name="Excel_BuiltIn_Print_Area_2_3">(#REF!,#REF!,#REF!)</definedName>
    <definedName name="Excel_BuiltIn_Print_Area_2_5">(#REF!,#REF!,#REF!)</definedName>
    <definedName name="Excel_BuiltIn_Print_Area_2_6">#N/A</definedName>
    <definedName name="Excel_BuiltIn_Print_Area_2_7">(#REF!,#REF!,#REF!)</definedName>
    <definedName name="Excel_BuiltIn_Print_Area_2_8">#N/A</definedName>
    <definedName name="Excel_BuiltIn_Print_Area_2_9">(#REF!,#REF!,#REF!)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1">#REF!</definedName>
    <definedName name="Excel_BuiltIn_Print_Area_22">NA()</definedName>
    <definedName name="Excel_BuiltIn_Print_Area_23">NA()</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8_1">#N/A</definedName>
    <definedName name="Excel_BuiltIn_Print_Area_28_1_1">#N/A</definedName>
    <definedName name="Excel_BuiltIn_Print_Area_28_1_16">#N/A</definedName>
    <definedName name="Excel_BuiltIn_Print_Area_28_1_2">#N/A</definedName>
    <definedName name="Excel_BuiltIn_Print_Area_28_1_27">#N/A</definedName>
    <definedName name="Excel_BuiltIn_Print_Area_28_1_4">#N/A</definedName>
    <definedName name="Excel_BuiltIn_Print_Area_28_10">#N/A</definedName>
    <definedName name="Excel_BuiltIn_Print_Area_28_10_16">#N/A</definedName>
    <definedName name="Excel_BuiltIn_Print_Area_28_10_2">#N/A</definedName>
    <definedName name="Excel_BuiltIn_Print_Area_28_10_27">#N/A</definedName>
    <definedName name="Excel_BuiltIn_Print_Area_28_10_4">#N/A</definedName>
    <definedName name="Excel_BuiltIn_Print_Area_28_11">#N/A</definedName>
    <definedName name="Excel_BuiltIn_Print_Area_28_11_16">#N/A</definedName>
    <definedName name="Excel_BuiltIn_Print_Area_28_11_2">#N/A</definedName>
    <definedName name="Excel_BuiltIn_Print_Area_28_11_27">#N/A</definedName>
    <definedName name="Excel_BuiltIn_Print_Area_28_11_4">#N/A</definedName>
    <definedName name="Excel_BuiltIn_Print_Area_28_12">#N/A</definedName>
    <definedName name="Excel_BuiltIn_Print_Area_28_12_16">#N/A</definedName>
    <definedName name="Excel_BuiltIn_Print_Area_28_12_2">#N/A</definedName>
    <definedName name="Excel_BuiltIn_Print_Area_28_12_27">#N/A</definedName>
    <definedName name="Excel_BuiltIn_Print_Area_28_12_4">#N/A</definedName>
    <definedName name="Excel_BuiltIn_Print_Area_28_13">#N/A</definedName>
    <definedName name="Excel_BuiltIn_Print_Area_28_13_16">#N/A</definedName>
    <definedName name="Excel_BuiltIn_Print_Area_28_13_2">#N/A</definedName>
    <definedName name="Excel_BuiltIn_Print_Area_28_13_27">#N/A</definedName>
    <definedName name="Excel_BuiltIn_Print_Area_28_13_4">#N/A</definedName>
    <definedName name="Excel_BuiltIn_Print_Area_28_14">#N/A</definedName>
    <definedName name="Excel_BuiltIn_Print_Area_28_14_16">#N/A</definedName>
    <definedName name="Excel_BuiltIn_Print_Area_28_14_2">#N/A</definedName>
    <definedName name="Excel_BuiltIn_Print_Area_28_14_27">#N/A</definedName>
    <definedName name="Excel_BuiltIn_Print_Area_28_14_4">#N/A</definedName>
    <definedName name="Excel_BuiltIn_Print_Area_28_15">#N/A</definedName>
    <definedName name="Excel_BuiltIn_Print_Area_28_15_16">#N/A</definedName>
    <definedName name="Excel_BuiltIn_Print_Area_28_15_2">#N/A</definedName>
    <definedName name="Excel_BuiltIn_Print_Area_28_15_27">#N/A</definedName>
    <definedName name="Excel_BuiltIn_Print_Area_28_15_4">#N/A</definedName>
    <definedName name="Excel_BuiltIn_Print_Area_28_16">#N/A</definedName>
    <definedName name="Excel_BuiltIn_Print_Area_28_16_1">#N/A</definedName>
    <definedName name="Excel_BuiltIn_Print_Area_28_16_16">#N/A</definedName>
    <definedName name="Excel_BuiltIn_Print_Area_28_16_2">#N/A</definedName>
    <definedName name="Excel_BuiltIn_Print_Area_28_16_27">#N/A</definedName>
    <definedName name="Excel_BuiltIn_Print_Area_28_16_4">#N/A</definedName>
    <definedName name="Excel_BuiltIn_Print_Area_28_17">#N/A</definedName>
    <definedName name="Excel_BuiltIn_Print_Area_28_17_16">#N/A</definedName>
    <definedName name="Excel_BuiltIn_Print_Area_28_17_2">#N/A</definedName>
    <definedName name="Excel_BuiltIn_Print_Area_28_17_27">#N/A</definedName>
    <definedName name="Excel_BuiltIn_Print_Area_28_17_4">#N/A</definedName>
    <definedName name="Excel_BuiltIn_Print_Area_28_2">#N/A</definedName>
    <definedName name="Excel_BuiltIn_Print_Area_28_2_1">#N/A</definedName>
    <definedName name="Excel_BuiltIn_Print_Area_28_2_16">#N/A</definedName>
    <definedName name="Excel_BuiltIn_Print_Area_28_2_2">#N/A</definedName>
    <definedName name="Excel_BuiltIn_Print_Area_28_2_27">#N/A</definedName>
    <definedName name="Excel_BuiltIn_Print_Area_28_2_4">#N/A</definedName>
    <definedName name="Excel_BuiltIn_Print_Area_28_20">#N/A</definedName>
    <definedName name="Excel_BuiltIn_Print_Area_28_20_16">#N/A</definedName>
    <definedName name="Excel_BuiltIn_Print_Area_28_20_2">#N/A</definedName>
    <definedName name="Excel_BuiltIn_Print_Area_28_20_27">#N/A</definedName>
    <definedName name="Excel_BuiltIn_Print_Area_28_20_4">#N/A</definedName>
    <definedName name="Excel_BuiltIn_Print_Area_28_27">#N/A</definedName>
    <definedName name="Excel_BuiltIn_Print_Area_28_3">#N/A</definedName>
    <definedName name="Excel_BuiltIn_Print_Area_28_3_16">#N/A</definedName>
    <definedName name="Excel_BuiltIn_Print_Area_28_3_2">#N/A</definedName>
    <definedName name="Excel_BuiltIn_Print_Area_28_3_27">#N/A</definedName>
    <definedName name="Excel_BuiltIn_Print_Area_28_3_4">#N/A</definedName>
    <definedName name="Excel_BuiltIn_Print_Area_28_4">#N/A</definedName>
    <definedName name="Excel_BuiltIn_Print_Area_28_5">#N/A</definedName>
    <definedName name="Excel_BuiltIn_Print_Area_28_5_16">#N/A</definedName>
    <definedName name="Excel_BuiltIn_Print_Area_28_5_2">#N/A</definedName>
    <definedName name="Excel_BuiltIn_Print_Area_28_5_27">#N/A</definedName>
    <definedName name="Excel_BuiltIn_Print_Area_28_5_4">#N/A</definedName>
    <definedName name="Excel_BuiltIn_Print_Area_28_6">#N/A</definedName>
    <definedName name="Excel_BuiltIn_Print_Area_28_6_16">#N/A</definedName>
    <definedName name="Excel_BuiltIn_Print_Area_28_6_2">#N/A</definedName>
    <definedName name="Excel_BuiltIn_Print_Area_28_6_27">#N/A</definedName>
    <definedName name="Excel_BuiltIn_Print_Area_28_6_4">#N/A</definedName>
    <definedName name="Excel_BuiltIn_Print_Area_28_7">#N/A</definedName>
    <definedName name="Excel_BuiltIn_Print_Area_28_7_16">#N/A</definedName>
    <definedName name="Excel_BuiltIn_Print_Area_28_7_2">#N/A</definedName>
    <definedName name="Excel_BuiltIn_Print_Area_28_7_27">#N/A</definedName>
    <definedName name="Excel_BuiltIn_Print_Area_28_7_4">#N/A</definedName>
    <definedName name="Excel_BuiltIn_Print_Area_28_8">#N/A</definedName>
    <definedName name="Excel_BuiltIn_Print_Area_28_8_16">#N/A</definedName>
    <definedName name="Excel_BuiltIn_Print_Area_28_8_2">#N/A</definedName>
    <definedName name="Excel_BuiltIn_Print_Area_28_8_27">#N/A</definedName>
    <definedName name="Excel_BuiltIn_Print_Area_28_8_4">#N/A</definedName>
    <definedName name="Excel_BuiltIn_Print_Area_28_9">#N/A</definedName>
    <definedName name="Excel_BuiltIn_Print_Area_28_9_16">#N/A</definedName>
    <definedName name="Excel_BuiltIn_Print_Area_28_9_2">#N/A</definedName>
    <definedName name="Excel_BuiltIn_Print_Area_28_9_27">#N/A</definedName>
    <definedName name="Excel_BuiltIn_Print_Area_28_9_4">#N/A</definedName>
    <definedName name="Excel_BuiltIn_Print_Area_29">#REF!</definedName>
    <definedName name="Excel_BuiltIn_Print_Area_29_1">#N/A</definedName>
    <definedName name="Excel_BuiltIn_Print_Area_29_1_1">#N/A</definedName>
    <definedName name="Excel_BuiltIn_Print_Area_29_1_16">#N/A</definedName>
    <definedName name="Excel_BuiltIn_Print_Area_29_1_2">#N/A</definedName>
    <definedName name="Excel_BuiltIn_Print_Area_29_1_27">#N/A</definedName>
    <definedName name="Excel_BuiltIn_Print_Area_29_1_4">#N/A</definedName>
    <definedName name="Excel_BuiltIn_Print_Area_29_10">#N/A</definedName>
    <definedName name="Excel_BuiltIn_Print_Area_29_10_16">#N/A</definedName>
    <definedName name="Excel_BuiltIn_Print_Area_29_10_2">#N/A</definedName>
    <definedName name="Excel_BuiltIn_Print_Area_29_10_27">#N/A</definedName>
    <definedName name="Excel_BuiltIn_Print_Area_29_10_4">#N/A</definedName>
    <definedName name="Excel_BuiltIn_Print_Area_29_11">#N/A</definedName>
    <definedName name="Excel_BuiltIn_Print_Area_29_11_16">#N/A</definedName>
    <definedName name="Excel_BuiltIn_Print_Area_29_11_2">#N/A</definedName>
    <definedName name="Excel_BuiltIn_Print_Area_29_11_27">#N/A</definedName>
    <definedName name="Excel_BuiltIn_Print_Area_29_11_4">#N/A</definedName>
    <definedName name="Excel_BuiltIn_Print_Area_29_12">#N/A</definedName>
    <definedName name="Excel_BuiltIn_Print_Area_29_12_16">#N/A</definedName>
    <definedName name="Excel_BuiltIn_Print_Area_29_12_2">#N/A</definedName>
    <definedName name="Excel_BuiltIn_Print_Area_29_12_27">#N/A</definedName>
    <definedName name="Excel_BuiltIn_Print_Area_29_12_4">#N/A</definedName>
    <definedName name="Excel_BuiltIn_Print_Area_29_13">#N/A</definedName>
    <definedName name="Excel_BuiltIn_Print_Area_29_13_16">#N/A</definedName>
    <definedName name="Excel_BuiltIn_Print_Area_29_13_2">#N/A</definedName>
    <definedName name="Excel_BuiltIn_Print_Area_29_13_27">#N/A</definedName>
    <definedName name="Excel_BuiltIn_Print_Area_29_13_4">#N/A</definedName>
    <definedName name="Excel_BuiltIn_Print_Area_29_14">#N/A</definedName>
    <definedName name="Excel_BuiltIn_Print_Area_29_14_16">#N/A</definedName>
    <definedName name="Excel_BuiltIn_Print_Area_29_14_2">#N/A</definedName>
    <definedName name="Excel_BuiltIn_Print_Area_29_14_27">#N/A</definedName>
    <definedName name="Excel_BuiltIn_Print_Area_29_14_4">#N/A</definedName>
    <definedName name="Excel_BuiltIn_Print_Area_29_15">#N/A</definedName>
    <definedName name="Excel_BuiltIn_Print_Area_29_15_16">#N/A</definedName>
    <definedName name="Excel_BuiltIn_Print_Area_29_15_2">#N/A</definedName>
    <definedName name="Excel_BuiltIn_Print_Area_29_15_27">#N/A</definedName>
    <definedName name="Excel_BuiltIn_Print_Area_29_15_4">#N/A</definedName>
    <definedName name="Excel_BuiltIn_Print_Area_29_16">#N/A</definedName>
    <definedName name="Excel_BuiltIn_Print_Area_29_16_1">#N/A</definedName>
    <definedName name="Excel_BuiltIn_Print_Area_29_16_16">#N/A</definedName>
    <definedName name="Excel_BuiltIn_Print_Area_29_16_2">#N/A</definedName>
    <definedName name="Excel_BuiltIn_Print_Area_29_16_27">#N/A</definedName>
    <definedName name="Excel_BuiltIn_Print_Area_29_16_4">#N/A</definedName>
    <definedName name="Excel_BuiltIn_Print_Area_29_17">#N/A</definedName>
    <definedName name="Excel_BuiltIn_Print_Area_29_17_16">#N/A</definedName>
    <definedName name="Excel_BuiltIn_Print_Area_29_17_2">#N/A</definedName>
    <definedName name="Excel_BuiltIn_Print_Area_29_17_27">#N/A</definedName>
    <definedName name="Excel_BuiltIn_Print_Area_29_17_4">#N/A</definedName>
    <definedName name="Excel_BuiltIn_Print_Area_29_2">#N/A</definedName>
    <definedName name="Excel_BuiltIn_Print_Area_29_2_1">#N/A</definedName>
    <definedName name="Excel_BuiltIn_Print_Area_29_2_16">#N/A</definedName>
    <definedName name="Excel_BuiltIn_Print_Area_29_2_2">#N/A</definedName>
    <definedName name="Excel_BuiltIn_Print_Area_29_2_27">#N/A</definedName>
    <definedName name="Excel_BuiltIn_Print_Area_29_2_4">#N/A</definedName>
    <definedName name="Excel_BuiltIn_Print_Area_29_20">#N/A</definedName>
    <definedName name="Excel_BuiltIn_Print_Area_29_20_16">#N/A</definedName>
    <definedName name="Excel_BuiltIn_Print_Area_29_20_2">#N/A</definedName>
    <definedName name="Excel_BuiltIn_Print_Area_29_20_27">#N/A</definedName>
    <definedName name="Excel_BuiltIn_Print_Area_29_20_4">#N/A</definedName>
    <definedName name="Excel_BuiltIn_Print_Area_29_27">#N/A</definedName>
    <definedName name="Excel_BuiltIn_Print_Area_29_3">#N/A</definedName>
    <definedName name="Excel_BuiltIn_Print_Area_29_3_16">#N/A</definedName>
    <definedName name="Excel_BuiltIn_Print_Area_29_3_2">#N/A</definedName>
    <definedName name="Excel_BuiltIn_Print_Area_29_3_27">#N/A</definedName>
    <definedName name="Excel_BuiltIn_Print_Area_29_3_4">#N/A</definedName>
    <definedName name="Excel_BuiltIn_Print_Area_29_4">#N/A</definedName>
    <definedName name="Excel_BuiltIn_Print_Area_29_5">#N/A</definedName>
    <definedName name="Excel_BuiltIn_Print_Area_29_5_16">#N/A</definedName>
    <definedName name="Excel_BuiltIn_Print_Area_29_5_2">#N/A</definedName>
    <definedName name="Excel_BuiltIn_Print_Area_29_5_27">#N/A</definedName>
    <definedName name="Excel_BuiltIn_Print_Area_29_5_4">#N/A</definedName>
    <definedName name="Excel_BuiltIn_Print_Area_29_6">#N/A</definedName>
    <definedName name="Excel_BuiltIn_Print_Area_29_6_16">#N/A</definedName>
    <definedName name="Excel_BuiltIn_Print_Area_29_6_2">#N/A</definedName>
    <definedName name="Excel_BuiltIn_Print_Area_29_6_27">#N/A</definedName>
    <definedName name="Excel_BuiltIn_Print_Area_29_6_4">#N/A</definedName>
    <definedName name="Excel_BuiltIn_Print_Area_29_7">#N/A</definedName>
    <definedName name="Excel_BuiltIn_Print_Area_29_7_16">#N/A</definedName>
    <definedName name="Excel_BuiltIn_Print_Area_29_7_2">#N/A</definedName>
    <definedName name="Excel_BuiltIn_Print_Area_29_7_27">#N/A</definedName>
    <definedName name="Excel_BuiltIn_Print_Area_29_7_4">#N/A</definedName>
    <definedName name="Excel_BuiltIn_Print_Area_29_8">#N/A</definedName>
    <definedName name="Excel_BuiltIn_Print_Area_29_8_16">#N/A</definedName>
    <definedName name="Excel_BuiltIn_Print_Area_29_8_2">#N/A</definedName>
    <definedName name="Excel_BuiltIn_Print_Area_29_8_27">#N/A</definedName>
    <definedName name="Excel_BuiltIn_Print_Area_29_8_4">#N/A</definedName>
    <definedName name="Excel_BuiltIn_Print_Area_29_9">#N/A</definedName>
    <definedName name="Excel_BuiltIn_Print_Area_29_9_16">#N/A</definedName>
    <definedName name="Excel_BuiltIn_Print_Area_29_9_2">#N/A</definedName>
    <definedName name="Excel_BuiltIn_Print_Area_29_9_27">#N/A</definedName>
    <definedName name="Excel_BuiltIn_Print_Area_29_9_4">#N/A</definedName>
    <definedName name="Excel_BuiltIn_Print_Area_3">#REF!</definedName>
    <definedName name="Excel_BuiltIn_Print_Area_3_1">"$#REF!.$A$#REF!:$F$#REF!"</definedName>
    <definedName name="Excel_BuiltIn_Print_Area_3_1_1">"$#REF!.$A$#REF!:$F$#REF!"</definedName>
    <definedName name="Excel_BuiltIn_Print_Area_3_1_1_1">#REF!</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30">#REF!</definedName>
    <definedName name="Excel_BuiltIn_Print_Area_31">NA()</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5" localSheetId="3">#REF!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 localSheetId="3">#REF!</definedName>
    <definedName name="Excel_BuiltIn_Print_Titles">(#REF!,#REF!)</definedName>
    <definedName name="Excel_BuiltIn_Print_Titles_1" localSheetId="3">#REF!</definedName>
    <definedName name="Excel_BuiltIn_Print_Titles_1">(#REF!,#REF!)</definedName>
    <definedName name="Excel_BuiltIn_Print_Titles_1_1">#REF!</definedName>
    <definedName name="Excel_BuiltIn_Print_Titles_10">#REF!</definedName>
    <definedName name="Excel_BuiltIn_Print_Titles_11">#REF!</definedName>
    <definedName name="Excel_BuiltIn_Print_Titles_11_1">'[266]Weightage-Sub Sht'!#REF!</definedName>
    <definedName name="Excel_BuiltIn_Print_Titles_12">#REF!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 localSheetId="3">#REF!</definedName>
    <definedName name="Excel_BuiltIn_Print_Titles_2">#REF!</definedName>
    <definedName name="Excel_BuiltIn_Print_Titles_2_1">#REF!</definedName>
    <definedName name="Excel_BuiltIn_Print_Titles_2_1_1">#REF!</definedName>
    <definedName name="Excel_BuiltIn_Print_Titles_2_1_6">#REF!</definedName>
    <definedName name="Excel_BuiltIn_Print_Titles_2_6">#REF!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21">#REF!</definedName>
    <definedName name="Excel_BuiltIn_Print_Titles_22">NA()</definedName>
    <definedName name="Excel_BuiltIn_Print_Titles_23">NA()</definedName>
    <definedName name="Excel_BuiltIn_Print_Titles_25">#REF!</definedName>
    <definedName name="Excel_BuiltIn_Print_Titles_26">#REF!</definedName>
    <definedName name="Excel_BuiltIn_Print_Titles_27">#REF!</definedName>
    <definedName name="Excel_BuiltIn_Print_Titles_28">#REF!</definedName>
    <definedName name="Excel_BuiltIn_Print_Titles_29">#REF!</definedName>
    <definedName name="Excel_BuiltIn_Print_Titles_3">#REF!</definedName>
    <definedName name="Excel_BuiltIn_Print_Titles_3_1">#REF!</definedName>
    <definedName name="Excel_BuiltIn_Print_Titles_3_1_1">"$#REF!.$A$#REF!:$AMJ$#REF!"</definedName>
    <definedName name="Excel_BuiltIn_Print_Titles_30">#REF!</definedName>
    <definedName name="Excel_BuiltIn_Print_Titles_31">#REF!</definedName>
    <definedName name="Excel_BuiltIn_Print_Titles_33">#REF!</definedName>
    <definedName name="Excel_BuiltIn_Print_Titles_35">#REF!</definedName>
    <definedName name="Excel_BuiltIn_Print_Titles_4" localSheetId="3">#REF!</definedName>
    <definedName name="Excel_BuiltIn_Print_Titles_4" localSheetId="14">#REF!</definedName>
    <definedName name="Excel_BuiltIn_Print_Titles_4">#REF!</definedName>
    <definedName name="Excel_BuiltIn_Print_Titles_4_1">#REF!</definedName>
    <definedName name="Excel_BuiltIn_Print_Titles_4_1_1">#REF!</definedName>
    <definedName name="Excel_BuiltIn_Print_Titles_4_1_1_1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6">'[263]Basic Rates'!#REF!</definedName>
    <definedName name="Excel_BuiltIn_Print_Titles_6_1">#REF!</definedName>
    <definedName name="Excel_BuiltIn_Print_Titles_7">#REF!</definedName>
    <definedName name="Excel_BuiltIn_Print_Titles_7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f">#REF!</definedName>
    <definedName name="Exch">[156]Data!$H$16</definedName>
    <definedName name="ExciseDuty">#REF!</definedName>
    <definedName name="Existing_carriageway">#REF!</definedName>
    <definedName name="Existing_FRL">#REF!</definedName>
    <definedName name="Existing_GL">#REF!</definedName>
    <definedName name="EXIT">#REF!</definedName>
    <definedName name="Extra_Pay">#REF!</definedName>
    <definedName name="F">#REF!</definedName>
    <definedName name="f.nos">#REF!</definedName>
    <definedName name="F2095.3">#REF!</definedName>
    <definedName name="F2095_3">NA()</definedName>
    <definedName name="F4555.">#REF!</definedName>
    <definedName name="faaaaaaaaa">#REF!</definedName>
    <definedName name="FAB">[28]DATA!$H$199</definedName>
    <definedName name="fabchr">#REF!</definedName>
    <definedName name="fabrication">#REF!</definedName>
    <definedName name="facom">'[215]TBAL9697 -group wise  sdpl'!$A$34</definedName>
    <definedName name="FACP">'[227]FAS-C(4)'!#REF!</definedName>
    <definedName name="fafur">'[215]TBAL9697 -group wise  sdpl'!$A$34</definedName>
    <definedName name="Falsoond">[267]OverviewBarmer!#REF!</definedName>
    <definedName name="faofeq">'[215]TBAL9697 -group wise  sdpl'!$A$34</definedName>
    <definedName name="faplm">'[215]TBAL9697 -group wise  sdpl'!$A$34</definedName>
    <definedName name="fapms">'[215]TBAL9697 -group wise  sdpl'!$A$34</definedName>
    <definedName name="faveh">'[215]TBAL9697 -group wise  sdpl'!$A$34</definedName>
    <definedName name="Fax">#REF!</definedName>
    <definedName name="fb">#REF!</definedName>
    <definedName name="fbeam">#REF!</definedName>
    <definedName name="FBEAM1">#REF!</definedName>
    <definedName name="fbl">#REF!</definedName>
    <definedName name="FCode" hidden="1">#REF!</definedName>
    <definedName name="fd">#REF!</definedName>
    <definedName name="fddfsdsf">#REF!</definedName>
    <definedName name="fdfd">#N/A</definedName>
    <definedName name="FDGF">#REF!</definedName>
    <definedName name="fdghgg" hidden="1">'[144]final abstract'!#REF!</definedName>
    <definedName name="FDJDSJFDJFLDJF">[242]Labour!$D$19</definedName>
    <definedName name="fdrop">#REF!</definedName>
    <definedName name="fdrop1">#REF!</definedName>
    <definedName name="FDROP11">#REF!</definedName>
    <definedName name="FDROP2">#REF!</definedName>
    <definedName name="FDS">[148]Habcodes!#REF!</definedName>
    <definedName name="fdsg">#REF!</definedName>
    <definedName name="fe">#REF!</definedName>
    <definedName name="Fe_kg_BiopurN">[181]BALAN1!$J$28</definedName>
    <definedName name="Fe_kg_Vorfällung">[181]BALAN1!$F$28</definedName>
    <definedName name="Fe_m">[158]DATA!#REF!</definedName>
    <definedName name="Feeder_Road_Sections">[152]Feeder!$A$1:$L$386</definedName>
    <definedName name="Fem">[158]DATA!#REF!</definedName>
    <definedName name="female">[158]DATA!#REF!</definedName>
    <definedName name="FF">#REF!</definedName>
    <definedName name="ffd">#N/A</definedName>
    <definedName name="ffdasggfdhj" hidden="1">'[144]final abstract'!#REF!</definedName>
    <definedName name="fff">#REF!</definedName>
    <definedName name="ffff">#REF!</definedName>
    <definedName name="ffffffff">#REF!</definedName>
    <definedName name="ffffffffffffffffffffff">#REF!</definedName>
    <definedName name="FFGB5">#REF!</definedName>
    <definedName name="fg">[220]Material!$D$110</definedName>
    <definedName name="fgafgsfgfytssstr">#REF!</definedName>
    <definedName name="FGD" hidden="1">{"'ridftotal'!$A$4:$S$27"}</definedName>
    <definedName name="fgf">#REF!</definedName>
    <definedName name="FGFGF" hidden="1">{#N/A,#N/A,FALSE,"MODULE3"}</definedName>
    <definedName name="fgfgh" hidden="1">'[144]final abstract'!#REF!</definedName>
    <definedName name="FGGSSG">#REF!</definedName>
    <definedName name="fgh" hidden="1">'[144]final abstract'!#REF!</definedName>
    <definedName name="fghdjfhgjf">'[268]GF Columns'!#REF!</definedName>
    <definedName name="fghfjh" hidden="1">'[144]final abstract'!#REF!</definedName>
    <definedName name="fghh">#REF!</definedName>
    <definedName name="fgsdgh">[269]Labour!$D$15</definedName>
    <definedName name="FGTY">[251]Material!$D$79</definedName>
    <definedName name="FGTYU">[251]Labour!$D$19</definedName>
    <definedName name="fh">#REF!</definedName>
    <definedName name="fhfh">#REF!</definedName>
    <definedName name="fhg" hidden="1">'[144]final abstract'!#REF!</definedName>
    <definedName name="fi" hidden="1">'[144]final abstract'!#REF!</definedName>
    <definedName name="fid">#REF!</definedName>
    <definedName name="fifb">#REF!</definedName>
    <definedName name="fil">#REF!</definedName>
    <definedName name="Fill" hidden="1">#REF!</definedName>
    <definedName name="fill2" hidden="1">#REF!</definedName>
    <definedName name="filling_earth">#REF!</definedName>
    <definedName name="filling_gravel">#REF!</definedName>
    <definedName name="fillingsand">#REF!</definedName>
    <definedName name="final">#REF!</definedName>
    <definedName name="final_report">#REF!</definedName>
    <definedName name="Fine_Sand">#REF!</definedName>
    <definedName name="fineaggregate">#REF!</definedName>
    <definedName name="finesand">#REF!</definedName>
    <definedName name="finished">#REF!</definedName>
    <definedName name="FIRE">#REF!</definedName>
    <definedName name="First" hidden="1">'[98]final abstract'!#REF!</definedName>
    <definedName name="Fissured_and_fractured_rock_and_boulders_upto_3_cum_in_size_requiring_blasting_including_stacking">#REF!</definedName>
    <definedName name="Fit">#REF!</definedName>
    <definedName name="FITI">[184]DATA!$D$37</definedName>
    <definedName name="FITII">[184]DATA!$D$38</definedName>
    <definedName name="Fitter">#REF!</definedName>
    <definedName name="five">#REF!</definedName>
    <definedName name="fiw">#REF!</definedName>
    <definedName name="fixed_asset">#REF!</definedName>
    <definedName name="Fixed_Lens">#REF!</definedName>
    <definedName name="Fixed_Lens2">'[227]CCTV(old)'!#REF!</definedName>
    <definedName name="fj_100">#REF!</definedName>
    <definedName name="fj_150">#REF!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JDK">[203]DATA_PRG!$H$173</definedName>
    <definedName name="fl">#REF!</definedName>
    <definedName name="flag1">#REF!</definedName>
    <definedName name="Flame_Finished_Granite_Green_Fanatsy">#REF!</definedName>
    <definedName name="fld">#REF!</definedName>
    <definedName name="flg">#REF!</definedName>
    <definedName name="floor">[203]DATA_PRG!$H$317</definedName>
    <definedName name="floor_cc">[25]DATA_PRG!$F$373</definedName>
    <definedName name="floor_ceramic">#REF!</definedName>
    <definedName name="floor_chequered">#REF!</definedName>
    <definedName name="floor_kadapa">#REF!</definedName>
    <definedName name="floor_shahbad">#REF!</definedName>
    <definedName name="Floriana_Marble">#REF!</definedName>
    <definedName name="flushpointing">#REF!</definedName>
    <definedName name="fm">[155]Process!#REF!</definedName>
    <definedName name="fma">#REF!</definedName>
    <definedName name="fmld">[155]Process!#REF!</definedName>
    <definedName name="fnpt">#REF!</definedName>
    <definedName name="fo">#REF!</definedName>
    <definedName name="footing">[270]concrete!$L$65</definedName>
    <definedName name="Footings">#REF!</definedName>
    <definedName name="Footings__bed_blocks">[100]Works!#REF!</definedName>
    <definedName name="For_CC_pavements__wearing_coats__approach__slabs__guide_stone__J._M._stone_etc.">#REF!</definedName>
    <definedName name="For_CC_pavements__wearing_coats__approach__slabs__guide_stone__J__M__stone_etc_">NA()</definedName>
    <definedName name="For_cement_concrete_for_foundation_below_low_water_level">#REF!</definedName>
    <definedName name="For_earth_work_excavation_for_foundations_below_low_water_level">#REF!</definedName>
    <definedName name="For_mass_concrete_piers__abutments_and_steining_well_curbes__well_caps_etc.">#REF!</definedName>
    <definedName name="For_mass_concrete_piers__abutments_and_steining_well_curbes__well_caps_etc_">NA()</definedName>
    <definedName name="For_RCC_beams">#REF!</definedName>
    <definedName name="For_RCC_deck_slabs">#REF!</definedName>
    <definedName name="For_RCC_hand_rails">#REF!</definedName>
    <definedName name="For_RCC_piers__abutments__wing_wall___steining__well_curbs__well_caps_etc.">#REF!</definedName>
    <definedName name="For_RCC_piers__abutments__wing_wall___steining__well_curbs__well_caps_etc_">NA()</definedName>
    <definedName name="For_SS_Revetment_work_225__mm">#REF!</definedName>
    <definedName name="For_SS_Revetment_work_300__mm">#REF!</definedName>
    <definedName name="For_SS_Revetment_work450__mm">#REF!</definedName>
    <definedName name="form">#REF!</definedName>
    <definedName name="formu">#REF!</definedName>
    <definedName name="formula">#REF!</definedName>
    <definedName name="Formwork5.9.3">#REF!</definedName>
    <definedName name="FoundConc">[46]maya!$A$3:$A$6</definedName>
    <definedName name="fp">#REF!</definedName>
    <definedName name="fpaint">#REF!</definedName>
    <definedName name="FREE">#REF!</definedName>
    <definedName name="fresh">[271]r!$F$30</definedName>
    <definedName name="frncis">#REF!</definedName>
    <definedName name="frncis_2">#REF!</definedName>
    <definedName name="frncis_4">"'smb://Planning2/d/ECC%20bbsr/tech/FinalZCR.xls'#$''.$A$20:$AMJ$20"</definedName>
    <definedName name="frncis_5">"'smb://Planning2/d/ECC%20bbsr/tech/FinalZCR.xls'#$''.$A$20:$AMJ$20"</definedName>
    <definedName name="frncis_6">"'smb://Planning2/d/ECC%20bbsr/tech/FinalZCR.xls'#$''.$A$20:$AMJ$20"</definedName>
    <definedName name="frnorms">#REF!</definedName>
    <definedName name="front">'[106]col-reinft1'!#REF!</definedName>
    <definedName name="Front_End_Roller">#REF!</definedName>
    <definedName name="front1">'[107]col-reinft1'!#REF!</definedName>
    <definedName name="FRONT11">'[107]col-reinft1'!#REF!</definedName>
    <definedName name="frsixter">#REF!</definedName>
    <definedName name="FRT">[272]Rates!$D$102</definedName>
    <definedName name="frtenter">#REF!</definedName>
    <definedName name="FRTG">[251]Labour!$D$5</definedName>
    <definedName name="frty">'[251]Plant &amp;  Machinery'!$G$4</definedName>
    <definedName name="frucis">#REF!</definedName>
    <definedName name="fs">'[179]Sqn-Abs(G+6) '!#REF!</definedName>
    <definedName name="FSAND">[84]MRATES!$I$10</definedName>
    <definedName name="fsb">'[179]Sqn-Abs(G+6) '!#REF!</definedName>
    <definedName name="fsbl">'[179]Sqn-Abs(G+6) '!#REF!</definedName>
    <definedName name="fsc">#REF!</definedName>
    <definedName name="fsg">#REF!</definedName>
    <definedName name="fsgh">#REF!</definedName>
    <definedName name="fsi">'[179]Sqn-Abs(G+6) '!#REF!</definedName>
    <definedName name="fsiii0">#REF!</definedName>
    <definedName name="fsiiiv">#REF!</definedName>
    <definedName name="fsiv0">#REF!</definedName>
    <definedName name="fslab">#REF!</definedName>
    <definedName name="FSLAB1">#REF!</definedName>
    <definedName name="ftfh">#REF!</definedName>
    <definedName name="Fuel_Coal">#REF!</definedName>
    <definedName name="Full_Print">#REF!</definedName>
    <definedName name="funds" hidden="1">{"'Sheet1'!$A$4386:$N$4591"}</definedName>
    <definedName name="furn">#REF!</definedName>
    <definedName name="furniture">#REF!</definedName>
    <definedName name="Fuse">#REF!</definedName>
    <definedName name="fvatrp.plg">#REF!</definedName>
    <definedName name="FVL">[99]input!$C$12</definedName>
    <definedName name="fw">#REF!</definedName>
    <definedName name="fwfb">[155]Process!#REF!</definedName>
    <definedName name="fwl">#REF!</definedName>
    <definedName name="fwld">#REF!</definedName>
    <definedName name="fwrfb">[155]Process!#REF!</definedName>
    <definedName name="fwrl">[155]Process!#REF!</definedName>
    <definedName name="fwrld">[155]Process!#REF!</definedName>
    <definedName name="fwrw">[155]Process!#REF!</definedName>
    <definedName name="fwsfb">[155]Process!#REF!</definedName>
    <definedName name="fwsl">[155]Process!#REF!</definedName>
    <definedName name="fwsld">[155]Process!#REF!</definedName>
    <definedName name="fwsw">[155]Process!#REF!</definedName>
    <definedName name="fww">#REF!</definedName>
    <definedName name="g">[162]Elect.!#REF!</definedName>
    <definedName name="g_lead">#REF!</definedName>
    <definedName name="ga">#REF!</definedName>
    <definedName name="gaa">#REF!</definedName>
    <definedName name="gab">#REF!</definedName>
    <definedName name="GAGAG" localSheetId="3" hidden="1">{"form-D1",#N/A,FALSE,"FORM-D1";"form-D1_amt",#N/A,FALSE,"FORM-D1"}</definedName>
    <definedName name="GAGAG" hidden="1">{"form-D1",#N/A,FALSE,"FORM-D1";"form-D1_amt",#N/A,FALSE,"FORM-D1"}</definedName>
    <definedName name="gagan">[248]Material!$D$113</definedName>
    <definedName name="gan">#REF!</definedName>
    <definedName name="gane">#REF!</definedName>
    <definedName name="ganeral">[158]DATA!#REF!</definedName>
    <definedName name="ganes">#REF!</definedName>
    <definedName name="ganesh">#REF!</definedName>
    <definedName name="gda">#REF!</definedName>
    <definedName name="GDH">#REF!</definedName>
    <definedName name="GE">'[273]Rates SSR 2008-09'!$I$57</definedName>
    <definedName name="gen">#REF!</definedName>
    <definedName name="gen_name">#REF!</definedName>
    <definedName name="general">[178]Lead!#REF!</definedName>
    <definedName name="Generating_get_125_KVA">#REF!</definedName>
    <definedName name="Generator__b__33_KVA">#N/A</definedName>
    <definedName name="Geschäftsbereich">#REF!</definedName>
    <definedName name="gf">#REF!</definedName>
    <definedName name="gfa">#REF!</definedName>
    <definedName name="gfbeams">'[274]beam-reinft'!#REF!</definedName>
    <definedName name="gfbl">'[179]Sqn-Abs(G+6) '!#REF!</definedName>
    <definedName name="gfd">#REF!</definedName>
    <definedName name="GFDGFD">#REF!</definedName>
    <definedName name="gfg">#REF!</definedName>
    <definedName name="gfgdgdg">[275]CCTV!#REF!</definedName>
    <definedName name="gfi">'[179]Air-Abs(G+6) 23 DUs'!#REF!</definedName>
    <definedName name="gg">#REF!</definedName>
    <definedName name="gggg">#REF!</definedName>
    <definedName name="GGGS">Scheduled_Payment+Extra_Payment</definedName>
    <definedName name="ggjh" hidden="1">'[144]final abstract'!#REF!</definedName>
    <definedName name="GGSGSDGSGG" localSheetId="3" hidden="1">{#N/A,#N/A,FALSE,"DATA D.I.";#N/A,#N/A,FALSE,"DATA C.I."}</definedName>
    <definedName name="GGSGSDGSGG" hidden="1">{#N/A,#N/A,FALSE,"DATA D.I.";#N/A,#N/A,FALSE,"DATA C.I."}</definedName>
    <definedName name="GH">[276]Marteru!#REF!</definedName>
    <definedName name="ghdfghdf">#REF!</definedName>
    <definedName name="ghdhdhdh">#REF!</definedName>
    <definedName name="GHGH">'[139]TBAL9697 -group wise  sdpl'!$A$34</definedName>
    <definedName name="GHGHF">[251]Material!$D$51</definedName>
    <definedName name="GHHH">[251]Material!$D$129</definedName>
    <definedName name="ghjgjh" hidden="1">'[144]final abstract'!#REF!</definedName>
    <definedName name="GHJK" hidden="1">{"'ridftotal'!$A$4:$S$27"}</definedName>
    <definedName name="GHJKJK" hidden="1">{"'ridftotal'!$A$4:$S$27"}</definedName>
    <definedName name="ghsh">[269]Labour!$D$18</definedName>
    <definedName name="ghwkd">#REF!</definedName>
    <definedName name="gi">#REF!</definedName>
    <definedName name="gi_100">#REF!</definedName>
    <definedName name="gi_150">#REF!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I_CL">[99]wh_data_R!#REF!</definedName>
    <definedName name="GI_CLL">[99]wh_data_R!$AP$1440:$AR$1442</definedName>
    <definedName name="GI_D_R">[99]CPHEEO!$BF$3:$BF$7</definedName>
    <definedName name="GI_pipe_15_mm">#REF!</definedName>
    <definedName name="GI_sheet_1mm_corrugated">[100]Material!#REF!</definedName>
    <definedName name="GI_sheet_1mm_plain">[100]Material!#REF!</definedName>
    <definedName name="giall">[187]Sheet1!$B$120:$B$243</definedName>
    <definedName name="gib">#REF!</definedName>
    <definedName name="gispecials">[187]Sheet1!$B$120:$B$234</definedName>
    <definedName name="GIUI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GIULIO"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gj">#REF!</definedName>
    <definedName name="gjhg" hidden="1">'[144]final abstract'!#REF!</definedName>
    <definedName name="GL">#REF!</definedName>
    <definedName name="GLA">#REF!</definedName>
    <definedName name="Glazed_coloured_tiles_for_Dadooing">#REF!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LOADING">#REF!</definedName>
    <definedName name="GLs">#REF!</definedName>
    <definedName name="GM">'[106]col-reinft1'!#REF!</definedName>
    <definedName name="gmail">#REF!</definedName>
    <definedName name="GMM">'[107]col-reinft1'!#REF!</definedName>
    <definedName name="gn">[25]DATA_PRG!$H$187</definedName>
    <definedName name="gnail">#REF!</definedName>
    <definedName name="godisgreat">#REF!</definedName>
    <definedName name="goo">#REF!</definedName>
    <definedName name="GOPA">#REF!</definedName>
    <definedName name="gp">#REF!</definedName>
    <definedName name="GPC">#REF!</definedName>
    <definedName name="GPname">#REF!</definedName>
    <definedName name="gr">'[76]Lead statement'!$P$9</definedName>
    <definedName name="gra">[25]DATA_PRG!$B$5</definedName>
    <definedName name="Grab_dredging_crane___1_cum___normally_runs_for_4_hours_a_day">[95]Usage!#REF!</definedName>
    <definedName name="grade1">#REF!</definedName>
    <definedName name="grade2">#REF!</definedName>
    <definedName name="grade3">#REF!</definedName>
    <definedName name="granite">#N/A</definedName>
    <definedName name="Granite__dolamite_and_trap">#REF!</definedName>
    <definedName name="granite_brown">#REF!</definedName>
    <definedName name="Granite_for_SS_revetment_225_mm">#REF!</definedName>
    <definedName name="Granite_for_SS_revetment_300_mm">#REF!</definedName>
    <definedName name="Granite_stone_slabs_for_culverts__lintels_and_copings__3_faces_dressed_coarsed_rubble_masonary">#REF!</definedName>
    <definedName name="granolithic_floor">#REF!</definedName>
    <definedName name="gravel">#REF!</definedName>
    <definedName name="GRAVEL_D">[245]MRATES!$F$34</definedName>
    <definedName name="gravel_dust_sand">#REF!</definedName>
    <definedName name="gravel_hc100">#REF!</definedName>
    <definedName name="gravel_hc150">#REF!</definedName>
    <definedName name="Gravel_including_stacking">#REF!</definedName>
    <definedName name="gravel_pick">#REF!</definedName>
    <definedName name="gravel_spr100">#REF!</definedName>
    <definedName name="gravel_spr150">#REF!</definedName>
    <definedName name="gravel_stack">#REF!</definedName>
    <definedName name="grind">#REF!</definedName>
    <definedName name="GRLvl">#REF!</definedName>
    <definedName name="Group1">#REF!</definedName>
    <definedName name="Group1_8">#REF!</definedName>
    <definedName name="Group2">#REF!</definedName>
    <definedName name="Group2_8">#REF!</definedName>
    <definedName name="Group3">#REF!</definedName>
    <definedName name="Group4">#REF!</definedName>
    <definedName name="GROWTH_RATE">[99]input!$C$4</definedName>
    <definedName name="GRP_C">[99]wh_data_R!$E$368:$I$369</definedName>
    <definedName name="GRP_CL">[99]wh_data_R!$D$368:$I$368</definedName>
    <definedName name="GRP_CL_RATES">[99]wh_data!$M$159:$Q$159</definedName>
    <definedName name="GRP_CLL">[99]wh_data_R!$AE$378:$AG$382</definedName>
    <definedName name="GRP_CLR">[99]wh_data!$L$159:$O$159</definedName>
    <definedName name="GRP_CLS">[99]wh_data_R!$J$1440:$J$1444</definedName>
    <definedName name="GRP_D_R">[99]CPHEEO!$BD$3:$BD$11</definedName>
    <definedName name="GRP_D_RATES">'[185]G.R.P'!$C$24:$K$24</definedName>
    <definedName name="GRP_DL_RANGE">[99]CPHEEO!$BD$3:$BD$12</definedName>
    <definedName name="GRP_DR">[99]wh_data!$L$160:$L$168</definedName>
    <definedName name="GRP_FR_12BAR">'[185]G.R.P'!$C$60:$K$60</definedName>
    <definedName name="GRP_FR_15BAR">'[185]G.R.P'!$C$74:$K$74</definedName>
    <definedName name="GRP_FR_3BAR">'[185]G.R.P'!$C$32:$K$32</definedName>
    <definedName name="GRP_FR_6BAR">'[185]G.R.P'!$C$32:$K$32</definedName>
    <definedName name="GRP_FR_9BAR">'[185]G.R.P'!$C$46:$K$46</definedName>
    <definedName name="GRP_G">[99]wh_data_R!$K$1440:$K$1444</definedName>
    <definedName name="GRP_P">[99]wh_data_R!$L$1440:$L$1444</definedName>
    <definedName name="GRP_RATES">[99]wh_data!$L$160:$Q$168</definedName>
    <definedName name="Grstone">#REF!</definedName>
    <definedName name="GRT">[203]DATA_PRG!$H$86</definedName>
    <definedName name="gs">#REF!</definedName>
    <definedName name="GS_barbed_wire">[100]Material!#REF!</definedName>
    <definedName name="gsb">#REF!</definedName>
    <definedName name="GSN">'[154]MTC-estimate'!$I$9</definedName>
    <definedName name="GSP">[28]DATA!$H$233</definedName>
    <definedName name="GSSD">'[143]UNP-NCW '!#REF!</definedName>
    <definedName name="GSSGS">#REF!</definedName>
    <definedName name="gt">'[179]Sqn-Abs(G+6) '!#REF!</definedName>
    <definedName name="GT1_">#REF!</definedName>
    <definedName name="GT2_">#REF!</definedName>
    <definedName name="GT3_">#REF!</definedName>
    <definedName name="GT4_">#REF!</definedName>
    <definedName name="GT5_">#REF!</definedName>
    <definedName name="GT6_">#REF!</definedName>
    <definedName name="GT7_">#REF!</definedName>
    <definedName name="gtbl">'[179]Sqn-Abs(G+6) '!#REF!</definedName>
    <definedName name="gti">'[179]Sqn-Abs(G+6) '!#REF!</definedName>
    <definedName name="gtib">'[179]Sqn-Abs(G+6) '!#REF!</definedName>
    <definedName name="gtrothpfinal">#REF!</definedName>
    <definedName name="gtyio">[251]Material!$D$70</definedName>
    <definedName name="GU">[272]Rates!$D$100</definedName>
    <definedName name="GULOADING">#REF!</definedName>
    <definedName name="gum">#N/A</definedName>
    <definedName name="gumtape">#N/A</definedName>
    <definedName name="Gunduvarigudem">#REF!</definedName>
    <definedName name="GUS">#REF!</definedName>
    <definedName name="GUSAUX">'[277]Global factors'!$B$3</definedName>
    <definedName name="GUSSW">'[277]Global factors'!$B$2</definedName>
    <definedName name="GUSUSD">#REF!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gwkd">#REF!</definedName>
    <definedName name="gyfc">#REF!</definedName>
    <definedName name="gyudfudfghjdfg">[278]Electrical!#REF!</definedName>
    <definedName name="h">[162]Elect.!#REF!</definedName>
    <definedName name="h_">#REF!</definedName>
    <definedName name="H810.">#REF!</definedName>
    <definedName name="ha">#REF!</definedName>
    <definedName name="habs">'[279]habs-list'!$C$5:$J$102</definedName>
    <definedName name="hai">#REF!</definedName>
    <definedName name="haj">#REF!</definedName>
    <definedName name="hallo">[280]m!$A$2</definedName>
    <definedName name="Ham">#REF!</definedName>
    <definedName name="handle">#N/A</definedName>
    <definedName name="Hard_disintegrated_rock_or_soft_rock_or_conglomerate_rock_and_Hard_lime_kankar_requiring_partial_blasting.">#REF!</definedName>
    <definedName name="Hard_disintegrated_rock_or_soft_rock_or_conglomerate_rock_and_Hard_lime_kankar_requiring_partial_blasting_">NA()</definedName>
    <definedName name="Hard_disintegrated_rock_or_soft_rock_or_conglomerate_rock_etc.__removable_by_pick_axes_and_crow_bars">#REF!</definedName>
    <definedName name="Hard_disintegrated_rock_or_soft_rock_or_conglomerate_rock_etc___removable_by_pick_axes_and_crow_bars">NA()</definedName>
    <definedName name="Hard_Gravelly_Soils__________SS_20_A">#REF!</definedName>
    <definedName name="Hard_rock_and_boulders_more_than_3_cum_in_size_requiring_blasting_including_stacking">#REF!</definedName>
    <definedName name="harsha">#REF!</definedName>
    <definedName name="HBG_metal_IRC">#REF!</definedName>
    <definedName name="HBG_metal_SS_5">#REF!</definedName>
    <definedName name="hbgl">#REF!</definedName>
    <definedName name="HC">#REF!</definedName>
    <definedName name="hd">#REF!</definedName>
    <definedName name="HDM_III_INPUT_DATA">'[152]Bitumen trunk'!$BO$1:$DI$196</definedName>
    <definedName name="HDPE">[281]detls!$A$3:$O$18</definedName>
    <definedName name="HDPE_C">[99]wh_data_R!$D$247:$H$261</definedName>
    <definedName name="HDPE_CL">[99]wh_data_R!$D$246:$H$246</definedName>
    <definedName name="HDPE_CL_RATES">[99]wh_data!$M$2:$P$2</definedName>
    <definedName name="HDPE_CLL">[99]wh_data_R!$G$378:$I$381</definedName>
    <definedName name="HDPE_CLR">[99]wh_data!$L$2:$O$2</definedName>
    <definedName name="HDPE_CLS">[99]wh_data_R!$G$378:$G$381</definedName>
    <definedName name="HDPE_D">[99]wh_data!$E$3:$H$17</definedName>
    <definedName name="HDPE_D_R">[99]CPHEEO!$AZ$3:$AZ$17</definedName>
    <definedName name="HDPE_D_RATES">[185]HDPE!$C$9:$O$9</definedName>
    <definedName name="HDPE_DC">[99]wh_data_R!$A$3:$A$17</definedName>
    <definedName name="HDPE_DL_RANGE">[99]CPHEEO!$AZ$3:$AZ$18</definedName>
    <definedName name="HDPE_DR">[99]wh_data!$L$3:$L$15</definedName>
    <definedName name="HDPE_FR_10KG">[185]HDPE!$C$64:$O$64</definedName>
    <definedName name="HDPE_FR_4KG">[185]HDPE!$C$28:$O$28</definedName>
    <definedName name="HDPE_FR_6KG">[185]HDPE!$C$40:$O$40</definedName>
    <definedName name="HDPE_FR_8KG">[185]HDPE!$C$52:$O$52</definedName>
    <definedName name="HDPE_G">[99]wh_data_R!$AE$1440:$AE$1442</definedName>
    <definedName name="HDPE_ID">[99]wh_data_R!$L$3:$L$17</definedName>
    <definedName name="HDPE_ID_CL">[99]wh_data_R!$L$2:$P$2</definedName>
    <definedName name="HDPE_IDS">[99]wh_data_R!$L$3:$P$17</definedName>
    <definedName name="HDPE_P">[99]wh_data_R!$AF$1440:$AF$1442</definedName>
    <definedName name="HDPE_RATES">[99]wh_data!$L$3:$O$15</definedName>
    <definedName name="HDPE_T">[99]wh_data!$A$3:$D$17</definedName>
    <definedName name="hdpe1">[281]detls!$A$3:$O$18</definedName>
    <definedName name="hdpepvrate">'[282]hdpe-rates'!$C$7:$I$59</definedName>
    <definedName name="hdperates">'[283]HDPE-pipe-rates'!$I$33:$Z$38</definedName>
    <definedName name="hdpewts">'[282]hdpe weights'!$B$1:$F$53</definedName>
    <definedName name="he">#REF!</definedName>
    <definedName name="HEADDAYA3">#REF!,#REF!,#REF!,#REF!,#REF!,#REF!,#REF!,#REF!,#REF!,#REF!,#REF!,#REF!,#REF!</definedName>
    <definedName name="HEADDAYA4">#REF!,#REF!,#REF!,#REF!,#REF!,#REF!,#REF!,#REF!,#REF!,#REF!,#REF!,#REF!,#REF!,#REF!,#REF!,#REF!,#REF!</definedName>
    <definedName name="Header_Row">ROW(#REF!)</definedName>
    <definedName name="HEADWEEKA3">#REF!,#REF!,#REF!,#REF!,#REF!,#REF!,#REF!,#REF!,#REF!,#REF!,#REF!,#REF!</definedName>
    <definedName name="HEADWEEKA4">#REF!,#REF!,#REF!,#REF!,#REF!,#REF!,#REF!,#REF!,#REF!,#REF!,#REF!,#REF!</definedName>
    <definedName name="Hel">'[284]labour rates'!$C$5</definedName>
    <definedName name="hf">#REF!</definedName>
    <definedName name="hfuhg" hidden="1">'[144]final abstract'!#REF!</definedName>
    <definedName name="HGFD">[275]CCTV!#REF!</definedName>
    <definedName name="hgfhgfhfjhgf">#REF!</definedName>
    <definedName name="hggg">[285]Material!$D$17</definedName>
    <definedName name="hghg">#REF!</definedName>
    <definedName name="hgle">#REF!</definedName>
    <definedName name="hgle1">#REF!</definedName>
    <definedName name="hh">'[163]NEW '!#REF!</definedName>
    <definedName name="hhh">'[286]Mp-team 1'!#REF!</definedName>
    <definedName name="hhhj" hidden="1">'[144]final abstract'!#REF!</definedName>
    <definedName name="hi">#REF!</definedName>
    <definedName name="HiddenRows" hidden="1">#REF!</definedName>
    <definedName name="High_Yeild_Strengh_Deformed_Bars">#REF!</definedName>
    <definedName name="hinges">#N/A</definedName>
    <definedName name="Hirebreak">[149]Boq!#REF!</definedName>
    <definedName name="his">#REF!</definedName>
    <definedName name="HJ" hidden="1">{"'ridftotal'!$A$4:$S$27"}</definedName>
    <definedName name="hjk" hidden="1">'[144]final abstract'!#REF!</definedName>
    <definedName name="hjklhkj" hidden="1">'[144]final abstract'!#REF!</definedName>
    <definedName name="hkjhk" hidden="1">'[144]final abstract'!#REF!</definedName>
    <definedName name="hl">[287]Formula!$D$36</definedName>
    <definedName name="hlkj" hidden="1">'[144]final abstract'!#REF!</definedName>
    <definedName name="hlkjasa" hidden="1">'[144]final abstract'!#REF!</definedName>
    <definedName name="hmc">#REF!</definedName>
    <definedName name="hmp">#REF!</definedName>
    <definedName name="Hname">#REF!</definedName>
    <definedName name="HO">'[288]labour coeff'!$A$3:$S$74</definedName>
    <definedName name="hoop">[165]Sheet2!$A$3:$B$16</definedName>
    <definedName name="Hospitals">#REF!</definedName>
    <definedName name="hot_maz">#REF!</definedName>
    <definedName name="Hot_Mix_Plant_30_45__TPH">[95]Usage!$C$6</definedName>
    <definedName name="Hot_Mix_Plant_30_45_TPH_6_10_TPH">[95]Usage!$C$8</definedName>
    <definedName name="house">#REF!</definedName>
    <definedName name="Housing_Accessories">'[227]CCTV(old)'!#REF!</definedName>
    <definedName name="Housing_Prepacs">'[227]CCTV(old)'!#REF!</definedName>
    <definedName name="hp_n_Bbody">'[104]HP cd 3 Rof 1000'!$H$44</definedName>
    <definedName name="hp_n_ew">'[104]HP cd 3 Rof 1000'!$H$16</definedName>
    <definedName name="hp_n_fbody">'[104]HP cd 3 Rof 1000'!$H$35</definedName>
    <definedName name="hp_n_gb">'[104]HP cd 3 Rof 1000'!$H$24</definedName>
    <definedName name="hp_n_Gravel">'[104]HP cd 3 Rof 1000'!$H$59</definedName>
    <definedName name="HP_RATE">[99]input!$E$17</definedName>
    <definedName name="HPC_Headwall">#REF!</definedName>
    <definedName name="HPM">[289]DISCOUNT!$B$4</definedName>
    <definedName name="HPMAUX">'[277]Global factors'!$B$8</definedName>
    <definedName name="HPMIO">'[277]Global factors'!$B$7</definedName>
    <definedName name="Hs">#REF!</definedName>
    <definedName name="hso">#REF!</definedName>
    <definedName name="hsp">'[165]SUMP1420KL@HW'!#REF!</definedName>
    <definedName name="Ht">#REF!</definedName>
    <definedName name="HTML_CodePage" hidden="1">1252</definedName>
    <definedName name="HTML_Control" hidden="1">{"'Sheet1'!$A$4386:$N$4591"}</definedName>
    <definedName name="HTML_control2"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V">#REF!</definedName>
    <definedName name="hvacrates">#REF!</definedName>
    <definedName name="HYD_EXCAVATOR">#REF!</definedName>
    <definedName name="Hydraulic_Excavator_of_1_cum_bucket">#N/A</definedName>
    <definedName name="hysd">#REF!</definedName>
    <definedName name="HYT">'[251]Plant &amp;  Machinery'!$G$4</definedName>
    <definedName name="hyujfghdfd">'[163]NEW '!#REF!</definedName>
    <definedName name="hyuu">#REF!</definedName>
    <definedName name="i">[290]Boq!#REF!</definedName>
    <definedName name="I_10">[110]RMR!$L$12</definedName>
    <definedName name="I_12">[108]RMR!$L$11</definedName>
    <definedName name="I_2">[127]RMR!#REF!</definedName>
    <definedName name="I_20">[110]RMR!$L$10</definedName>
    <definedName name="I_25">[108]RMR!$L$9</definedName>
    <definedName name="I_40">[108]RMR!$L$8</definedName>
    <definedName name="I_6">[110]RMR!$L$13</definedName>
    <definedName name="I_60">[110]RMR!$L$5</definedName>
    <definedName name="I_H40">[110]RMR!$L$7</definedName>
    <definedName name="IA">'[291]Sheet1 (2)'!$II$1</definedName>
    <definedName name="IAM" hidden="1">{"'Sheet1'!$A$4386:$N$4591"}</definedName>
    <definedName name="ice">#REF!</definedName>
    <definedName name="id">#REF!</definedName>
    <definedName name="id10.0">'[202]int-Dia-hdpe'!$H$3:$H$27</definedName>
    <definedName name="id10_0">NA()</definedName>
    <definedName name="id2.5">#N/A</definedName>
    <definedName name="id2_5">#REF!</definedName>
    <definedName name="id4.0">'[202]int-Dia-hdpe'!$E$3:$E$27</definedName>
    <definedName name="id4_0">NA()</definedName>
    <definedName name="id6.0">'[202]int-Dia-hdpe'!$F$3:$F$27</definedName>
    <definedName name="id6_0">NA()</definedName>
    <definedName name="id8.0">'[202]int-Dia-hdpe'!$G$3:$G$27</definedName>
    <definedName name="id8_0">NA()</definedName>
    <definedName name="if">[292]Sheet3!$C$15</definedName>
    <definedName name="ii">'[293]Data base'!$B$1:$F$796</definedName>
    <definedName name="IIELS">#REF!</definedName>
    <definedName name="iiii">[237]Labour!$D$5</definedName>
    <definedName name="IK" hidden="1">{"'ridftotal'!$A$4:$S$27"}</definedName>
    <definedName name="imp">[294]Sheet5!#REF!</definedName>
    <definedName name="impervious_coat">#REF!</definedName>
    <definedName name="in">#REF!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come">#REF!</definedName>
    <definedName name="ind">#REF!</definedName>
    <definedName name="Index" hidden="1">{"'ridftotal'!$A$4:$S$27"}</definedName>
    <definedName name="Indices">#REF!</definedName>
    <definedName name="IndicesMonth">#REF!</definedName>
    <definedName name="IndicesValue">#REF!</definedName>
    <definedName name="indu">[295]Indices!#REF!</definedName>
    <definedName name="INFRASTRUCTURE_ENTRY">'[296]INPUT SHEET'!$B$833:$F$858</definedName>
    <definedName name="inspbg">#REF!</definedName>
    <definedName name="inspbgcharges">#REF!</definedName>
    <definedName name="Installed_Spare">[297]Iocount!#REF!</definedName>
    <definedName name="INSURE">'[156]Insurance Ext'!$A$6:$K$64</definedName>
    <definedName name="Int">#REF!</definedName>
    <definedName name="INT_RATE">[99]CPHEEO!$C$12</definedName>
    <definedName name="Interest_Rate" localSheetId="3">#REF!</definedName>
    <definedName name="Interest_Rate">#REF!</definedName>
    <definedName name="Interior">#REF!</definedName>
    <definedName name="interlocking">#REF!</definedName>
    <definedName name="INV_SCH">#REF!</definedName>
    <definedName name="investment">#REF!</definedName>
    <definedName name="inwords">[298]Wordsdata!#REF!</definedName>
    <definedName name="IOA_12_gauge">[100]Material!#REF!</definedName>
    <definedName name="IOA_14_gauge">[100]Material!#REF!</definedName>
    <definedName name="iocl">#REF!</definedName>
    <definedName name="ip">[299]MRATES!$H$54</definedName>
    <definedName name="ipvc1">#REF!</definedName>
    <definedName name="IRC2.36">[84]MRATES!$F$8</definedName>
    <definedName name="ISEC77">#REF!</definedName>
    <definedName name="IT">#REF!</definedName>
    <definedName name="IT_10">#REF!</definedName>
    <definedName name="ITBP">#REF!</definedName>
    <definedName name="item">[234]maya!$A$69:$A$107</definedName>
    <definedName name="ITEM_DESCRIPTION">'[300]BOQ '!#REF!</definedName>
    <definedName name="items">'[126]Material&amp;equipment'!$1:$1048576</definedName>
    <definedName name="ITEMWISEABS" hidden="1">'[144]final abstract'!#REF!</definedName>
    <definedName name="iv">#REF!</definedName>
    <definedName name="J">#REF!</definedName>
    <definedName name="J_I" hidden="1">'[144]final abstract'!#REF!</definedName>
    <definedName name="J_T" hidden="1">'[144]final abstract'!#REF!</definedName>
    <definedName name="JAD">#REF!</definedName>
    <definedName name="Jakkannapet">[301]Material!$D$117</definedName>
    <definedName name="Jamuna_Sand">#REF!</definedName>
    <definedName name="jawed">'[302]Activity No (A) ( 12)  '!#REF!</definedName>
    <definedName name="jb">#REF!</definedName>
    <definedName name="JBcode_14dig">#REF!</definedName>
    <definedName name="JCB_Excavator">#REF!</definedName>
    <definedName name="jd">#REF!</definedName>
    <definedName name="jdfknmnbdnb">[150]Lead!#REF!</definedName>
    <definedName name="Jeddy_Stone_above_450_mm_to_600_mm">#REF!</definedName>
    <definedName name="Jessu">#REF!</definedName>
    <definedName name="JFHHFJ">#REF!</definedName>
    <definedName name="jhgjhff">#REF!</definedName>
    <definedName name="jhkjahdkjhasdjhfkjasdhfkj">[150]Lead!#REF!</definedName>
    <definedName name="jj">#REF!</definedName>
    <definedName name="jjhgjjk">[303]Labour!$D$4</definedName>
    <definedName name="JJJ">#REF!</definedName>
    <definedName name="jk" hidden="1">{"'ridftotal'!$A$4:$S$27"}</definedName>
    <definedName name="JKDL123">#REF!</definedName>
    <definedName name="jkjkjkj">#REF!</definedName>
    <definedName name="jksfiohifnklkldf">#N/A</definedName>
    <definedName name="jlk" hidden="1">'[144]final abstract'!#REF!</definedName>
    <definedName name="jnjlk" hidden="1">'[144]final abstract'!#REF!</definedName>
    <definedName name="job.no" hidden="1">[174]Database!$C$6:$C$26</definedName>
    <definedName name="JobID">#REF!</definedName>
    <definedName name="Jobtypes">[304]FORM7!$R$3:$S$7</definedName>
    <definedName name="joint">#REF!</definedName>
    <definedName name="ju">#REF!</definedName>
    <definedName name="Juliflora">#REF!</definedName>
    <definedName name="june">'[305]Data base'!$B$5:$F$238</definedName>
    <definedName name="JUNGLE">#REF!</definedName>
    <definedName name="JVSTONE">[228]leads!$Q$9</definedName>
    <definedName name="k" localSheetId="3">[162]Elect.!#REF!</definedName>
    <definedName name="k" hidden="1">{"form-D1",#N/A,FALSE,"FORM-D1";"form-D1_amt",#N/A,FALSE,"FORM-D1"}</definedName>
    <definedName name="K_Aggregate_10">[306]Material!$D$17</definedName>
    <definedName name="k_Aggrgate_GradeII_19mmNominal_25_10m">[307]Material!$D$15</definedName>
    <definedName name="k_Bitumen_CRM">[307]Material!$D$39</definedName>
    <definedName name="k_Bitumen_NRM">[307]Material!$D$40</definedName>
    <definedName name="k_Bitumen_PM">[307]Material!$D$41</definedName>
    <definedName name="k_BitumenEmulsion_RSI">[307]Material!$D$44</definedName>
    <definedName name="k_Mason_2ndClass">[306]Labour!$D$15</definedName>
    <definedName name="k1_table">#REF!</definedName>
    <definedName name="k1x">[157]Design!#REF!</definedName>
    <definedName name="k1y">[157]Design!#REF!</definedName>
    <definedName name="k2x">[157]Design!#REF!</definedName>
    <definedName name="k2y">[157]Design!#REF!</definedName>
    <definedName name="ka">#REF!</definedName>
    <definedName name="Kail_II_nd_class_board">#REF!</definedName>
    <definedName name="Kail_II_nd_class_scantling">#REF!</definedName>
    <definedName name="kailash">'[308]Rate Analysis'!$D$435</definedName>
    <definedName name="kaj">'[309]Road Detail Est.'!#REF!</definedName>
    <definedName name="kankar__hard_broken_kankar__40_to_75_mm___ring">#REF!</definedName>
    <definedName name="Kapurala" hidden="1">'[144]final abstract'!#REF!</definedName>
    <definedName name="kasdfjhd" hidden="1">{"'Typical Costs Estimates'!$C$158:$H$161"}</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ci">[310]Comparative!$K$4</definedName>
    <definedName name="kedpfi">[148]Habcodes!#REF!</definedName>
    <definedName name="Kerosene_Oil">#REF!</definedName>
    <definedName name="Key">[311]mlead!$D$44</definedName>
    <definedName name="KFJ">[203]DATA_PRG!$H$180</definedName>
    <definedName name="kfvjlkjlkdl">'[268]GF Columns'!#REF!</definedName>
    <definedName name="khal">'[284]labour rates'!$C$4</definedName>
    <definedName name="khhfg">#REF!</definedName>
    <definedName name="KIOP">[251]Material!$D$47</definedName>
    <definedName name="kiran">#REF!</definedName>
    <definedName name="Kishore">#REF!</definedName>
    <definedName name="kj">'[312]Plant &amp;  Machinery'!$G$48</definedName>
    <definedName name="KJGLG">#REF!</definedName>
    <definedName name="kjh">#REF!</definedName>
    <definedName name="kk">#REF!</definedName>
    <definedName name="kkfyof">#REF!</definedName>
    <definedName name="KKK">'[313]PRECAST lightconc-II'!$K$19</definedName>
    <definedName name="KKKK" hidden="1">{"ss",#N/A,FALSE,"MODULE3"}</definedName>
    <definedName name="KKKKK" hidden="1">{"ss",#N/A,FALSE,"MODULE3"}</definedName>
    <definedName name="kkkkkk">[220]Material!$D$117</definedName>
    <definedName name="KKLEL">#REF!</definedName>
    <definedName name="kl">[314]Publicbuilding!$R$46</definedName>
    <definedName name="kljjl" hidden="1">{"pl_t&amp;d",#N/A,FALSE,"p&amp;l_t&amp;D_01_02 (2)"}</definedName>
    <definedName name="km10th">#REF!</definedName>
    <definedName name="km11th">#REF!</definedName>
    <definedName name="km12th">#REF!</definedName>
    <definedName name="km13th">#REF!</definedName>
    <definedName name="km14th">#REF!</definedName>
    <definedName name="km16th">#REF!</definedName>
    <definedName name="km17th">#REF!</definedName>
    <definedName name="km18th">#REF!</definedName>
    <definedName name="km19th">#REF!</definedName>
    <definedName name="km20th">#REF!</definedName>
    <definedName name="km2nd">#REF!</definedName>
    <definedName name="km3rd">#REF!</definedName>
    <definedName name="km4th">#REF!</definedName>
    <definedName name="km5th">#REF!</definedName>
    <definedName name="km6th">#REF!</definedName>
    <definedName name="km7th">#REF!</definedName>
    <definedName name="km8th">#REF!</definedName>
    <definedName name="km9th">#REF!</definedName>
    <definedName name="Knr">#REF!</definedName>
    <definedName name="Kolim">#REF!</definedName>
    <definedName name="Konsortialanteil">#REF!</definedName>
    <definedName name="ksksk">'[268]GF Columns'!#REF!</definedName>
    <definedName name="ku">[314]Publicbuilding!$Q$109</definedName>
    <definedName name="KVC">#REF!</definedName>
    <definedName name="KW_RATE">[99]input!$C$17</definedName>
    <definedName name="L">#REF!</definedName>
    <definedName name="L.C">[315]labour!$D$3</definedName>
    <definedName name="L_Bhisti">[316]Labour!$D$3</definedName>
    <definedName name="L_BISTI">#REF!</definedName>
    <definedName name="L_BitumenSprayer">[314]Labour!$D$4</definedName>
    <definedName name="L_Blacksmith">[316]Labour!$D$5</definedName>
    <definedName name="L_Blaster">[317]Labour!$D$6</definedName>
    <definedName name="L_BSMIT">#REF!</definedName>
    <definedName name="L_Carpenter_1stClass">[318]Labour!$D$7</definedName>
    <definedName name="L_ChipsSpreader">[314]Labour!$D$8</definedName>
    <definedName name="L_Chiseller">[318]Labour!$D$9</definedName>
    <definedName name="L_CPENTER">#REF!</definedName>
    <definedName name="L_Dresser_Skilled">[318]Labour!$D$10</definedName>
    <definedName name="L_Driller">[317]Labour!$D$11</definedName>
    <definedName name="L_ELECRICIAN">#REF!</definedName>
    <definedName name="L_Fitter">[319]Labour!$D$13</definedName>
    <definedName name="L_Mason_1stClass">[316]Labour!$D$14</definedName>
    <definedName name="L_Mason_2ndClass">[316]Labour!$D$15</definedName>
    <definedName name="L_MASON1">#REF!</definedName>
    <definedName name="L_MASON2">#REF!</definedName>
    <definedName name="L_Mate">[316]Labour!$D$16</definedName>
    <definedName name="L_MAZDOOES">#REF!</definedName>
    <definedName name="L_Mazdoor">[316]Labour!$D$17</definedName>
    <definedName name="L_Mazdoor_Semi">[316]Labour!$D$18</definedName>
    <definedName name="L_Mazdoor_Skilled">[316]Labour!$D$19</definedName>
    <definedName name="L_MAZDOORSK">#REF!</definedName>
    <definedName name="L_MAZDOORUS">#REF!</definedName>
    <definedName name="L_MS">#REF!</definedName>
    <definedName name="L_MUS">#REF!</definedName>
    <definedName name="L_Painter_1stClass">[318]Labour!$D$20</definedName>
    <definedName name="L_Plumber">[318]Labour!$D$21</definedName>
    <definedName name="L_SURVEYER">#REF!</definedName>
    <definedName name="L_Surveyor">[316]Labour!$D$22</definedName>
    <definedName name="L_WhiteWasher">[318]Labour!$D$23</definedName>
    <definedName name="l1_">#REF!</definedName>
    <definedName name="L1L">[320]PS1!#REF!</definedName>
    <definedName name="L1Q">[320]PS1!#REF!</definedName>
    <definedName name="L2L">[320]PS1!#REF!</definedName>
    <definedName name="L2Q">[320]PS1!#REF!</definedName>
    <definedName name="L3L">[320]PS1!#REF!</definedName>
    <definedName name="L3Q">[320]PS1!#REF!</definedName>
    <definedName name="L4L">[320]PS1!#REF!</definedName>
    <definedName name="L4Q">[320]PS1!#REF!</definedName>
    <definedName name="L5L">[320]PS1!#REF!</definedName>
    <definedName name="L5Q">[320]PS1!#REF!</definedName>
    <definedName name="L8L">[320]PS1!#REF!</definedName>
    <definedName name="L8Q">[320]PS1!#REF!</definedName>
    <definedName name="L9L">[320]PS1!#REF!</definedName>
    <definedName name="L9Q">[320]PS1!#REF!</definedName>
    <definedName name="la">[299]MRATES!$F$36</definedName>
    <definedName name="LABBBB">#REF!</definedName>
    <definedName name="labor">#REF!</definedName>
    <definedName name="labour">NA()</definedName>
    <definedName name="Labour_charges_for_laying_filter_with_sand.">#REF!</definedName>
    <definedName name="Labour_charges_for_laying_filter_with_sand_">NA()</definedName>
    <definedName name="Labour_charges_for_laying_filters_with_coarse_aggregate.">#REF!</definedName>
    <definedName name="Labour_charges_for_laying_filters_with_coarse_aggregate_">NA()</definedName>
    <definedName name="Labour_for_mixing_cement_mortar">#REF!</definedName>
    <definedName name="lac">#REF!</definedName>
    <definedName name="lacs">#REF!</definedName>
    <definedName name="laff">[189]v!#REF!</definedName>
    <definedName name="lakh">[213]dBase!$J$12</definedName>
    <definedName name="lakshmi">#REF!</definedName>
    <definedName name="lali">#REF!</definedName>
    <definedName name="laminate">#N/A</definedName>
    <definedName name="Land">#REF!</definedName>
    <definedName name="Land_adv">#REF!</definedName>
    <definedName name="Last_Row" localSheetId="3">NA()</definedName>
    <definedName name="Last_Row">#N/A</definedName>
    <definedName name="Last_Row_1">#N/A</definedName>
    <definedName name="Laterite_40_to_75_mm___ring">#REF!</definedName>
    <definedName name="Laterite_for_masonry">#REF!</definedName>
    <definedName name="Laterite_for_revetment__225_mm">#REF!</definedName>
    <definedName name="Laterite_for_revetment__300_mm">#REF!</definedName>
    <definedName name="LBM">#REF!</definedName>
    <definedName name="lbt_60">#REF!</definedName>
    <definedName name="lbt_80">#REF!</definedName>
    <definedName name="lbt_e">#REF!</definedName>
    <definedName name="LBTC">#REF!</definedName>
    <definedName name="LBTS">#REF!</definedName>
    <definedName name="LC">#REF!</definedName>
    <definedName name="LC.">[321]labour!$D$3</definedName>
    <definedName name="LCC">'[322]labour &amp; Centering'!$G$71</definedName>
    <definedName name="LCN">#REF!</definedName>
    <definedName name="LCNAUX">'[277]Global factors'!$B$5</definedName>
    <definedName name="LCS">#REF!</definedName>
    <definedName name="ldb">#REF!</definedName>
    <definedName name="ldskjf">[148]Habcodes!#REF!</definedName>
    <definedName name="le">#REF!</definedName>
    <definedName name="lead">#REF!</definedName>
    <definedName name="LEAD_1">#REF!</definedName>
    <definedName name="LEAD_2">#REF!</definedName>
    <definedName name="LEAD_3">#REF!</definedName>
    <definedName name="Lead_Charges_less_stacking">#REF!</definedName>
    <definedName name="Lead_gravel">[323]Lead!$F$5</definedName>
    <definedName name="lead_list">#REF!</definedName>
    <definedName name="Lead_metal_mc">[324]Lead!$F$12</definedName>
    <definedName name="Lead_Metal_ss">[323]Lead!$F$20</definedName>
    <definedName name="lead_MIDDLE">#REF!</definedName>
    <definedName name="Lead_MR">#REF!</definedName>
    <definedName name="lead_prin">#REF!</definedName>
    <definedName name="Lead_sand_filling">[323]Lead!$F$6</definedName>
    <definedName name="Lead_sand_mortor">[324]Lead!$F$19</definedName>
    <definedName name="Lead_stone">[323]Lead!$F$7</definedName>
    <definedName name="LEAD_Y1">#REF!</definedName>
    <definedName name="LEAD_Y2">#REF!</definedName>
    <definedName name="LEAD1">[325]Det.SC2!$3:$3</definedName>
    <definedName name="lead3">#REF!</definedName>
    <definedName name="leadprin">#REF!</definedName>
    <definedName name="leads">#REF!</definedName>
    <definedName name="leads1">[326]leads!$A$3:$F$53</definedName>
    <definedName name="leads11">[17]leads!$A$3:$E$107</definedName>
    <definedName name="leads2">[327]leads!$A$3:$E$307</definedName>
    <definedName name="LED">#REF!</definedName>
    <definedName name="lef">#REF!</definedName>
    <definedName name="legend">#REF!</definedName>
    <definedName name="lel">#REF!</definedName>
    <definedName name="LEN">#REF!</definedName>
    <definedName name="LENGTH">[99]CPHEEO!$C$8</definedName>
    <definedName name="level_difference">#REF!</definedName>
    <definedName name="lfb">[155]Process!#REF!</definedName>
    <definedName name="lfo">[292]Sheet3!$C$16</definedName>
    <definedName name="lghlf">'[328]Steel- Beam'!#REF!</definedName>
    <definedName name="lgt">'[74]C-data'!$F$25</definedName>
    <definedName name="li">[257]Data!$G$7</definedName>
    <definedName name="LI_LI">[95]General!#REF!</definedName>
    <definedName name="library">#REF!</definedName>
    <definedName name="lift_charges">'[176]data existing_do not delete'!$E$20:$E$22</definedName>
    <definedName name="lift_f1">#REF!</definedName>
    <definedName name="lift_f2">#REF!</definedName>
    <definedName name="lift_f3">#REF!</definedName>
    <definedName name="lift_f4">#REF!</definedName>
    <definedName name="lift_range">'[176]data existing_do not delete'!$A$57:$A$70</definedName>
    <definedName name="lift_rcc_1">#REF!</definedName>
    <definedName name="lift_rcc_2">#REF!</definedName>
    <definedName name="lift_rcc_3">#REF!</definedName>
    <definedName name="lift_rcc_4">#REF!</definedName>
    <definedName name="lifting_heights">'[176]data existing_do not delete'!$A$43:$A$54</definedName>
    <definedName name="LIII">[329]ESTIMATE!#REF!</definedName>
    <definedName name="lin">[203]DATA_PRG!$H$159</definedName>
    <definedName name="line">#REF!</definedName>
    <definedName name="LineDetails">[330]Lookup!$A$3:$AH$284</definedName>
    <definedName name="LINING">#REF!</definedName>
    <definedName name="LIT">#REF!</definedName>
    <definedName name="ljhj">#REF!</definedName>
    <definedName name="lk">#REF!</definedName>
    <definedName name="lkajdhrlkuae">'[268]GF Columns'!#REF!</definedName>
    <definedName name="lkhfesryhelu">'[268]GF Columns'!#REF!</definedName>
    <definedName name="lkjgushr">'[268]GF Columns'!#REF!</definedName>
    <definedName name="LKJH">[331]Labour!$D$5</definedName>
    <definedName name="ll">[314]Publicbuilding!$R$46</definedName>
    <definedName name="lld">[155]Process!#REF!</definedName>
    <definedName name="LLL">#REF!</definedName>
    <definedName name="lllq">[320]PS1!#REF!</definedName>
    <definedName name="llw">[155]Process!#REF!</definedName>
    <definedName name="LM">'[277]Global factors'!$B$9</definedName>
    <definedName name="LMAUX">'[277]Global factors'!$B$10</definedName>
    <definedName name="lmc">#REF!</definedName>
    <definedName name="lms">[306]Labour!$D$5</definedName>
    <definedName name="load">#REF!</definedName>
    <definedName name="Loader_of_1_Cu.M.">#REF!</definedName>
    <definedName name="Loader_of_1_Cu_M_">NA()</definedName>
    <definedName name="loading">#REF!</definedName>
    <definedName name="Loamy_and_Clayey_soils_like_black_cotton_soils__red_earth_and_ordinary_gravel_SS_20_A.">#REF!</definedName>
    <definedName name="Loamy_and_Clayey_soils_like_black_cotton_soils__red_earth_and_ordinary_gravel_SS_20_A_">NA()</definedName>
    <definedName name="Loan_Amount" localSheetId="3">#REF!</definedName>
    <definedName name="Loan_Amount">#REF!</definedName>
    <definedName name="Loan_Start">#REF!</definedName>
    <definedName name="Loan_Years">#REF!</definedName>
    <definedName name="loans_adv">#REF!</definedName>
    <definedName name="lobour">#REF!</definedName>
    <definedName name="Local_Curr">[156]Data!$H$14</definedName>
    <definedName name="LOCAL_STAFF">'[296]RES-PLANNING'!$A$452:$D$478</definedName>
    <definedName name="LOCAL_STAFF_ENTRY">'[296]INPUT SHEET'!$B$437:$B$461</definedName>
    <definedName name="Location">[156]Data!$C$10</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cationIndex">#REF!</definedName>
    <definedName name="lock">#N/A</definedName>
    <definedName name="lodr">#REF!</definedName>
    <definedName name="logo1">"Picture 7"</definedName>
    <definedName name="lok">#REF!</definedName>
    <definedName name="LONG">#REF!</definedName>
    <definedName name="LOOP">#REF!</definedName>
    <definedName name="Loose">#REF!</definedName>
    <definedName name="lp">[220]Material!$D$114</definedName>
    <definedName name="lpiw">#REF!</definedName>
    <definedName name="lpvc">#REF!</definedName>
    <definedName name="LS_ROAD">#REF!</definedName>
    <definedName name="lsec">#REF!</definedName>
    <definedName name="Lsec1">#REF!</definedName>
    <definedName name="Lsec2">#REF!</definedName>
    <definedName name="Lsec3">#REF!</definedName>
    <definedName name="Lsec4">#REF!</definedName>
    <definedName name="Lsec5">#REF!</definedName>
    <definedName name="Lsec6">#REF!</definedName>
    <definedName name="lsec7">#REF!</definedName>
    <definedName name="LSNO1">#REF!</definedName>
    <definedName name="LSNO10">[332]Lead!$M$15</definedName>
    <definedName name="LSNO100">#REF!</definedName>
    <definedName name="LSNO101">#REF!</definedName>
    <definedName name="LSNO102">#REF!</definedName>
    <definedName name="LSNO103">#REF!</definedName>
    <definedName name="LSNO104">#REF!</definedName>
    <definedName name="LSNO105">#REF!</definedName>
    <definedName name="LSNO106">#REF!</definedName>
    <definedName name="LSNO107">#REF!</definedName>
    <definedName name="LSNO108">#REF!</definedName>
    <definedName name="LSNO109">#REF!</definedName>
    <definedName name="LSNO11">[332]Lead!$M$17</definedName>
    <definedName name="LSNO110">#REF!</definedName>
    <definedName name="LSNO111">#REF!</definedName>
    <definedName name="LSNO112">#REF!</definedName>
    <definedName name="LSNO113">#REF!</definedName>
    <definedName name="LSNO114">#REF!</definedName>
    <definedName name="LSNO115">#REF!</definedName>
    <definedName name="LSNO116">#REF!</definedName>
    <definedName name="LSNO117">#REF!</definedName>
    <definedName name="LSNO118">#REF!</definedName>
    <definedName name="LSNO119">#REF!</definedName>
    <definedName name="LSNO12">[332]Lead!#REF!</definedName>
    <definedName name="LSNO120">#REF!</definedName>
    <definedName name="LSNO121">#REF!</definedName>
    <definedName name="LSNO122">#REF!</definedName>
    <definedName name="LSNO123">#REF!</definedName>
    <definedName name="LSNO124">#REF!</definedName>
    <definedName name="LSNO125">#REF!</definedName>
    <definedName name="LSNO126">#REF!</definedName>
    <definedName name="LSNO127">#REF!</definedName>
    <definedName name="LSNO128">#REF!</definedName>
    <definedName name="LSNO129">#REF!</definedName>
    <definedName name="LSNO13">[29]Lead!$N$10</definedName>
    <definedName name="LSNO130">#REF!</definedName>
    <definedName name="LSNO131">#REF!</definedName>
    <definedName name="LSNO132">#REF!</definedName>
    <definedName name="LSNO133">#REF!</definedName>
    <definedName name="LSNO134">#REF!</definedName>
    <definedName name="LSNO135">#REF!</definedName>
    <definedName name="LSNO136">#REF!</definedName>
    <definedName name="LSNO137">#REF!</definedName>
    <definedName name="LSNO138">#REF!</definedName>
    <definedName name="LSNO139">#REF!</definedName>
    <definedName name="LSNO14">[29]Lead!$N$11</definedName>
    <definedName name="LSNO140">#REF!</definedName>
    <definedName name="LSNO141">#REF!</definedName>
    <definedName name="LSNO142">#REF!</definedName>
    <definedName name="LSNO143">#REF!</definedName>
    <definedName name="LSNO144">#REF!</definedName>
    <definedName name="LSNO145">#REF!</definedName>
    <definedName name="LSNO146">#REF!</definedName>
    <definedName name="LSNO147">#REF!</definedName>
    <definedName name="LSNO148">#REF!</definedName>
    <definedName name="LSNO149">#REF!</definedName>
    <definedName name="LSNO15">[332]Lead!#REF!</definedName>
    <definedName name="LSNO150">#REF!</definedName>
    <definedName name="LSNO151">#REF!</definedName>
    <definedName name="LSNO152">#REF!</definedName>
    <definedName name="LSNO153">#REF!</definedName>
    <definedName name="LSNO154">#REF!</definedName>
    <definedName name="LSNO155">#REF!</definedName>
    <definedName name="LSNO156">#REF!</definedName>
    <definedName name="LSNO157">#REF!</definedName>
    <definedName name="LSNO158">#REF!</definedName>
    <definedName name="LSNO159">#REF!</definedName>
    <definedName name="LSNO16">#REF!</definedName>
    <definedName name="LSNO160">#REF!</definedName>
    <definedName name="LSNO161">#REF!</definedName>
    <definedName name="LSNO162">#REF!</definedName>
    <definedName name="LSNO163">#REF!</definedName>
    <definedName name="LSNO164">#REF!</definedName>
    <definedName name="LSNO165">#REF!</definedName>
    <definedName name="LSNO166">#REF!</definedName>
    <definedName name="LSNO167">#REF!</definedName>
    <definedName name="LSNO168">#REF!</definedName>
    <definedName name="LSNO169">#REF!</definedName>
    <definedName name="LSNO17">[332]Lead!#REF!</definedName>
    <definedName name="LSNO170">#REF!</definedName>
    <definedName name="LSNO171">#REF!</definedName>
    <definedName name="LSNO172">#REF!</definedName>
    <definedName name="LSNO173">#REF!</definedName>
    <definedName name="LSNO174">#REF!</definedName>
    <definedName name="LSNO175">#REF!</definedName>
    <definedName name="LSNO176">#REF!</definedName>
    <definedName name="LSNO177">#REF!</definedName>
    <definedName name="LSNO178">#REF!</definedName>
    <definedName name="LSNO179">#REF!</definedName>
    <definedName name="LSNO18">#REF!</definedName>
    <definedName name="LSNO180">#REF!</definedName>
    <definedName name="LSNO181">#REF!</definedName>
    <definedName name="LSNO182">#REF!</definedName>
    <definedName name="LSNO183">#REF!</definedName>
    <definedName name="LSNO184">#REF!</definedName>
    <definedName name="LSNO185">#REF!</definedName>
    <definedName name="LSNO186">#REF!</definedName>
    <definedName name="LSNO187">#REF!</definedName>
    <definedName name="LSNO188">#REF!</definedName>
    <definedName name="LSNO189">#REF!</definedName>
    <definedName name="LSNO19">[333]Lead!$O$20</definedName>
    <definedName name="LSNO190">#REF!</definedName>
    <definedName name="LSNO191">#REF!</definedName>
    <definedName name="LSNO192">#REF!</definedName>
    <definedName name="LSNO193">#REF!</definedName>
    <definedName name="LSNO194">#REF!</definedName>
    <definedName name="LSNO195">#REF!</definedName>
    <definedName name="LSNO196">#REF!</definedName>
    <definedName name="LSNO197">#REF!</definedName>
    <definedName name="LSNO198">#REF!</definedName>
    <definedName name="LSNO199">#REF!</definedName>
    <definedName name="LSNO2">[29]Lead!$N$7</definedName>
    <definedName name="LSNO20">[29]Lead!#REF!</definedName>
    <definedName name="LSNO200">#REF!</definedName>
    <definedName name="LSNO201">#REF!</definedName>
    <definedName name="LSNO202">#REF!</definedName>
    <definedName name="LSNO203">#REF!</definedName>
    <definedName name="LSNO204">#REF!</definedName>
    <definedName name="LSNO205">#REF!</definedName>
    <definedName name="LSNO206">#REF!</definedName>
    <definedName name="LSNO207">#REF!</definedName>
    <definedName name="LSNO208">#REF!</definedName>
    <definedName name="LSNO209">#REF!</definedName>
    <definedName name="LSNO21">[332]Lead!#REF!</definedName>
    <definedName name="LSNO210">#REF!</definedName>
    <definedName name="LSNO211">#REF!</definedName>
    <definedName name="LSNO212">#REF!</definedName>
    <definedName name="LSNO213">#REF!</definedName>
    <definedName name="LSNO214">#REF!</definedName>
    <definedName name="LSNO215">#REF!</definedName>
    <definedName name="LSNO216">#REF!</definedName>
    <definedName name="LSNO217">#REF!</definedName>
    <definedName name="LSNO218">#REF!</definedName>
    <definedName name="LSNO219">#REF!</definedName>
    <definedName name="LSNO22">[332]Lead!$M$29</definedName>
    <definedName name="LSNO220">#REF!</definedName>
    <definedName name="LSNO221">#REF!</definedName>
    <definedName name="LSNO222">#REF!</definedName>
    <definedName name="LSNO223">#REF!</definedName>
    <definedName name="LSNO224">#REF!</definedName>
    <definedName name="LSNO225">#REF!</definedName>
    <definedName name="LSNO226">#REF!</definedName>
    <definedName name="LSNO227">#REF!</definedName>
    <definedName name="LSNO228">#REF!</definedName>
    <definedName name="LSNO229">#REF!</definedName>
    <definedName name="LSNO23">#REF!</definedName>
    <definedName name="LSNO230">#REF!</definedName>
    <definedName name="LSNO231">#REF!</definedName>
    <definedName name="LSNO232">#REF!</definedName>
    <definedName name="LSNO233">#REF!</definedName>
    <definedName name="LSNO234">#REF!</definedName>
    <definedName name="LSNO235">#REF!</definedName>
    <definedName name="LSNO236">#REF!</definedName>
    <definedName name="LSNO237">#REF!</definedName>
    <definedName name="LSNO238">#REF!</definedName>
    <definedName name="LSNO239">#REF!</definedName>
    <definedName name="LSNO24">#REF!</definedName>
    <definedName name="LSNO240">#REF!</definedName>
    <definedName name="LSNO241">#REF!</definedName>
    <definedName name="LSNO242">#REF!</definedName>
    <definedName name="LSNO243">#REF!</definedName>
    <definedName name="LSNO244">#REF!</definedName>
    <definedName name="LSNO245">#REF!</definedName>
    <definedName name="LSNO246">#REF!</definedName>
    <definedName name="LSNO247">#REF!</definedName>
    <definedName name="LSNO248">#REF!</definedName>
    <definedName name="LSNO249">#REF!</definedName>
    <definedName name="LSNO25">#REF!</definedName>
    <definedName name="LSNO250">#REF!</definedName>
    <definedName name="LSNO251">#REF!</definedName>
    <definedName name="LSNO26">#REF!</definedName>
    <definedName name="LSNO27">[332]Lead!#REF!</definedName>
    <definedName name="LSNO28">[332]Lead!#REF!</definedName>
    <definedName name="LSNO29">[332]Lead!#REF!</definedName>
    <definedName name="LSNO3">#REF!</definedName>
    <definedName name="LSNO30">[332]Lead!#REF!</definedName>
    <definedName name="LSNO31">[332]Lead!#REF!</definedName>
    <definedName name="LSNO32">[332]Lead!#REF!</definedName>
    <definedName name="LSNO33">[332]Lead!#REF!</definedName>
    <definedName name="LSNO34">#REF!</definedName>
    <definedName name="LSNO35">[332]Lead!#REF!</definedName>
    <definedName name="LSNO36">[332]Lead!#REF!</definedName>
    <definedName name="LSNO37">#REF!</definedName>
    <definedName name="LSNO38">#REF!</definedName>
    <definedName name="LSNO39">#REF!</definedName>
    <definedName name="LSNO4">[29]Lead!$N$9</definedName>
    <definedName name="LSNO40">#REF!</definedName>
    <definedName name="LSNO41">#REF!</definedName>
    <definedName name="LSNO42">#REF!</definedName>
    <definedName name="LSNO43">#REF!</definedName>
    <definedName name="LSNO44">#REF!</definedName>
    <definedName name="LSNO45">#REF!</definedName>
    <definedName name="LSNO46">#REF!</definedName>
    <definedName name="LSNO47">#REF!</definedName>
    <definedName name="LSNO48">#REF!</definedName>
    <definedName name="LSNO49">#REF!</definedName>
    <definedName name="LSNO5">[332]Lead!$M$11</definedName>
    <definedName name="LSNO50">#REF!</definedName>
    <definedName name="LSNO51">#REF!</definedName>
    <definedName name="LSNO52">#REF!</definedName>
    <definedName name="LSNO53">#REF!</definedName>
    <definedName name="LSNO54">#REF!</definedName>
    <definedName name="LSNO55">#REF!</definedName>
    <definedName name="LSNO56">#REF!</definedName>
    <definedName name="LSNO57">#REF!</definedName>
    <definedName name="LSNO58">#REF!</definedName>
    <definedName name="LSNO59">#REF!</definedName>
    <definedName name="LSNO6">[332]Lead!$M$12</definedName>
    <definedName name="LSNO60">#REF!</definedName>
    <definedName name="LSNO61">#REF!</definedName>
    <definedName name="LSNO62">#REF!</definedName>
    <definedName name="LSNO63">#REF!</definedName>
    <definedName name="LSNO64">#REF!</definedName>
    <definedName name="LSNO65">#REF!</definedName>
    <definedName name="LSNO66">#REF!</definedName>
    <definedName name="LSNO67">#REF!</definedName>
    <definedName name="LSNO68">#REF!</definedName>
    <definedName name="LSNO69">#REF!</definedName>
    <definedName name="LSNO7">[332]Lead!#REF!</definedName>
    <definedName name="LSNO70">#REF!</definedName>
    <definedName name="LSNO71">#REF!</definedName>
    <definedName name="LSNO72">#REF!</definedName>
    <definedName name="LSNO73">#REF!</definedName>
    <definedName name="LSNO74">#REF!</definedName>
    <definedName name="LSNO75">#REF!</definedName>
    <definedName name="LSNO76">#REF!</definedName>
    <definedName name="LSNO77">#REF!</definedName>
    <definedName name="LSNO78">#REF!</definedName>
    <definedName name="LSNO79">#REF!</definedName>
    <definedName name="LSNO8">'[334]Lead(4380)'!$P$12</definedName>
    <definedName name="LSNO80">#REF!</definedName>
    <definedName name="LSNO81">#REF!</definedName>
    <definedName name="LSNO82">#REF!</definedName>
    <definedName name="LSNO83">#REF!</definedName>
    <definedName name="LSNO84">#REF!</definedName>
    <definedName name="LSNO85">#REF!</definedName>
    <definedName name="LSNO86">#REF!</definedName>
    <definedName name="LSNO87">#REF!</definedName>
    <definedName name="LSNO88">#REF!</definedName>
    <definedName name="LSNO89">#REF!</definedName>
    <definedName name="LSNO9">[332]Lead!#REF!</definedName>
    <definedName name="LSNO90">#REF!</definedName>
    <definedName name="LSNO91">#REF!</definedName>
    <definedName name="LSNO92">#REF!</definedName>
    <definedName name="LSNO93">#REF!</definedName>
    <definedName name="LSNO94">#REF!</definedName>
    <definedName name="LSNO95">#REF!</definedName>
    <definedName name="LSNO96">#REF!</definedName>
    <definedName name="LSNO97">#REF!</definedName>
    <definedName name="LSNO98">#REF!</definedName>
    <definedName name="LSNO99">#REF!</definedName>
    <definedName name="ltpt">#REF!</definedName>
    <definedName name="lwb">#REF!</definedName>
    <definedName name="lxg">#REF!</definedName>
    <definedName name="m">#REF!</definedName>
    <definedName name="M.P.HALL">[335]ESTIMATE!$F$315</definedName>
    <definedName name="M.R.1">'[336]M.R.1'!$E$34</definedName>
    <definedName name="M.R.10">'[336]M.R.1'!$E$269</definedName>
    <definedName name="M.R.11">'[336]M.R.1'!$E$307</definedName>
    <definedName name="M.R.12">'[336]M.R.1'!$E$330</definedName>
    <definedName name="M.R.13">'[336]M.R.1'!$E$355</definedName>
    <definedName name="M.R.14">'[336]M.R.1'!$E$381</definedName>
    <definedName name="M.R.15">'[336]M.R.1'!$E$401</definedName>
    <definedName name="M.R.16">'[336]M.R.1'!$E$424</definedName>
    <definedName name="M.R.16B">'[336]M.R.1'!$E$445</definedName>
    <definedName name="M.R.16C">'[336]M.R.1'!$E$449</definedName>
    <definedName name="M.R.17">'[336]M.R.1'!$E$474</definedName>
    <definedName name="M.R.18">'[336]M.R.1'!$E$504</definedName>
    <definedName name="M.R.19">'[336]M.R.1'!$E$530</definedName>
    <definedName name="M.R.2">'[336]M.R.1'!$E$64</definedName>
    <definedName name="M.R.21">'[336]M.R.1'!$E$556</definedName>
    <definedName name="M.R.22">'[336]M.R.1'!$E$584</definedName>
    <definedName name="M.R.23">'[336]M.R.1'!$E$603</definedName>
    <definedName name="m.r.25">'[336]M.R.1'!$E$620</definedName>
    <definedName name="m.r.26">'[336]M.R.1'!$E$712</definedName>
    <definedName name="M.R.3">'[336]M.R.1'!$E$93</definedName>
    <definedName name="M.R.4">'[336]M.R.1'!$E$110</definedName>
    <definedName name="M.R.5">'[336]M.R.1'!$E$131</definedName>
    <definedName name="M.R.6">'[336]M.R.1'!$E$160</definedName>
    <definedName name="M.R.7A">'[336]M.R.1'!$E$180</definedName>
    <definedName name="M.R.7B">'[336]M.R.1'!$E$197</definedName>
    <definedName name="M.R.8">'[336]M.R.1'!$E$218</definedName>
    <definedName name="M.R.9">'[336]M.R.1'!$E$240</definedName>
    <definedName name="M_0.50">#REF!</definedName>
    <definedName name="M_01">#REF!</definedName>
    <definedName name="M_02">#REF!</definedName>
    <definedName name="M_03">#REF!</definedName>
    <definedName name="M_04">#REF!</definedName>
    <definedName name="M_05">#REF!</definedName>
    <definedName name="M_06">#REF!</definedName>
    <definedName name="M_07">#REF!</definedName>
    <definedName name="M_08">#REF!</definedName>
    <definedName name="M_09">#REF!</definedName>
    <definedName name="M_10">#REF!</definedName>
    <definedName name="M_100">#REF!</definedName>
    <definedName name="M_101">#REF!</definedName>
    <definedName name="M_102">#REF!</definedName>
    <definedName name="M_103">#REF!</definedName>
    <definedName name="M_104">#REF!</definedName>
    <definedName name="M_105">#REF!</definedName>
    <definedName name="M_106">#REF!</definedName>
    <definedName name="M_107">#REF!</definedName>
    <definedName name="M_108">#REF!</definedName>
    <definedName name="M_109">#REF!</definedName>
    <definedName name="M_11">#REF!</definedName>
    <definedName name="M_110">#REF!</definedName>
    <definedName name="M_111">#REF!</definedName>
    <definedName name="M_112">#REF!</definedName>
    <definedName name="M_113">#REF!</definedName>
    <definedName name="M_114">#REF!</definedName>
    <definedName name="M_115">#REF!</definedName>
    <definedName name="M_116">#REF!</definedName>
    <definedName name="M_117">#REF!</definedName>
    <definedName name="M_118">#REF!</definedName>
    <definedName name="M_119">#REF!</definedName>
    <definedName name="M_12">#REF!</definedName>
    <definedName name="M_120">#REF!</definedName>
    <definedName name="M_121">#REF!</definedName>
    <definedName name="M_122">#REF!</definedName>
    <definedName name="M_123">#REF!</definedName>
    <definedName name="M_124">#REF!</definedName>
    <definedName name="M_125">#REF!</definedName>
    <definedName name="M_126">#REF!</definedName>
    <definedName name="M_127">#REF!</definedName>
    <definedName name="M_128">#REF!</definedName>
    <definedName name="M_129">#REF!</definedName>
    <definedName name="M_13">#REF!</definedName>
    <definedName name="M_130">#REF!</definedName>
    <definedName name="M_131">#REF!</definedName>
    <definedName name="M_132">#REF!</definedName>
    <definedName name="M_133">#REF!</definedName>
    <definedName name="M_134">#REF!</definedName>
    <definedName name="M_135">#REF!</definedName>
    <definedName name="M_136">#REF!</definedName>
    <definedName name="M_137">#REF!</definedName>
    <definedName name="M_138">#REF!</definedName>
    <definedName name="M_139">#REF!</definedName>
    <definedName name="M_14">#REF!</definedName>
    <definedName name="M_140">#REF!</definedName>
    <definedName name="M_141">#REF!</definedName>
    <definedName name="M_142">#REF!</definedName>
    <definedName name="M_143">#REF!</definedName>
    <definedName name="M_144">#REF!</definedName>
    <definedName name="M_145">#REF!</definedName>
    <definedName name="M_146">#REF!</definedName>
    <definedName name="M_147">#REF!</definedName>
    <definedName name="M_148">#REF!</definedName>
    <definedName name="M_149">#REF!</definedName>
    <definedName name="M_15">#REF!</definedName>
    <definedName name="M_150">#REF!</definedName>
    <definedName name="M_16">#REF!</definedName>
    <definedName name="M_17">#REF!</definedName>
    <definedName name="M_18">#REF!</definedName>
    <definedName name="M_19">#REF!</definedName>
    <definedName name="M_20">#REF!</definedName>
    <definedName name="M_21">#REF!</definedName>
    <definedName name="M_22">#REF!</definedName>
    <definedName name="M_23">#REF!</definedName>
    <definedName name="M_24">#REF!</definedName>
    <definedName name="M_25">#REF!</definedName>
    <definedName name="M_26">#REF!</definedName>
    <definedName name="M_27">#REF!</definedName>
    <definedName name="M_28">#REF!</definedName>
    <definedName name="M_29">#REF!</definedName>
    <definedName name="M_30">#REF!</definedName>
    <definedName name="M_31">#REF!</definedName>
    <definedName name="M_32">#REF!</definedName>
    <definedName name="M_33">#REF!</definedName>
    <definedName name="M_34">#REF!</definedName>
    <definedName name="M_35">#REF!</definedName>
    <definedName name="M_36">#REF!</definedName>
    <definedName name="M_37">#REF!</definedName>
    <definedName name="M_38">#REF!</definedName>
    <definedName name="M_39">#REF!</definedName>
    <definedName name="M_40">#REF!</definedName>
    <definedName name="M_41">#REF!</definedName>
    <definedName name="M_42">#REF!</definedName>
    <definedName name="M_43">#REF!</definedName>
    <definedName name="M_44">#REF!</definedName>
    <definedName name="M_45">#REF!</definedName>
    <definedName name="M_46">#REF!</definedName>
    <definedName name="M_47">#REF!</definedName>
    <definedName name="M_48">#REF!</definedName>
    <definedName name="M_49">#REF!</definedName>
    <definedName name="M_50">#REF!</definedName>
    <definedName name="M_51">#REF!</definedName>
    <definedName name="M_52">#REF!</definedName>
    <definedName name="M_53">#REF!</definedName>
    <definedName name="M_54">#REF!</definedName>
    <definedName name="M_55">#REF!</definedName>
    <definedName name="M_56">#REF!</definedName>
    <definedName name="M_57">#REF!</definedName>
    <definedName name="M_58">#REF!</definedName>
    <definedName name="M_59">#REF!</definedName>
    <definedName name="M_60">#REF!</definedName>
    <definedName name="M_61">#REF!</definedName>
    <definedName name="M_62">#REF!</definedName>
    <definedName name="M_63">#REF!</definedName>
    <definedName name="M_64">#REF!</definedName>
    <definedName name="M_65">#REF!</definedName>
    <definedName name="M_66">#REF!</definedName>
    <definedName name="M_67">#REF!</definedName>
    <definedName name="M_68">#REF!</definedName>
    <definedName name="M_69">#REF!</definedName>
    <definedName name="M_70">#REF!</definedName>
    <definedName name="M_71">#REF!</definedName>
    <definedName name="M_72">#REF!</definedName>
    <definedName name="M_73">#REF!</definedName>
    <definedName name="M_74">#REF!</definedName>
    <definedName name="M_75">#REF!</definedName>
    <definedName name="M_76">#REF!</definedName>
    <definedName name="M_77">#REF!</definedName>
    <definedName name="M_78">#REF!</definedName>
    <definedName name="M_79">#REF!</definedName>
    <definedName name="M_80">#REF!</definedName>
    <definedName name="M_81">#REF!</definedName>
    <definedName name="M_82">#REF!</definedName>
    <definedName name="M_83">#REF!</definedName>
    <definedName name="M_84">#REF!</definedName>
    <definedName name="M_85">#REF!</definedName>
    <definedName name="M_86">#REF!</definedName>
    <definedName name="M_87">#REF!</definedName>
    <definedName name="M_88">#REF!</definedName>
    <definedName name="M_89">#REF!</definedName>
    <definedName name="M_90">#REF!</definedName>
    <definedName name="M_91">#REF!</definedName>
    <definedName name="M_92">#REF!</definedName>
    <definedName name="M_93">#REF!</definedName>
    <definedName name="M_94">#REF!</definedName>
    <definedName name="M_95">#REF!</definedName>
    <definedName name="M_96">#REF!</definedName>
    <definedName name="M_97">#REF!</definedName>
    <definedName name="M_98">#REF!</definedName>
    <definedName name="M_99">#REF!</definedName>
    <definedName name="M_ACPipe_100">[317]Material!$D$3</definedName>
    <definedName name="M_Aggregate_10">[316]Material!$D$17</definedName>
    <definedName name="M_Aggregate_20">[316]Material!$D$18</definedName>
    <definedName name="M_Aggregate_224_236m_WMM">[318]Material!$D$26</definedName>
    <definedName name="M_Aggregate_375mmMaximum_224_56mm">[316]Material!$D$4</definedName>
    <definedName name="M_Aggregate_375mmMaximum_45_225mm">[318]Material!$D$5</definedName>
    <definedName name="M_Aggregate_375mmMaximum_Below_56mm">[318]Material!$D$6</definedName>
    <definedName name="M_Aggregate_40">[316]Material!$D$19</definedName>
    <definedName name="M_Aggregate_45_224m_WMM">[318]Material!$D$27</definedName>
    <definedName name="M_Aggregate_53mmMaximum_225_56mm">[318]Material!$D$7</definedName>
    <definedName name="M_Aggregate_53mmMaximum_63_45mm">[318]Material!$D$8</definedName>
    <definedName name="M_Aggregate_53mmMaximum_below_56mm">[318]Material!$D$9</definedName>
    <definedName name="M_Aggregate_Crushable_GradeI">[318]Material!$D$20</definedName>
    <definedName name="M_Aggregate_Crushable_GradeII">[337]Material!$D$21</definedName>
    <definedName name="M_Aggregate_Crushable_GradeIII">[337]Material!$D$22</definedName>
    <definedName name="M_Aggregate_GradeI_40mmNominal_10_5mm">[318]Material!$D$10</definedName>
    <definedName name="M_Aggregate_GradeI_40mmNominal_25_10mm">[318]Material!$D$11</definedName>
    <definedName name="M_Aggregate_GradeI_40mmNominal_3725_25mm">[318]Material!$D$12</definedName>
    <definedName name="M_Aggregate_GradeI_40mmNominal_5mm">[318]Material!$D$13</definedName>
    <definedName name="M_Aggregate_GradeI_90_45mm">[318]Material!$D$23</definedName>
    <definedName name="M_Aggregate_GradeII_19mmNominal_10_5mm">[337]Material!$D$14</definedName>
    <definedName name="M_Aggregate_GradeII_19mmNominal_25_10mm">[337]Material!$D$15</definedName>
    <definedName name="M_Aggregate_GradeII_19mmNominal_5mm_below">[337]Material!$D$16</definedName>
    <definedName name="M_Aggregate_GradeII_63_45mm">[337]Material!$D$24</definedName>
    <definedName name="M_Aggregate_GradeIII_53_224mm">[337]Material!$D$25</definedName>
    <definedName name="M_Aggregates_53_22.4mm_at_Site">[338]Material!$E$37</definedName>
    <definedName name="M_Aggregates_63_45mm_at_Site">[338]Material!$E$40</definedName>
    <definedName name="M_Aggregates_90_45mm_at_Site">[338]Material!$E$41</definedName>
    <definedName name="M_AIRCOMP170">#REF!</definedName>
    <definedName name="M_AIRCOMP210">#REF!</definedName>
    <definedName name="M_AluminiumSheeting_15mm">[318]Material!$D$28</definedName>
    <definedName name="M_AluminiumStuds_100_100_Lense">[318]Material!$D$29</definedName>
    <definedName name="M_Bamboo_1stClass_85_100mm_25m_long">[318]Material!$D$31</definedName>
    <definedName name="M_Bamboo_1stClass_85_100mm_2m_long">[318]Material!$D$30</definedName>
    <definedName name="M_Bamboo_1stClass_85_100mm_3m_long">[318]Material!$D$32</definedName>
    <definedName name="M_Bamboo_1stClass_85_100mm_45_55m_long">[318]Material!$D$33</definedName>
    <definedName name="M_Bamboo_2ndClass_75mm_18_25m_long">[318]Material!$D$34</definedName>
    <definedName name="M_Bamboo_2ndClass_75mm_21_30m_long">[318]Material!$D$35</definedName>
    <definedName name="M_BarbedWire">[318]Material!$D$36</definedName>
    <definedName name="M_BindingMaterial">[318]Material!$D$37</definedName>
    <definedName name="M_BindingWire">[317]Material!$D$38</definedName>
    <definedName name="M_Bitumen_CRM">[337]Material!$D$39</definedName>
    <definedName name="M_Bitumen_NRM">[337]Material!$D$40</definedName>
    <definedName name="M_Bitumen_PM">[337]Material!$D$41</definedName>
    <definedName name="M_Bitumen_S65">[314]Material!$D$42</definedName>
    <definedName name="M_Bitumen_S90">[314]Material!$D$43</definedName>
    <definedName name="M_BitumenEmulsion_RS1">[337]Material!$D$44</definedName>
    <definedName name="M_BitumenEmulsion_SS1">[316]Material!$D$45</definedName>
    <definedName name="M_BitumenSealant">[316]Material!$D$46</definedName>
    <definedName name="M_Blasted_Rubble">[317]Material!$D$47</definedName>
    <definedName name="M_BlastingMaterial">[317]Material!$D$48</definedName>
    <definedName name="M_BondStone_400_150_150mm">[317]Material!$D$49</definedName>
    <definedName name="M_Brick_1stClass">[317]Material!$D$50</definedName>
    <definedName name="M_BROOMER">#REF!</definedName>
    <definedName name="M_CC_CUTTER">#REF!</definedName>
    <definedName name="M_CCMIXER">#REF!</definedName>
    <definedName name="M_Cement">[316]Material!$D$51</definedName>
    <definedName name="M_CementPrimer">[318]Material!$D$52</definedName>
    <definedName name="M_CHIPSPREDER">#REF!</definedName>
    <definedName name="M_ChlorpreneElastomer_OR_ClosedCellFoamSealingElement">[319]Material!$D$53</definedName>
    <definedName name="M_CompensationForEarthTakenFromPrivateLand">[314]Material!$D$54</definedName>
    <definedName name="M_CompressibleFibreBoard">[319]Material!$D$55</definedName>
    <definedName name="M_CopperPlate">[319]Material!$D$56</definedName>
    <definedName name="M_CorrosionResistantStructuralSteelGrating">[319]Material!$D$58</definedName>
    <definedName name="M_CRANE8T">#REF!</definedName>
    <definedName name="M_CreditForExcavatedRock">[318]Material!$D$59</definedName>
    <definedName name="M_CrowBars_40mm">[339]Material!$D$60</definedName>
    <definedName name="M_CrushedSand_OR_Grit">[337]Material!$D$61</definedName>
    <definedName name="M_CrushedSlag">[318]Material!$D$62</definedName>
    <definedName name="M_CrushedStoneAggregate_265_75">[318]Material!$D$63</definedName>
    <definedName name="M_CrushedStoneChipping_132">[337]Material!$D$64</definedName>
    <definedName name="M_CrushedStoneChipping_67mm_100Passing_112mm">[337]Material!$D$65</definedName>
    <definedName name="M_CrushedStoneChipping_67mm_100Passing_95mm">[337]Material!$D$66</definedName>
    <definedName name="M_CrushedStoneChipping_95">[337]Material!$D$67</definedName>
    <definedName name="M_CrushedStoneCoarseAggregatePassing_53mm">[314]Material!$D$68</definedName>
    <definedName name="M_CuringCompound">[316]Material!$D$69</definedName>
    <definedName name="M_DebondingStrips">[316]Material!$D$70</definedName>
    <definedName name="M_DOZERD50">#REF!</definedName>
    <definedName name="M_EdgeStone_450_350_200mm">[318]Material!$D$72</definedName>
    <definedName name="M_ElastomericBearingAssembly">[317]Material!$D$73</definedName>
    <definedName name="M_ElectricDetonator">[317]Material!$D$74</definedName>
    <definedName name="M_ELEGEN">#REF!</definedName>
    <definedName name="M_EpoxyPaint">[318]Material!$D$75</definedName>
    <definedName name="M_EXCAVATOR9">#REF!</definedName>
    <definedName name="M_FarmyardManure">[318]Material!$D$77</definedName>
    <definedName name="M_FevicolAdhesive">[318]Material!$D$78</definedName>
    <definedName name="M_FilterMedia">[317]Material!$D$79</definedName>
    <definedName name="M_filterMediam">[242]Material!$D$79</definedName>
    <definedName name="M_FineAggregate_CrushedSand">[318]Material!$D$80</definedName>
    <definedName name="M_FRONTLOADER">#REF!</definedName>
    <definedName name="M_GalvanisedAngle">[319]Material!$D$81</definedName>
    <definedName name="M_Gelatine_80">[318]Material!$D$83</definedName>
    <definedName name="M_GIPipe_100mm">[319]Material!$D$84</definedName>
    <definedName name="M_GIPipe_50mm">[318]Material!$D$85</definedName>
    <definedName name="M_GIWires">[318]Material!$D$86</definedName>
    <definedName name="M_GradedStoneAggregate">[318]Material!$D$87</definedName>
    <definedName name="M_GranularMaterial">[317]Material!$D$88</definedName>
    <definedName name="M_HandBrokenMetal_40mm">[337]Material!$D$89</definedName>
    <definedName name="M_HMP40">#REF!</definedName>
    <definedName name="M_ICRUSHER">#REF!</definedName>
    <definedName name="M_Indigo">[318]Material!$D$90</definedName>
    <definedName name="M_InterlockingBlocks_60mm">[337]Material!$D$91</definedName>
    <definedName name="M_InterlockingBlocks_80mm">[337]Material!$D$92</definedName>
    <definedName name="M_JointFillerBoard">[316]Material!$D$93</definedName>
    <definedName name="M_JuteNetting_OpenWeave_25mm">[318]Material!$D$94</definedName>
    <definedName name="M_JuteRope_12mm">[316]Material!$D$95</definedName>
    <definedName name="M_KeyAggregatesPassing_224mm">[314]Material!$D$96</definedName>
    <definedName name="M_L">#REF!</definedName>
    <definedName name="m_lead">#REF!</definedName>
    <definedName name="M_Lime">[317]Material!$D$97</definedName>
    <definedName name="M_LocalWoodPiles_1stClass">[318]Material!$D$99</definedName>
    <definedName name="M_LocalWoodPiles_1stClass_100_75mm">[318]Material!$D$100</definedName>
    <definedName name="M_MOTORGRADER200">#REF!</definedName>
    <definedName name="M_MOTORGRADER50">#REF!</definedName>
    <definedName name="M_MS_Sheet_15mm">[318]Material!$D$105</definedName>
    <definedName name="M_MS_Sheet_2mm">[318]Material!$D$106</definedName>
    <definedName name="M_MSClamps">[317]Material!$D$102</definedName>
    <definedName name="M_MSFlat_StructuralSteel">[318]Material!$D$103</definedName>
    <definedName name="M_MSSheetTube_47_47mm_12_SWG">[318]Material!$D$104</definedName>
    <definedName name="M_Nuts_Bolts_Rivets">[318]Material!$D$107</definedName>
    <definedName name="M_Paint_SyntheticEnamel">[318]Material!$D$108</definedName>
    <definedName name="M_PAVER100">#REF!</definedName>
    <definedName name="M_PAVER75">#REF!</definedName>
    <definedName name="M_PD_BT">#REF!</definedName>
    <definedName name="M_PD_BTEM">#REF!</definedName>
    <definedName name="M_Plasticizer">[316]Material!$D$109</definedName>
    <definedName name="M_PolytheneSheet_125">[316]Material!$D$110</definedName>
    <definedName name="M_PolytheneSheething">[316]Material!$D$111</definedName>
    <definedName name="M_QuarriedStone_150_200mm">[339]Material!$D$112</definedName>
    <definedName name="M_RCCPipeNP3_1000mm">[316]Material!$D$114</definedName>
    <definedName name="M_RCCPipeNP3_1200mm">[316]Material!$D$113</definedName>
    <definedName name="M_RCCPipeNP3_500mm">[316]Material!$D$117</definedName>
    <definedName name="M_RCCPipeNP3_750mm">[316]Material!$D$115</definedName>
    <definedName name="M_RCCPipeNP4_1000mm">[316]Material!$D$119</definedName>
    <definedName name="M_RCCPipeNP4_1200mm">[316]Material!$D$118</definedName>
    <definedName name="M_RCCPipeNP4_500mm">[316]Material!$D$122</definedName>
    <definedName name="M_RCCPipeNP4_750mm">[316]Material!$D$120</definedName>
    <definedName name="M_RedOxidePrimer">[318]Material!$D$123</definedName>
    <definedName name="M_RoadMarkingPaint">[318]Material!$D$124</definedName>
    <definedName name="M_ROLLER">#REF!</definedName>
    <definedName name="M_S">#REF!</definedName>
    <definedName name="M_Sand_Coarse">[316]Material!$D$125</definedName>
    <definedName name="M_Sand_Fine">[316]Material!$D$126</definedName>
    <definedName name="M_Seeds">[318]Material!$D$127</definedName>
    <definedName name="M_SteelPipe_500mm">[319]Material!$D$128</definedName>
    <definedName name="M_SteelReinforcement_HYSDBars">[317]Material!$D$129</definedName>
    <definedName name="M_SteelReinforcement_MSRoundBars">[316]Material!$D$130</definedName>
    <definedName name="M_SteelReinforcement_TMTBars">[317]Material!$D$131</definedName>
    <definedName name="M_StoneBoulder_150mm_below">[314]Material!$D$132</definedName>
    <definedName name="M_StoneChips_12mm">[337]Material!$D$133</definedName>
    <definedName name="M_StoneCrushedAggregate_112_009mm">[337]Material!$D$135</definedName>
    <definedName name="M_StoneForCoarseRubbleMasonry_1stSort">[317]Material!$D$136</definedName>
    <definedName name="M_StoneForCoarseRubbleMasonry_2ndSort">[317]Material!$D$137</definedName>
    <definedName name="M_StoneForRandomRubbleMasonry">[317]Material!$D$138</definedName>
    <definedName name="M_StoneForStoneSetPavement">[318]Material!$D$139</definedName>
    <definedName name="M_StoneScreening_TypeA_132mm_Grade1">[318]Material!$D$140</definedName>
    <definedName name="M_StoneScreening_TypeB_112mm_Grade2">[318]Material!$D$142</definedName>
    <definedName name="M_StoneScreening_TypeB_112mm_Grade3">[318]Material!$D$143</definedName>
    <definedName name="M_StoneSpalls">[314]Material!$D$144</definedName>
    <definedName name="M_TANKER6K">#REF!</definedName>
    <definedName name="M_TIPPER">#REF!</definedName>
    <definedName name="M_TRACTORRIPPER">#REF!</definedName>
    <definedName name="M_TRACTORROTAVATOR">#REF!</definedName>
    <definedName name="M_TrafficCones">[318]Material!$D$145</definedName>
    <definedName name="M_UL">#REF!</definedName>
    <definedName name="M_VIBRATOR_N">#REF!</definedName>
    <definedName name="M_VIBRATOR_P">#REF!</definedName>
    <definedName name="M_VIBRATOR_S">#REF!</definedName>
    <definedName name="M_W_Mazdoor">#REF!</definedName>
    <definedName name="M_Water">[316]Material!$D$146</definedName>
    <definedName name="M_WellGradedGranularBaseMaterial_GradeA_236mm">[318]Material!$D$147</definedName>
    <definedName name="M_WellGradedGranularBaseMaterial_GradeA_265_475mm">[318]Material!$D$148</definedName>
    <definedName name="M_WellGradedGranularBaseMaterial_GradeA_53_265mm">[318]Material!$D$149</definedName>
    <definedName name="M_WellGradedGranularBaseMaterial_GradeB_236mm_below">[318]Material!$D$150</definedName>
    <definedName name="M_WellGradedGranularBaseMaterial_GradeB_265_475mm">[318]Material!$D$151</definedName>
    <definedName name="M_WellGradedGranularBaseMaterial_GradeC_236mm_below">[318]Material!$D$152</definedName>
    <definedName name="M_WellGradedGranularBaseMaterial_GradeC_95_475mm">[318]Material!$D$153</definedName>
    <definedName name="M_WellGradedMateralForSubbase_GradeI_236mm_below">[318]Material!$D$154</definedName>
    <definedName name="M_WellGradedMateralForSubbase_GradeI_53_95mm">[318]Material!$D$155</definedName>
    <definedName name="M_WellGradedMateralForSubbase_GradeI_95_236mm">[318]Material!$D$156</definedName>
    <definedName name="M_WellGradedMateralForSubbase_GradeII_236mm_below">[318]Material!$D$157</definedName>
    <definedName name="M_WellGradedMateralForSubbase_GradeII_265_95mm">[318]Material!$D$158</definedName>
    <definedName name="M_WellGradedMateralForSubbase_GradeII_95_236mm">[318]Material!$D$159</definedName>
    <definedName name="M_WellGradedMateralForSubbase_GradeIII_236mm_below">[318]Material!$D$160</definedName>
    <definedName name="M_WellGradedMateralForSubbase_GradeIII_475_236mm">[318]Material!$D$161</definedName>
    <definedName name="M_WellGradedMateralForSubbase_GradeIII_95_475mm">[318]Material!$D$162</definedName>
    <definedName name="M_WoodenSleepers">[339]Material!$D$163</definedName>
    <definedName name="M1_">#REF!</definedName>
    <definedName name="m10_foundation">#REF!</definedName>
    <definedName name="M103xN103">'[340]p&amp;m'!#REF!</definedName>
    <definedName name="M15_Cement">#REF!</definedName>
    <definedName name="M15_Metal20mm">#REF!</definedName>
    <definedName name="M15_Sand">#REF!</definedName>
    <definedName name="m15cem">#N/A</definedName>
    <definedName name="M1x">[157]Design!#REF!</definedName>
    <definedName name="M1y">[157]Design!#REF!</definedName>
    <definedName name="M2_">#REF!</definedName>
    <definedName name="m2_2009">#REF!</definedName>
    <definedName name="M20_cement">#REF!</definedName>
    <definedName name="M20_Metal20mm">#REF!</definedName>
    <definedName name="M20_sand">#REF!</definedName>
    <definedName name="m20_sub">#REF!</definedName>
    <definedName name="m20cement">#N/A</definedName>
    <definedName name="m20metal20">#N/A</definedName>
    <definedName name="m20sand">#N/A</definedName>
    <definedName name="M25_cement">#REF!</definedName>
    <definedName name="M25_Metal20mm">#REF!</definedName>
    <definedName name="M25_sand">#REF!</definedName>
    <definedName name="M2x">[157]Design!#REF!</definedName>
    <definedName name="M2y">[157]Design!#REF!</definedName>
    <definedName name="m3_2009">#REF!</definedName>
    <definedName name="m8_2008">#REF!</definedName>
    <definedName name="m9_2008">#REF!</definedName>
    <definedName name="ma">#REF!</definedName>
    <definedName name="ma.">'[341]Data 07-08 '!$C$12</definedName>
    <definedName name="MAA">#REF!</definedName>
    <definedName name="mab">[342]Data_Bit_I!#REF!</definedName>
    <definedName name="MACHINE_EQUIPMENT">'[296]RES-PLANNING'!$M$452:$P$478</definedName>
    <definedName name="MACHINE_EQUIPMENT_ENTRY">'[296]INPUT SHEET'!$B$487:$B$511</definedName>
    <definedName name="machine_mix">#REF!</definedName>
    <definedName name="machine_mixing_of_concrete.">#REF!</definedName>
    <definedName name="machine_mixing_of_concrete_">NA()</definedName>
    <definedName name="Macro4">#REF!</definedName>
    <definedName name="Macro5">#REF!</definedName>
    <definedName name="mactan">[173]Mactan!$A$1:$Z$1173</definedName>
    <definedName name="MAD">#REF!</definedName>
    <definedName name="madhu">#REF!</definedName>
    <definedName name="magnetic">#N/A</definedName>
    <definedName name="Magstripe300">[191]CCTV_EST1!#REF!</definedName>
    <definedName name="maintenance">'[343]Legal Risk Analysis'!#REF!</definedName>
    <definedName name="mal">[344]DATA!$H$67</definedName>
    <definedName name="Male">[157]data!#REF!</definedName>
    <definedName name="male_sp">#REF!</definedName>
    <definedName name="MAN">[246]m!$B$149</definedName>
    <definedName name="Man_Mazdoor">#REF!</definedName>
    <definedName name="mandaue">[173]Mandaue!$A$1:$T$1144</definedName>
    <definedName name="mangalore">#REF!</definedName>
    <definedName name="Mani">[345]Leads!$B$13:$D$113</definedName>
    <definedName name="manm">#REF!</definedName>
    <definedName name="manmazdoor">#REF!</definedName>
    <definedName name="mano">#REF!</definedName>
    <definedName name="Maòole_Dust">#REF!</definedName>
    <definedName name="map">'[74]C-data'!$F$115</definedName>
    <definedName name="Marble_Dust">#REF!</definedName>
    <definedName name="mas">#REF!</definedName>
    <definedName name="mas_hab">#REF!</definedName>
    <definedName name="MASI">[184]DATA!$D$33</definedName>
    <definedName name="MASII">'[72]Civil-works'!#REF!</definedName>
    <definedName name="mason" localSheetId="3">'[346]Rates SSR 2008-09'!$I$63</definedName>
    <definedName name="Mason">301</definedName>
    <definedName name="Mason_1st_class">#REF!</definedName>
    <definedName name="Mason_2nd_class">#REF!</definedName>
    <definedName name="mason_2ndclass">#REF!</definedName>
    <definedName name="mason_I">#REF!</definedName>
    <definedName name="mason_II">#REF!</definedName>
    <definedName name="mason1">#REF!</definedName>
    <definedName name="mason1stclass">#REF!</definedName>
    <definedName name="mason2">#REF!</definedName>
    <definedName name="master">#REF!</definedName>
    <definedName name="Mastic_Cooker">#REF!</definedName>
    <definedName name="MASTICK">#REF!</definedName>
    <definedName name="MASTICPAD">[347]MRATES!$I$23</definedName>
    <definedName name="mat">#REF!</definedName>
    <definedName name="MAT_RATE_ENTRY">'[296]INPUT SHEET'!$B$540:$D$555</definedName>
    <definedName name="mate">#REF!</definedName>
    <definedName name="material">#REF!</definedName>
    <definedName name="maz">#REF!</definedName>
    <definedName name="mazdoor">'[346]Rates SSR 2008-09'!$I$62</definedName>
    <definedName name="mazdoor_m">#REF!</definedName>
    <definedName name="mazdoor_skilled">#REF!</definedName>
    <definedName name="mazdoor_unskilled">#REF!</definedName>
    <definedName name="mazdoor_w">#REF!</definedName>
    <definedName name="MAZI">[184]DATA!$D$35</definedName>
    <definedName name="MAZII">[184]DATA!$D$36</definedName>
    <definedName name="mazski">#REF!</definedName>
    <definedName name="mbb">[342]Data_Bit_I!#REF!</definedName>
    <definedName name="mbc">'[163]NEW '!#REF!</definedName>
    <definedName name="mbm">#REF!</definedName>
    <definedName name="mbmi">#REF!</definedName>
    <definedName name="mbpt">#REF!</definedName>
    <definedName name="MC">#REF!</definedName>
    <definedName name="MCH">#REF!</definedName>
    <definedName name="MCS" hidden="1">{"wwww",#N/A,FALSE,"Final_ RATE ANALYSIS "}</definedName>
    <definedName name="mcvm">'[145]p&amp;m'!#REF!</definedName>
    <definedName name="me">#REF!</definedName>
    <definedName name="MECHANICAL">#REF!</definedName>
    <definedName name="Medical">[157]data!#REF!</definedName>
    <definedName name="Melamine">#REF!</definedName>
    <definedName name="meo">'[348]GEN-ABS Del'!$C$31</definedName>
    <definedName name="meo.">'[348]GEN-ABS Del'!$C$32</definedName>
    <definedName name="Met14Crush">#REF!</definedName>
    <definedName name="Met22crush">#REF!</definedName>
    <definedName name="Met22HBG">#REF!</definedName>
    <definedName name="Met22MC">#REF!</definedName>
    <definedName name="Met236.5">#REF!</definedName>
    <definedName name="Met236_5">NA()</definedName>
    <definedName name="Met236below">#REF!</definedName>
    <definedName name="Met27crush">#REF!</definedName>
    <definedName name="Met5.7">#REF!</definedName>
    <definedName name="Met5_7">NA()</definedName>
    <definedName name="Met9.511.2">#REF!</definedName>
    <definedName name="Met9_511_2">NA()</definedName>
    <definedName name="metal">#N/A</definedName>
    <definedName name="Metal__stone">#REF!</definedName>
    <definedName name="Metal_124">#REF!</definedName>
    <definedName name="metal_40">#REF!</definedName>
    <definedName name="metal_65">#REF!</definedName>
    <definedName name="metal_75">#REF!</definedName>
    <definedName name="metal_blast">#REF!</definedName>
    <definedName name="metal_hc75">#REF!</definedName>
    <definedName name="metal_pick">#REF!</definedName>
    <definedName name="metal_size">'[176]data existing_do not delete'!$B$73:$B$75</definedName>
    <definedName name="metal_spr75">#REF!</definedName>
    <definedName name="metal_stack">#REF!</definedName>
    <definedName name="metal1">#REF!</definedName>
    <definedName name="metal10">#REF!</definedName>
    <definedName name="metal11">#REF!</definedName>
    <definedName name="metal12">#REF!</definedName>
    <definedName name="metal12ss">#REF!</definedName>
    <definedName name="metal20">#REF!</definedName>
    <definedName name="metal20ss">#REF!</definedName>
    <definedName name="metal3">#REF!</definedName>
    <definedName name="metal40">#REF!</definedName>
    <definedName name="metal40ss">#REF!</definedName>
    <definedName name="metal45">#REF!</definedName>
    <definedName name="metal6">#REF!</definedName>
    <definedName name="metal65">#REF!</definedName>
    <definedName name="metal75">#REF!</definedName>
    <definedName name="mhc">#REF!</definedName>
    <definedName name="MHElect.">#REF!</definedName>
    <definedName name="MHElect_">NA()</definedName>
    <definedName name="mhjj" hidden="1">{"'Bill No. 7'!$A$1:$G$32"}</definedName>
    <definedName name="mhl">#REF!</definedName>
    <definedName name="mhorts">'[349]Road data'!$K$468</definedName>
    <definedName name="MHW.SUPPLY">#REF!</definedName>
    <definedName name="MHW_SUPPLY">NA()</definedName>
    <definedName name="MI">#REF!</definedName>
    <definedName name="MI_06">#REF!</definedName>
    <definedName name="MI_10">#REF!</definedName>
    <definedName name="MI_12">#REF!</definedName>
    <definedName name="MI_20">#REF!</definedName>
    <definedName name="MI_236">#REF!</definedName>
    <definedName name="MI_25">#REF!</definedName>
    <definedName name="MI_40">#REF!</definedName>
    <definedName name="MILD">#REF!</definedName>
    <definedName name="MILD_6">#REF!</definedName>
    <definedName name="Mild_Steel__Structural_Steel__I.e.__Angles__Channels_and_I_sections.">#REF!</definedName>
    <definedName name="Mild_Steel__Structural_Steel__I_e___Angles__Channels_and_I_sections_">NA()</definedName>
    <definedName name="Mild_steel_flats">#REF!</definedName>
    <definedName name="Mild_steel_rods_6mm_dia.">#REF!</definedName>
    <definedName name="Mild_steel_rods_6mm_dia_">NA()</definedName>
    <definedName name="mini_hmp">#REF!</definedName>
    <definedName name="mini_spec">[350]Specification!$B$3:$B$116</definedName>
    <definedName name="minpc">#REF!</definedName>
    <definedName name="mix">[351]r!$I$46</definedName>
    <definedName name="MIX_SEAL_WBM">#REF!</definedName>
    <definedName name="Mixing_of_cement_mortar_by_machine">#REF!</definedName>
    <definedName name="mixrate">[352]leads!$H$14</definedName>
    <definedName name="Mixture_of_gravel_and_soft_disintegrated_rock_like_shales_ordinary_gravel__stoney_earth_and_earth_mixed_with_fair_sized_boulders________________SS_20_A">#REF!</definedName>
    <definedName name="MJKIUO">[251]Material!$D$70</definedName>
    <definedName name="MK" hidden="1">{"'ridftotal'!$A$4:$S$27"}</definedName>
    <definedName name="MKJ">[353]MRATES!$X$8</definedName>
    <definedName name="ml">#REF!</definedName>
    <definedName name="MLOADING">#REF!</definedName>
    <definedName name="mm">[177]r!$F$4</definedName>
    <definedName name="mmc">#REF!</definedName>
    <definedName name="mmcc">#REF!</definedName>
    <definedName name="mmixing">#REF!</definedName>
    <definedName name="MMM">#REF!</definedName>
    <definedName name="mmmj">'[249]labour coeff'!$A$3:$S$74</definedName>
    <definedName name="MMMMM">#REF!</definedName>
    <definedName name="MMN">#REF!</definedName>
    <definedName name="MMN.PC">#REF!</definedName>
    <definedName name="MMP">#REF!</definedName>
    <definedName name="mn">'[354]Lead statement'!#REF!</definedName>
    <definedName name="Mname">#REF!</definedName>
    <definedName name="MNJ">#REF!</definedName>
    <definedName name="mnmsector">[355]sectorwise!$A$1:$R$23</definedName>
    <definedName name="mo">'[349]Road data'!$K$733</definedName>
    <definedName name="Mobile_cò_ne">#REF!</definedName>
    <definedName name="Mobile_crane">#REF!</definedName>
    <definedName name="moj">'[356]p&amp;m'!#REF!</definedName>
    <definedName name="MOM">'[357]Road data'!#REF!</definedName>
    <definedName name="mone">[177]r!$F$2</definedName>
    <definedName name="mone1">[3]r!$F$2</definedName>
    <definedName name="MONTH_CONDITION">#REF!</definedName>
    <definedName name="MONTH_DETAILS">#REF!</definedName>
    <definedName name="mortar_by_machine">#REF!</definedName>
    <definedName name="Mortar_Grader_BEML">#REF!</definedName>
    <definedName name="Mortor_Grader_3.35_metre_blade">#N/A</definedName>
    <definedName name="mp">#REF!</definedName>
    <definedName name="mpad">'[104]Detailed RD  estimate'!$M$96</definedName>
    <definedName name="mpbm">#REF!</definedName>
    <definedName name="mpbmi">#REF!</definedName>
    <definedName name="MPELE">[358]REVISED!$F$244</definedName>
    <definedName name="MPLOT_PGR_CHP">#REF!</definedName>
    <definedName name="mq">#REF!</definedName>
    <definedName name="mr">#REF!</definedName>
    <definedName name="MR_13MM">#REF!</definedName>
    <definedName name="MR_22MM">#REF!</definedName>
    <definedName name="MR_40MM">#REF!</definedName>
    <definedName name="MR_55MM">#REF!</definedName>
    <definedName name="MR_63MM">#REF!</definedName>
    <definedName name="MR_7MM">#REF!</definedName>
    <definedName name="MR_BT">#REF!</definedName>
    <definedName name="MR_BTE">#REF!</definedName>
    <definedName name="MR_GRADE2">#REF!</definedName>
    <definedName name="MR_GRADE3">#REF!</definedName>
    <definedName name="MR_GRAVEL">#REF!</definedName>
    <definedName name="MR_METAL11MM">#REF!</definedName>
    <definedName name="MR_SAND">#REF!</definedName>
    <definedName name="MR_SANDF">#REF!</definedName>
    <definedName name="MR_STONEDUST">#REF!</definedName>
    <definedName name="mrt">#REF!</definedName>
    <definedName name="mrti">#REF!</definedName>
    <definedName name="ms">#REF!</definedName>
    <definedName name="MS_bar">#REF!</definedName>
    <definedName name="MS_bar_6mm">#REF!</definedName>
    <definedName name="ms_channels">#REF!</definedName>
    <definedName name="ms_flat_25mm">#REF!</definedName>
    <definedName name="ms_pipes">#REF!</definedName>
    <definedName name="ms_plates">#REF!</definedName>
    <definedName name="MS_square_bar_10mm">#REF!</definedName>
    <definedName name="ms_truss">#REF!</definedName>
    <definedName name="MS_Tube_40mm">#REF!</definedName>
    <definedName name="MS_tubes">#REF!</definedName>
    <definedName name="MSAND">[84]MRATES!$I$9</definedName>
    <definedName name="msgrill">#REF!</definedName>
    <definedName name="MSpipeRateAnalysis">#REF!</definedName>
    <definedName name="MSPipeRatesData">'[225]Economic RisingMain  Ph-I'!#REF!</definedName>
    <definedName name="msr">#REF!</definedName>
    <definedName name="MSRATES">#REF!</definedName>
    <definedName name="MSRATES2">#REF!</definedName>
    <definedName name="MSRATES3">#REF!</definedName>
    <definedName name="msrates4">'[167]MS Rates'!$4:$41</definedName>
    <definedName name="MSRATESJULY">#REF!</definedName>
    <definedName name="mss">#REF!</definedName>
    <definedName name="mt">#REF!</definedName>
    <definedName name="mtor">#REF!</definedName>
    <definedName name="mtwo">[177]r!$F$3</definedName>
    <definedName name="mtwo1">[3]r!$F$3</definedName>
    <definedName name="MUL">#REF!</definedName>
    <definedName name="MULOADING">#REF!</definedName>
    <definedName name="Multinodes">[191]CCTV_EST1!#REF!</definedName>
    <definedName name="mun">#REF!</definedName>
    <definedName name="munna">'[349]Road data'!$K$717</definedName>
    <definedName name="mura">#REF!</definedName>
    <definedName name="Mural_Tiles">#REF!</definedName>
    <definedName name="murali">#REF!</definedName>
    <definedName name="murty">#REF!</definedName>
    <definedName name="MUTHU">#REF!</definedName>
    <definedName name="mw">#REF!</definedName>
    <definedName name="MWL">[99]input!$C$11</definedName>
    <definedName name="mwls">'[359]Nspt-smp-final-ORIGINAL'!$X$8:$X$56</definedName>
    <definedName name="mymax">[359]Levels!$P$5</definedName>
    <definedName name="mymin">[359]Levels!$O$5</definedName>
    <definedName name="mz">#REF!</definedName>
    <definedName name="N">#REF!</definedName>
    <definedName name="N.S.P">#REF!</definedName>
    <definedName name="naga">[248]Labour!$D$22</definedName>
    <definedName name="nagara">[360]m!$M$3</definedName>
    <definedName name="nagaraj">[360]m!$M$3</definedName>
    <definedName name="name">#REF!</definedName>
    <definedName name="naresh">#REF!</definedName>
    <definedName name="Nashik" hidden="1">#REF!</definedName>
    <definedName name="NAVA">#REF!</definedName>
    <definedName name="nb">#REF!</definedName>
    <definedName name="nbc">#REF!</definedName>
    <definedName name="nbm">#REF!</definedName>
    <definedName name="nbusk">'[361]Road data'!#REF!</definedName>
    <definedName name="ncl">#REF!</definedName>
    <definedName name="Needle_Vibrator">#REF!</definedName>
    <definedName name="net">#REF!</definedName>
    <definedName name="new">#REF!</definedName>
    <definedName name="newdata">#REF!</definedName>
    <definedName name="nh">#REF!</definedName>
    <definedName name="NH4Rückläufekg">[181]BALAN1!$E$19</definedName>
    <definedName name="NH4vorklkg">[181]BALAN1!$F$19</definedName>
    <definedName name="NH4vorklmg">[181]BALAN1!$F$20</definedName>
    <definedName name="ni">#REF!</definedName>
    <definedName name="niz">[362]Material!$D$152</definedName>
    <definedName name="nl">[363]DATA!$B$22</definedName>
    <definedName name="NM" hidden="1">{"'ridftotal'!$A$4:$S$27"}</definedName>
    <definedName name="nn">[314]Publicbuilding!$R$46</definedName>
    <definedName name="NNN">#REF!</definedName>
    <definedName name="NNNN">'[107]col-reinft1'!#REF!</definedName>
    <definedName name="nnnnm">#REF!</definedName>
    <definedName name="NNNNN">'[364]conc-foot-gradeslab'!#REF!</definedName>
    <definedName name="no">#REF!</definedName>
    <definedName name="No.">#REF!</definedName>
    <definedName name="No_">NA()</definedName>
    <definedName name="NO_1000">#REF!</definedName>
    <definedName name="NO_800">#REF!</definedName>
    <definedName name="NO3vorklkg">[181]BALAN1!$F$21</definedName>
    <definedName name="NO3vorklmg">[181]BALAN1!$F$22</definedName>
    <definedName name="nodes">[279]nodes!$C$5:$C$115</definedName>
    <definedName name="NOK">#REF!</definedName>
    <definedName name="Non">[158]DATA!#REF!</definedName>
    <definedName name="none">#REF!</definedName>
    <definedName name="Nons">'[216]Data.F8.BTR'!#REF!</definedName>
    <definedName name="NOS">#REF!</definedName>
    <definedName name="note">#REF!</definedName>
    <definedName name="notok">#REF!</definedName>
    <definedName name="NOTUSED">'[152]R99 etc'!$A$1:$L$142</definedName>
    <definedName name="np">'[365]Road data'!$E$3</definedName>
    <definedName name="nr">[28]DATA!$B$3</definedName>
    <definedName name="NR_136_Found">'[366]Road data'!$K$417</definedName>
    <definedName name="NR_Approachslab">'[366]Road data'!$K$697</definedName>
    <definedName name="NR_backfill">'[366]Road data'!$K$741</definedName>
    <definedName name="NR_Filter">'[366]Road data'!$K$544</definedName>
    <definedName name="NR_HYSD_found">'[366]Road data'!$K$789</definedName>
    <definedName name="NR_HYSD_sub">'[366]Road data'!$K$773</definedName>
    <definedName name="NR_HYSD_super">'[366]Road data'!$K$757</definedName>
    <definedName name="NR_M15_Footing">'[366]Road data'!$K$570</definedName>
    <definedName name="NR_M15_levellingcoarse">'[366]Road data'!$K$721</definedName>
    <definedName name="NR_M15_sub">'[366]Road data'!$K$596</definedName>
    <definedName name="NR_M20_bed">'[366]Road data'!$K$621</definedName>
    <definedName name="NR_M20_slab">'[366]Road data'!$K$646</definedName>
    <definedName name="NR_M30_WC">'[366]Road data'!$K$671</definedName>
    <definedName name="NR_R_300">'[366]Road data'!$K$527</definedName>
    <definedName name="NR_weepholes">'[366]Road data'!$K$849</definedName>
    <definedName name="NSPCCC">#REF!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UM_MMM">#REF!</definedName>
    <definedName name="Num_Pmt_Per_Year">#REF!</definedName>
    <definedName name="num2text">[213]dBase!$A$3:$I$1005</definedName>
    <definedName name="Number_of_Payments">NA()</definedName>
    <definedName name="Number_of_Payments_1">#N/A</definedName>
    <definedName name="number_of_span">#REF!</definedName>
    <definedName name="nun">[158]DATA!#REF!</definedName>
    <definedName name="Nurses">'[216]Data.F8.BTR'!#REF!</definedName>
    <definedName name="nurses1">'[216]Data.F8.BTR'!#REF!</definedName>
    <definedName name="NVCP">#REF!</definedName>
    <definedName name="NVN">[251]Material!$D$126</definedName>
    <definedName name="nw">#REF!</definedName>
    <definedName name="o">#REF!</definedName>
    <definedName name="obd_paint">#REF!</definedName>
    <definedName name="obpl">#REF!</definedName>
    <definedName name="OCM">[126]office!$B$20</definedName>
    <definedName name="oct">#REF!</definedName>
    <definedName name="od">'[202]int-Dia-hdpe'!$C$3:$C$27</definedName>
    <definedName name="OG_metal">#REF!</definedName>
    <definedName name="oh">#REF!</definedName>
    <definedName name="OHBRBRACEONETOSIX">#REF!</definedName>
    <definedName name="OHBRBRACESEVENTOTHIRTEEN">#REF!</definedName>
    <definedName name="OHBRCOLUMNONETOSIX">#REF!</definedName>
    <definedName name="OHBRCOLUMNSEVENTOTHIRTEEN">#REF!</definedName>
    <definedName name="ohc">[367]LEAD!$K$47</definedName>
    <definedName name="OHCP">[367]LEAD!$K$47</definedName>
    <definedName name="OHP">[367]Quotation!$AC$4</definedName>
    <definedName name="ohs">'[368]Boq - Flats'!#REF!</definedName>
    <definedName name="OHSR">#REF!</definedName>
    <definedName name="OHSR2">#REF!</definedName>
    <definedName name="ohsrcap">#REF!</definedName>
    <definedName name="ohsrlls">[279]nodes!$D$5:$D$115</definedName>
    <definedName name="OIU">[203]DATA_PRG!$H$328</definedName>
    <definedName name="ojjlkj">[237]Material!$D$130</definedName>
    <definedName name="ojsdgn">#REF!</definedName>
    <definedName name="ok">#REF!</definedName>
    <definedName name="ol" hidden="1">{#N/A,#N/A,FALSE,"no"}</definedName>
    <definedName name="olddata">#REF!</definedName>
    <definedName name="omone">#REF!</definedName>
    <definedName name="one">#REF!</definedName>
    <definedName name="ONETOSEVEN">#REF!</definedName>
    <definedName name="oo">'[369]p&amp;m'!#REF!</definedName>
    <definedName name="OOOEOOOE">#REF!</definedName>
    <definedName name="oooo">#REF!</definedName>
    <definedName name="OP">#REF!</definedName>
    <definedName name="opc">#REF!</definedName>
    <definedName name="optrq">#REF!</definedName>
    <definedName name="OrderTable" hidden="1">#REF!</definedName>
    <definedName name="OrgNvorklkg">[181]BALAN1!$F$23</definedName>
    <definedName name="OrgNvorklmg">[181]BALAN1!$F$24</definedName>
    <definedName name="orkay">#REF!</definedName>
    <definedName name="OTHERS">#REF!</definedName>
    <definedName name="over">[212]Intro.!#REF!</definedName>
    <definedName name="OVER_HEADS_ENTRY">'[296]INPUT SHEET'!$B$512:$B$536</definedName>
    <definedName name="OVERHEADS">'[296]RES-PLANNING'!$R$452:$S$478</definedName>
    <definedName name="OW">#REF!</definedName>
    <definedName name="p">#REF!</definedName>
    <definedName name="p.sch1">#REF!</definedName>
    <definedName name="p_11">#REF!</definedName>
    <definedName name="P_6">"'smb://Tender3/d/Vinod/Excel/Tender/Boundary%20Wall%20for%20American%20International%20School%20%20-%20Taramani.xls'#$Boq.CX1"</definedName>
    <definedName name="p_8">#REF!</definedName>
    <definedName name="P_reinigung_in_BiopurN">[181]BALAN1!#REF!</definedName>
    <definedName name="P_reinigung_in_Filter">[181]BALAN1!#REF!</definedName>
    <definedName name="P1R">#REF!</definedName>
    <definedName name="P2R">#REF!</definedName>
    <definedName name="P3R">#REF!</definedName>
    <definedName name="P4R">#REF!</definedName>
    <definedName name="P5R">#REF!</definedName>
    <definedName name="Pa">#REF!</definedName>
    <definedName name="Packed">[95]General!$K$4</definedName>
    <definedName name="pad_baywise">#REF!</definedName>
    <definedName name="Pai">#REF!</definedName>
    <definedName name="paint">[203]DATA_PRG!$H$345</definedName>
    <definedName name="painter">'[76]SSR 2014-15 Rates'!$E$44</definedName>
    <definedName name="painting">#REF!</definedName>
    <definedName name="Painting13.65.1">[370]SubAnalysis!$H$407</definedName>
    <definedName name="Pan_Tilt_Drive_Dome">'[227]CCTV(old)'!#REF!</definedName>
    <definedName name="par">[371]m!$D$149</definedName>
    <definedName name="paramesh">[372]MRATES!$I$47</definedName>
    <definedName name="Parapet_Length">#REF!</definedName>
    <definedName name="Parapet_width">#REF!</definedName>
    <definedName name="parn">[373]Lead!#REF!</definedName>
    <definedName name="pata">[374]Data!#REF!</definedName>
    <definedName name="paver">#REF!</definedName>
    <definedName name="Paver_finisher_Hydraulic_with_sensor">#REF!</definedName>
    <definedName name="Paver_finisher_mechanical_sold">#REF!</definedName>
    <definedName name="Paving_Bitumen_S_90">#REF!</definedName>
    <definedName name="Pay_Date">#REF!</definedName>
    <definedName name="Pay_Num">#REF!</definedName>
    <definedName name="PAYJJJJJD">#REF!</definedName>
    <definedName name="Payment_Date">NA()</definedName>
    <definedName name="Payment_Date_1">#N/A</definedName>
    <definedName name="pb">#REF!</definedName>
    <definedName name="pbg">#REF!</definedName>
    <definedName name="pbm">#REF!</definedName>
    <definedName name="pbpt">#REF!</definedName>
    <definedName name="Pbx">[157]Design!#REF!</definedName>
    <definedName name="Pby">[157]Design!#REF!</definedName>
    <definedName name="pc">#REF!</definedName>
    <definedName name="pcc">#REF!</definedName>
    <definedName name="pcc_bedblock">#REF!</definedName>
    <definedName name="PCC1.3.64.1.6">#REF!</definedName>
    <definedName name="pccp">#REF!</definedName>
    <definedName name="pccproj">#REF!</definedName>
    <definedName name="pcct">#REF!</definedName>
    <definedName name="pccthk">#REF!</definedName>
    <definedName name="pccut">#REF!</definedName>
    <definedName name="PDS">#REF!</definedName>
    <definedName name="Pedastals__columns">[100]Works!#REF!</definedName>
    <definedName name="Per">#REF!</definedName>
    <definedName name="Perf_Garantee">#REF!</definedName>
    <definedName name="peru">#REF!</definedName>
    <definedName name="perugudi">#REF!</definedName>
    <definedName name="perungudi">#REF!</definedName>
    <definedName name="pest">#N/A</definedName>
    <definedName name="PF">#REF!</definedName>
    <definedName name="PFC">#REF!</definedName>
    <definedName name="PFL">#REF!</definedName>
    <definedName name="pftw">[155]Process!#REF!</definedName>
    <definedName name="pg">#REF!</definedName>
    <definedName name="PGS">#REF!</definedName>
    <definedName name="PHANI">[139]m!$B$149</definedName>
    <definedName name="PhaseCode">#REF!</definedName>
    <definedName name="phi">#REF!</definedName>
    <definedName name="Phone">#REF!</definedName>
    <definedName name="Pi">#REF!</definedName>
    <definedName name="Picking___spreading_metal_for_WBM_for_75_mm">#REF!</definedName>
    <definedName name="Picking_5_to_100_mm_old_metalled_surface_and_sectioning">'[95]Common '!$D$280</definedName>
    <definedName name="Picking_metal___sectiong">#REF!</definedName>
    <definedName name="Pig">[375]Mortars!$E$75</definedName>
    <definedName name="pIIII">#REF!</definedName>
    <definedName name="pillers">[270]concrete!$L$194</definedName>
    <definedName name="pin">#REF!</definedName>
    <definedName name="pipe">#REF!</definedName>
    <definedName name="PIPE_CI_100">#REF!</definedName>
    <definedName name="PIPE_CI_1000">#REF!</definedName>
    <definedName name="PIPE_CI_125">#REF!</definedName>
    <definedName name="PIPE_CI_150">#REF!</definedName>
    <definedName name="PIPE_CI_200">#REF!</definedName>
    <definedName name="PIPE_CI_250">#REF!</definedName>
    <definedName name="PIPE_CI_300">#REF!</definedName>
    <definedName name="PIPE_CI_350">#REF!</definedName>
    <definedName name="PIPE_CI_400">#REF!</definedName>
    <definedName name="PIPE_CI_450">#REF!</definedName>
    <definedName name="PIPE_CI_500">#REF!</definedName>
    <definedName name="PIPE_CI_600">#REF!</definedName>
    <definedName name="PIPE_CI_700">#REF!</definedName>
    <definedName name="PIPE_CI_80">#REF!</definedName>
    <definedName name="PIPE_CI_800">#REF!</definedName>
    <definedName name="PIPE_CI_900">#REF!</definedName>
    <definedName name="PIPE_CI_LARGE">#REF!</definedName>
    <definedName name="PIPE_CI_SMALL">#REF!</definedName>
    <definedName name="PIPE_CL">[99]CPHEEO!$AO$2:$AV$2</definedName>
    <definedName name="PIPE_CL1">[99]CPHEEO!$AO$3:$AV$3</definedName>
    <definedName name="PIPE_GI_600">#REF!</definedName>
    <definedName name="PIPE_GI_700">#REF!</definedName>
    <definedName name="PIPE_GI_80">#REF!</definedName>
    <definedName name="PIPE_ID">[99]CPHEEO!$BK$2:$BK$3</definedName>
    <definedName name="PIPE_ID_CD">[99]CPHEEO!$BL$2:$BL$3</definedName>
    <definedName name="PIPE_TYPE">[99]wh_data_R!$B$377:$B$384</definedName>
    <definedName name="PIPE_TYPE_R">[99]wh_data!$R$2:$R$9</definedName>
    <definedName name="PIPE_TYPES">[99]wh_data!$J$2:$J$9</definedName>
    <definedName name="PipeCost">#REF!</definedName>
    <definedName name="piperates">'[282]ssr-rates'!$B$2:$J$839</definedName>
    <definedName name="PIPES">[99]CPHEEO!$AY$2:$BH$2</definedName>
    <definedName name="PIPES_CR">[99]CPHEEO!$Z$3:$Z$12</definedName>
    <definedName name="PIPES_E">[99]wh_data_R!$P$195:$P$203</definedName>
    <definedName name="pipewts">#REF!</definedName>
    <definedName name="pipi">#REF!</definedName>
    <definedName name="PK">'[364]conc-foot-gradeslab'!#REF!</definedName>
    <definedName name="pkgno">#REF!</definedName>
    <definedName name="PKK">'[364]conc-foot-gradeslab'!#REF!</definedName>
    <definedName name="PL">#REF!</definedName>
    <definedName name="pla">[25]DATA_PRG!$H$252</definedName>
    <definedName name="plasp">[203]DATA_PRG!$H$296</definedName>
    <definedName name="plaster_ornamental">#REF!</definedName>
    <definedName name="plaster_stage">'[176]data existing_do not delete'!$A$88:$A$91</definedName>
    <definedName name="plaster_thick">'[176]data existing_do not delete'!$D$14:$D$16</definedName>
    <definedName name="plaster_twelve">#REF!</definedName>
    <definedName name="plaster_twenty">#REF!</definedName>
    <definedName name="PLASTERING">[46]maya!$A$23:$A$27</definedName>
    <definedName name="plastering12">#REF!</definedName>
    <definedName name="plasticemulsion_paint">#REF!</definedName>
    <definedName name="Plasticizer">#REF!</definedName>
    <definedName name="PLATHTYC">[184]DATA!$D$222</definedName>
    <definedName name="plbeams">#REF!</definedName>
    <definedName name="Plinth_beams__lintels">[100]Works!#REF!</definedName>
    <definedName name="PLMSUM">#REF!</definedName>
    <definedName name="Plu">#REF!</definedName>
    <definedName name="Plum">[60]VARIABLE!#REF!</definedName>
    <definedName name="ply_ninteen">#N/A</definedName>
    <definedName name="ply_six">#N/A</definedName>
    <definedName name="ply_twelve">#N/A</definedName>
    <definedName name="PM">#REF!</definedName>
    <definedName name="PM_AirCompressor_210cfm">'[316]Plant &amp;  Machinery'!$G$4</definedName>
    <definedName name="PM_BatchMixHMP_46_60THP">'[337]Plant &amp;  Machinery'!$G$5</definedName>
    <definedName name="PM_BatchTypeHMP_30_40">'[314]Plant &amp;  Machinery'!$G$6</definedName>
    <definedName name="PM_BitumenBoilerOilFired_1000">'[314]Plant &amp;  Machinery'!$G$9</definedName>
    <definedName name="PM_BitumenBoilerOilFired_200">'[337]Plant &amp;  Machinery'!$G$8</definedName>
    <definedName name="PM_BitumenEmulsionPressureDistributor">'[337]Plant &amp;  Machinery'!$G$10</definedName>
    <definedName name="PM_ConcreteMixer">'[316]Plant &amp;  Machinery'!$G$11</definedName>
    <definedName name="PM_Crane">'[339]Plant &amp;  Machinery'!$G$12</definedName>
    <definedName name="PM_Dozer_D50">'[316]Plant &amp;  Machinery'!$G$13</definedName>
    <definedName name="PM_ElectricGeneratorSet_125">'[314]Plant &amp;  Machinery'!$G$15</definedName>
    <definedName name="PM_FrontEndLoader_1cum">'[314]Plant &amp;  Machinery'!$G$17</definedName>
    <definedName name="PM_HydraulicBroom">'[337]Plant &amp;  Machinery'!$G$19</definedName>
    <definedName name="PM_HydraulicExcavator_09cum">'[314]Plant &amp;  Machinery'!$G$20</definedName>
    <definedName name="PM_HydraulicSelfPropelledChipSpreader">'[337]Plant &amp;  Machinery'!$G$21</definedName>
    <definedName name="PM_JackHammer">'[318]Plant &amp;  Machinery'!$G$22</definedName>
    <definedName name="PM_JointCuttingMachine">'[316]Plant &amp;  Machinery'!$G$23</definedName>
    <definedName name="PM_Mixall_6_10t">'[337]Plant &amp;  Machinery'!$G$24</definedName>
    <definedName name="PM_MotorGrader">'[314]Plant &amp;  Machinery'!$G$25</definedName>
    <definedName name="PM_NeedleVibrator">'[316]Plant &amp;  Machinery'!$G$27</definedName>
    <definedName name="PM_PaverFinisher">'[314]Plant &amp;  Machinery'!$G$28</definedName>
    <definedName name="PM_PlateCompactor">'[318]Plant &amp;  Machinery'!$G$29</definedName>
    <definedName name="PM_PlateVibrator">'[316]Plant &amp;  Machinery'!$G$30</definedName>
    <definedName name="PM_ScreedVibrator">'[316]Plant &amp;  Machinery'!$G$31</definedName>
    <definedName name="PM_StoneCrusher_200TPH">'[339]Plant &amp;  Machinery'!$G$33</definedName>
    <definedName name="PM_ThreeWheeled_80_100kN_StaticRoller">'[314]Plant &amp;  Machinery'!$G$34</definedName>
    <definedName name="PM_Tipper_55">'[314]Plant &amp;  Machinery'!$G$45</definedName>
    <definedName name="PM_Tractor_DiscHarrows">'[318]Plant &amp;  Machinery'!$G$46</definedName>
    <definedName name="PM_Tractor_Ripper">'[318]Plant &amp;  Machinery'!$G$47</definedName>
    <definedName name="PM_Tractor_Rotavator">'[337]Plant &amp;  Machinery'!$G$49</definedName>
    <definedName name="PM_Tractor_Trolley">'[316]Plant &amp;  Machinery'!$G$48</definedName>
    <definedName name="PM_Truck">'[376]Plant &amp;  Machinery'!$G$50</definedName>
    <definedName name="PM_VibratoryRoller_80_100kN">'[337]Plant &amp;  Machinery'!$G$51</definedName>
    <definedName name="PM_WaterTanker_6kl">'[316]Plant &amp;  Machinery'!$G$53</definedName>
    <definedName name="PM_WetMixPlant_or_PugMill">'[318]Plant &amp;  Machinery'!$G$54</definedName>
    <definedName name="pmest">[281]detls!$A$3:$O$18</definedName>
    <definedName name="PMP">#REF!</definedName>
    <definedName name="PMS">[258]m1!$D$30</definedName>
    <definedName name="Pneumatic_tyre_Roller">#REF!</definedName>
    <definedName name="po">[220]Material!$D$111</definedName>
    <definedName name="poi">[220]Material!$D$113</definedName>
    <definedName name="POIN">[28]DATA!$H$182</definedName>
    <definedName name="polish">#N/A</definedName>
    <definedName name="Polished_black_Cuddapah_slabs_25.4mm">[100]Material!#REF!</definedName>
    <definedName name="Polished_black_Cuddapah_slabs_25_4mm">NA()</definedName>
    <definedName name="Polished_Shahabad_slabs_of_Tandur_25.4mm_blue">[100]Material!#REF!</definedName>
    <definedName name="Polished_Shahabad_slabs_of_Tandur_25.4mm_white">[100]Material!#REF!</definedName>
    <definedName name="Polished_Shahabad_slabs_of_Tandur_25_4mm_blue">NA()</definedName>
    <definedName name="Polished_Shahabad_slabs_of_Tandur_25_4mm_white">NA()</definedName>
    <definedName name="pond">#REF!</definedName>
    <definedName name="PONDA">#REF!</definedName>
    <definedName name="pop">#REF!</definedName>
    <definedName name="portico__bottom__steps">#REF!,#REF!,#REF!,#REF!,#REF!,#REF!,#REF!,#REF!,#REF!,#REF!,#REF!,#REF!,#REF!,#REF!,#REF!,#REF!,#REF!,#REF!,#REF!,#REF!,#REF!</definedName>
    <definedName name="portion">[178]Lead!#REF!</definedName>
    <definedName name="poutr">#REF!</definedName>
    <definedName name="Powder">#REF!</definedName>
    <definedName name="powo">#REF!</definedName>
    <definedName name="pp">'[377]pvc-pipe-rates'!$B$8:$B$27</definedName>
    <definedName name="ppp">{#N/A,#N/A,FALSE,"no"}</definedName>
    <definedName name="PPPPP">#REF!</definedName>
    <definedName name="pqodjhf">#REF!</definedName>
    <definedName name="pr">[177]id!$A$3:$E$449</definedName>
    <definedName name="PR_Habcode_16_Dig">#REF!</definedName>
    <definedName name="Prasad">#REF!</definedName>
    <definedName name="praveen">[378]sand!$A$1:$N$206</definedName>
    <definedName name="prb">#REF!</definedName>
    <definedName name="PRC">#REF!</definedName>
    <definedName name="pre">[158]DATA!#REF!</definedName>
    <definedName name="pre_data">#REF!</definedName>
    <definedName name="prelim">'[170]1'!$A:$U</definedName>
    <definedName name="Prelm_Exp">#REF!</definedName>
    <definedName name="prepared.by" hidden="1">[174]Database!$D$6:$D$26</definedName>
    <definedName name="PrevYears">#REF!</definedName>
    <definedName name="Princ">#REF!</definedName>
    <definedName name="prince">#REF!</definedName>
    <definedName name="prince1">#REF!</definedName>
    <definedName name="print">#REF!</definedName>
    <definedName name="_xlnm.Print_Area" localSheetId="10">'Ambulance Shed '!$A$1:$H$294</definedName>
    <definedName name="_xlnm.Print_Area" localSheetId="13">'Approach roads'!$A$1:$H$260</definedName>
    <definedName name="_xlnm.Print_Area" localSheetId="2">'BUILDING WISE BOQ'!$A$1:$AH$432</definedName>
    <definedName name="_xlnm.Print_Area" localSheetId="1">'Building Wise Priced Summary'!$A$1:$F$30</definedName>
    <definedName name="_xlnm.Print_Area" localSheetId="5">'Health  Care Center DTL'!$A$1:$H$871</definedName>
    <definedName name="_xlnm.Print_Area" localSheetId="12">'Office Area-1 Toilet '!$A$1:$H$427</definedName>
    <definedName name="_xlnm.Print_Area" localSheetId="8">'Oil Store'!$A$1:$H$627</definedName>
    <definedName name="_xlnm.Print_Area" localSheetId="9">'Parking Shed Dtl.'!$A$1:$H$214</definedName>
    <definedName name="_xlnm.Print_Area" localSheetId="0">'Priced Summary'!$A$1:$C$31</definedName>
    <definedName name="_xlnm.Print_Area" localSheetId="3">'Rest Rooms &amp; Toilet Dtl'!$A$1:$H$641</definedName>
    <definedName name="_xlnm.Print_Area" localSheetId="7">'Scrap yard bins'!$A$1:$H$440</definedName>
    <definedName name="_xlnm.Print_Area" localSheetId="11">'Search  Barrier Dtl'!$A$1:$H$136</definedName>
    <definedName name="_xlnm.Print_Area" localSheetId="6">'Security Extension Dtl'!$A$1:$H$412</definedName>
    <definedName name="_xlnm.Print_Area" localSheetId="14">'SEPTIC TANK(100 CAPACITY)'!$A$2:$G$95</definedName>
    <definedName name="_xlnm.Print_Area" localSheetId="15">'Sump &amp; External  Servieces Dtl '!$A$1:$H$176</definedName>
    <definedName name="_xlnm.Print_Area" localSheetId="4">'Workers rest room&amp;change room'!$A$1:$H$495</definedName>
    <definedName name="print_area_2">#REF!</definedName>
    <definedName name="PRINT_AREA_MI">#REF!</definedName>
    <definedName name="Print_Area_MI_10">#REF!</definedName>
    <definedName name="Print_Area_MI_12">#REF!</definedName>
    <definedName name="Print_Area_MI_2">#REF!</definedName>
    <definedName name="Print_Area_MI_3">#REF!</definedName>
    <definedName name="Print_Area_MI_6">#REF!</definedName>
    <definedName name="Print_Area_MI_7">#REF!</definedName>
    <definedName name="Print_Area_MI_9">#REF!</definedName>
    <definedName name="Print_Area_Reset">NA()</definedName>
    <definedName name="Print_Area_Reset_1">#N/A</definedName>
    <definedName name="Print_Checklist">#REF!</definedName>
    <definedName name="Print_Cover">#REF!</definedName>
    <definedName name="Print_Data">[156]Data!$A$4:$I$99</definedName>
    <definedName name="Print_ITR">#REF!</definedName>
    <definedName name="Print_Prelim_analysis">[156]Prelims!$A$4:$U$741</definedName>
    <definedName name="Print_Prelims">[156]Prelims!$A$4:$L$741</definedName>
    <definedName name="Print_S1">[156]Prelims!$A$4:$L$91</definedName>
    <definedName name="Print_Settlement">#REF!</definedName>
    <definedName name="Print_Tiltes">#REF!</definedName>
    <definedName name="Print_Title">#REF!</definedName>
    <definedName name="_xlnm.Print_Titles" localSheetId="3">'Rest Rooms &amp; Toilet Dtl'!$4:$4</definedName>
    <definedName name="_xlnm.Print_Titles" localSheetId="14">'SEPTIC TANK(100 CAPACITY)'!$6:$6</definedName>
    <definedName name="_xlnm.Print_Titles">#N/A</definedName>
    <definedName name="PRINT_TITLES_MI">#REF!</definedName>
    <definedName name="Print_TRA">#REF!</definedName>
    <definedName name="Print_V1">'[156]Tender Summary'!$A$2:$J$54</definedName>
    <definedName name="Print_V2">'[156]Tender Summary'!#REF!</definedName>
    <definedName name="PrintCostPlan">#REF!</definedName>
    <definedName name="PrintSummary">#REF!</definedName>
    <definedName name="Prl">#REF!</definedName>
    <definedName name="prnt_area">#REF!</definedName>
    <definedName name="PRNT_AREA_MI">#REF!</definedName>
    <definedName name="PRNT_TITLE">#REF!</definedName>
    <definedName name="PRNT_TITLE_MI">#REF!</definedName>
    <definedName name="ProdForm" hidden="1">#REF!</definedName>
    <definedName name="Product" hidden="1">#REF!</definedName>
    <definedName name="PROFIT">[126]office!$B$22</definedName>
    <definedName name="PROFIT1">[126]office!$B$21</definedName>
    <definedName name="PROFORMA_IV__2_">#REF!</definedName>
    <definedName name="project">#REF!</definedName>
    <definedName name="projection">[149]Boq!#REF!</definedName>
    <definedName name="ProjectLocation">#REF!</definedName>
    <definedName name="ProjectNumber">#REF!</definedName>
    <definedName name="ProjectSubtitle">#REF!</definedName>
    <definedName name="ProjectTitle">#REF!</definedName>
    <definedName name="proom">#REF!</definedName>
    <definedName name="Prop_2m">#REF!</definedName>
    <definedName name="Proposed_FRL">#REF!</definedName>
    <definedName name="PROS_LPM">[99]input!$H$9</definedName>
    <definedName name="PROS_MLD">[99]input!$K$9</definedName>
    <definedName name="PROS_PERIOD">[99]input!$C$5</definedName>
    <definedName name="PROS_POP">[99]input!$F$9</definedName>
    <definedName name="PROS_YEAR">[99]input!$C$9</definedName>
    <definedName name="Provision_for_unforseen_items___2__and_rounding_off">'[379]OPD-Civil'!#REF!</definedName>
    <definedName name="prsrhds">[380]t_prsr!$A$3:$H$60</definedName>
    <definedName name="PRückläufekg">[181]BALAN1!$E$25</definedName>
    <definedName name="ps">'[165]SUMP1420KL@HW'!#REF!</definedName>
    <definedName name="psc">'[381]Main sheet'!$I$32</definedName>
    <definedName name="PSC_C">[99]wh_data_R!$D$335:$J$346</definedName>
    <definedName name="PSC_CL">[99]wh_data_R!$D$334:$J$334</definedName>
    <definedName name="PSC_CL_RATES">[99]wh_data!$M$119:$T$119</definedName>
    <definedName name="PSC_CLL">[99]wh_data_R!$W$378:$Y$383</definedName>
    <definedName name="PSC_CLR">[99]wh_data!$L$119:$O$119</definedName>
    <definedName name="PSC_CLS">[99]wh_data_R!$N$1440:$N$1445</definedName>
    <definedName name="PSC_D_R">[99]CPHEEO!$BC$3:$BC$14</definedName>
    <definedName name="PSC_D_RATES">'[185]PSC REVISED'!$C$9:$K$9</definedName>
    <definedName name="PSC_DC">[99]wh_data_R!$A$121:$A$132</definedName>
    <definedName name="PSC_DR">[99]wh_data!$L$120:$L$126</definedName>
    <definedName name="PSC_FR_10KG">'[185]PSC REVISED'!$C$46:$K$46</definedName>
    <definedName name="PSC_FR_12KG">'[185]PSC REVISED'!$C$62:$K$62</definedName>
    <definedName name="PSC_FR_14KG">'[185]PSC REVISED'!$C$77:$K$77</definedName>
    <definedName name="PSC_FR_16KG">'[185]PSC REVISED'!$C$92:$K$92</definedName>
    <definedName name="PSC_FR_6KG">'[185]PSC REVISED'!$C$18:$K$18</definedName>
    <definedName name="PSC_FR_8KG">'[185]PSC REVISED'!$C$32:$K$32</definedName>
    <definedName name="PSC_G">[99]wh_data_R!$O$1440:$O$1445</definedName>
    <definedName name="PSC_P">[99]wh_data_R!$P$1440:$P$1445</definedName>
    <definedName name="PSC_RATES">[99]wh_data!$L$120:$O$126</definedName>
    <definedName name="PSC_T">[99]wh_data!$A$120:$G$129</definedName>
    <definedName name="pss">#REF!</definedName>
    <definedName name="psw">#REF!</definedName>
    <definedName name="pui">#REF!</definedName>
    <definedName name="pump">#REF!</definedName>
    <definedName name="Pump___23_KW">#REF!</definedName>
    <definedName name="Pumping_Charge">#REF!</definedName>
    <definedName name="PUMPING_HOURS">[99]CPHEEO!$C$15</definedName>
    <definedName name="PUMPSET_COST">[99]CPHEEO!$C$11</definedName>
    <definedName name="PUMPSET_LIFE">[99]CPHEEO!$C$13</definedName>
    <definedName name="pur">#REF!</definedName>
    <definedName name="purses">'[216]Data.F8.BTR'!#REF!</definedName>
    <definedName name="puta">[374]Data!#REF!</definedName>
    <definedName name="Puz">[157]Design!#REF!</definedName>
    <definedName name="PV">[380]PVC_dia!$A$26:$L$38</definedName>
    <definedName name="pvc">[382]detls!$A$26:$O$38</definedName>
    <definedName name="pvc_100">#REF!</definedName>
    <definedName name="pvc_15">#REF!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pvc_bend">#REF!</definedName>
    <definedName name="pvc_bends">#REF!</definedName>
    <definedName name="PVC_C">[99]wh_data_R!$D$232:$G$244</definedName>
    <definedName name="PVC_CL">[99]wh_data_R!$D$231:$G$231</definedName>
    <definedName name="PVC_CL_RATES">[99]wh_data!$M$20:$O$20</definedName>
    <definedName name="pvc_clamps">#REF!</definedName>
    <definedName name="PVC_CLL">[99]wh_data_R!$C$378:$E$380</definedName>
    <definedName name="PVC_CLR">[99]wh_data!$L$20:$O$20</definedName>
    <definedName name="PVC_CLS">[99]wh_data_R!$AH$1440:$AH$1442</definedName>
    <definedName name="pvc_collar">#REF!</definedName>
    <definedName name="PVC_D">[99]wh_data!$E$21:$H$33</definedName>
    <definedName name="PVC_D_R">[99]CPHEEO!$AY$3:$AY$15</definedName>
    <definedName name="PVC_D_RATES">[185]pvc!$C$23:$O$23</definedName>
    <definedName name="PVC_DC">[99]wh_data_R!$A$21:$A$33</definedName>
    <definedName name="PVC_DL_RANGE">[99]CPHEEO!$AY$3:$AY$16</definedName>
    <definedName name="PVC_DR">[99]wh_data!$L$21:$L$33</definedName>
    <definedName name="PVC_FR_10KG">[185]pvc!$C$60:$O$60</definedName>
    <definedName name="PVC_FR_4KG">[185]pvc!$C$31:$O$31</definedName>
    <definedName name="PVC_FR_6KG">[185]pvc!$C$45:$O$45</definedName>
    <definedName name="PVC_G">[99]wh_data_R!$AI$1440:$AI$1442</definedName>
    <definedName name="PVC_ID">[99]wh_data_R!$L$21:$L$33</definedName>
    <definedName name="PVC_ID_CL">[99]wh_data_R!$L$20:$O$20</definedName>
    <definedName name="PVC_IDS">[99]wh_data_R!$L$21:$O$33</definedName>
    <definedName name="pvc_pipes_110">#REF!</definedName>
    <definedName name="PVC_RATES">[99]wh_data!$L$21:$O$33</definedName>
    <definedName name="pvc_specials">#REF!</definedName>
    <definedName name="PVC_T">[99]wh_data!$A$21:$D$33</definedName>
    <definedName name="PVCid10.0">'[202]int-Dia-pvc'!$H$3:$H$27</definedName>
    <definedName name="PVCid10_0">NA()</definedName>
    <definedName name="PVCid4.0">'[202]int-Dia-pvc'!$E$3:$E$27</definedName>
    <definedName name="PVCid4_0">NA()</definedName>
    <definedName name="PVCid6.0">'[202]int-Dia-pvc'!$F$3:$F$27</definedName>
    <definedName name="PVCid6_0">NA()</definedName>
    <definedName name="PVCid8.0">'[202]int-Dia-pvc'!$G$3:$G$27</definedName>
    <definedName name="PVCid8_0">NA()</definedName>
    <definedName name="PVCod">'[202]int-Dia-pvc'!$C$3:$C$27</definedName>
    <definedName name="pvcpvrate">'[282]pvc-rates'!$C$7:$I$46</definedName>
    <definedName name="pvcrates">'[283]pvc-pipe-rates'!$I$30:$Z$35</definedName>
    <definedName name="pvcsaddle">[187]Sheet1!$B$98:$B$102</definedName>
    <definedName name="pvcwts">'[282]PVC weights'!$B$1:$F$40</definedName>
    <definedName name="pvijay">#REF!</definedName>
    <definedName name="Pvorklkg">[181]BALAN1!$F$25</definedName>
    <definedName name="Pvorklmg">[181]BALAN1!$F$26</definedName>
    <definedName name="pw">'[74]C-data'!$F$86</definedName>
    <definedName name="PWF">#REF!</definedName>
    <definedName name="Q">#REF!</definedName>
    <definedName name="Q_">#REF!</definedName>
    <definedName name="Q_136_BCCP">#REF!</definedName>
    <definedName name="Q_136_BODY">#REF!</definedName>
    <definedName name="Q_136_FLY_BCCP">#REF!</definedName>
    <definedName name="Q_136_FOUND">#REF!</definedName>
    <definedName name="Q_148_BCCP">#REF!</definedName>
    <definedName name="q_8">#REF!</definedName>
    <definedName name="Q_BACKFILL">#REF!</definedName>
    <definedName name="Q_BC">#REF!</definedName>
    <definedName name="Q_BED_HP">#REF!</definedName>
    <definedName name="Q_BM_100">#REF!</definedName>
    <definedName name="Q_BM_50">#REF!</definedName>
    <definedName name="Q_BT_PATCH">#REF!</definedName>
    <definedName name="Q_BT_PATCH_40">#REF!</definedName>
    <definedName name="Q_BUSG">#REF!</definedName>
    <definedName name="Q_CD_EW">#REF!</definedName>
    <definedName name="Q_CD_M10_BODY">#REF!</definedName>
    <definedName name="Q_CD_M10_FOUN">#REF!</definedName>
    <definedName name="Q_EW_C">#REF!</definedName>
    <definedName name="Q_EW_F">[383]R_Det!#REF!</definedName>
    <definedName name="Q_EW_FOUND">#REF!</definedName>
    <definedName name="Q_EW_S">#REF!</definedName>
    <definedName name="Q_EW_T">#REF!</definedName>
    <definedName name="Q_EW_USS">#REF!</definedName>
    <definedName name="Q_FILL_INB_BODY">#REF!</definedName>
    <definedName name="Q_FILTER_ABUT">#REF!</definedName>
    <definedName name="Q_FILTER_BPITCH">#REF!</definedName>
    <definedName name="Q_G2_22B_aS_PR">#REF!</definedName>
    <definedName name="Q_G2_22B_AS_VR">#REF!</definedName>
    <definedName name="Q_G2_45B_AS_PR">#REF!</definedName>
    <definedName name="Q_G2_45B_AS_VR">#REF!</definedName>
    <definedName name="Q_G3_22B_BS_PR">#REF!</definedName>
    <definedName name="Q_G3_22B_BS_VR">#REF!</definedName>
    <definedName name="Q_G3_45B_BS_PR">#REF!</definedName>
    <definedName name="Q_G3_45B_BS_VR">#REF!</definedName>
    <definedName name="Q_GRAVEL_SHOLDERS">[383]R_Det!#REF!</definedName>
    <definedName name="Q_GROUT_REV">#REF!</definedName>
    <definedName name="Q_GS">#REF!</definedName>
    <definedName name="Q_GSB">#REF!</definedName>
    <definedName name="Q_H_ROCK">#REF!</definedName>
    <definedName name="Q_HP">#REF!</definedName>
    <definedName name="Q_HP_1000">#REF!</definedName>
    <definedName name="Q_HP_450">#REF!</definedName>
    <definedName name="Q_HP_600">#REF!</definedName>
    <definedName name="Q_HP_800">#REF!</definedName>
    <definedName name="Q_HYSD_FOUND">#REF!</definedName>
    <definedName name="Q_HYSD_SUB">#REF!</definedName>
    <definedName name="Q_HYSD_SUPER">#REF!</definedName>
    <definedName name="Q_M15_DIVIDERS">#REF!</definedName>
    <definedName name="Q_M15_FOUND">#REF!</definedName>
    <definedName name="Q_M15_LEVEL">#REF!</definedName>
    <definedName name="Q_M15_SUB">#REF!</definedName>
    <definedName name="Q_M20R_BEDBLOCKS">#REF!</definedName>
    <definedName name="Q_M20R_COVER_SLAB">#REF!</definedName>
    <definedName name="Q_M20R_DECK">#REF!</definedName>
    <definedName name="Q_M20R_RAIL">#REF!</definedName>
    <definedName name="Q_M25R_APP">#REF!</definedName>
    <definedName name="Q_M30R_WC">#REF!</definedName>
    <definedName name="Q_M35_CCP">#REF!</definedName>
    <definedName name="Q_M35_FLY_CCP">#REF!</definedName>
    <definedName name="Q_MAST_12.7">#REF!</definedName>
    <definedName name="Q_MAST_25.4">#REF!</definedName>
    <definedName name="Q_MILD">#REF!</definedName>
    <definedName name="Q_MSS">#REF!</definedName>
    <definedName name="Q_O_ROCK">#REF!</definedName>
    <definedName name="Q_PAINT">#REF!</definedName>
    <definedName name="q_pick">[383]R_Det!#REF!</definedName>
    <definedName name="Q_PLAST">#REF!</definedName>
    <definedName name="Q_PRIME">#REF!</definedName>
    <definedName name="Q_REV300">#REF!</definedName>
    <definedName name="Q_SANDFILL">#REF!</definedName>
    <definedName name="Q_SCAR_BT">#REF!</definedName>
    <definedName name="Q_SCAR_GRA">#REF!</definedName>
    <definedName name="Q_SCSD">[383]R_Det!#REF!</definedName>
    <definedName name="Q_SCSD_6070">#REF!</definedName>
    <definedName name="Q_SCSD_80100">#REF!</definedName>
    <definedName name="Q_SDBC">#REF!</definedName>
    <definedName name="Q_TACK">#REF!</definedName>
    <definedName name="Q_WBM2">[383]R_Det!#REF!</definedName>
    <definedName name="Q_WBM3">[383]R_Det!#REF!</definedName>
    <definedName name="Q_WMM">#REF!</definedName>
    <definedName name="Qmaxvorkl">[181]BALAN1!$F$11</definedName>
    <definedName name="Qmittelvorkl">[181]BALAN1!$F$10</definedName>
    <definedName name="qq">#REF!</definedName>
    <definedName name="qqq">#REF!</definedName>
    <definedName name="qqqq">#REF!</definedName>
    <definedName name="qqqqqqq">#REF!</definedName>
    <definedName name="qqqqqqqqqqqqq">#REF!</definedName>
    <definedName name="qqww">#REF!</definedName>
    <definedName name="qr">'[76]Lead statement'!$P$10</definedName>
    <definedName name="QrezirkRegenw.">[181]BALAN1!$H$11</definedName>
    <definedName name="QrezirkTrockenw.">[181]BALAN1!$H$10</definedName>
    <definedName name="QRückläufe">[181]BALAN1!$E$10</definedName>
    <definedName name="QSchlamwasser_Dauer">[181]BALAN1!$E$54</definedName>
    <definedName name="Qty">#REF!</definedName>
    <definedName name="Qu">#REF!</definedName>
    <definedName name="Qu_EW_S">#REF!</definedName>
    <definedName name="Quantity">#REF!</definedName>
    <definedName name="Quarry_rubbish">[100]Material!#REF!</definedName>
    <definedName name="Quaspall">#REF!</definedName>
    <definedName name="quer10">#REF!</definedName>
    <definedName name="QUERY2">[384]data!#REF!</definedName>
    <definedName name="qw">#REF!</definedName>
    <definedName name="qwe">#REF!</definedName>
    <definedName name="qwew" hidden="1">'[144]final abstract'!#REF!</definedName>
    <definedName name="QWQW">#REF!</definedName>
    <definedName name="qwwetrty">#REF!</definedName>
    <definedName name="qwww">#REF!</definedName>
    <definedName name="R.12.M">[385]Lead!$M$12</definedName>
    <definedName name="R.20.M">[385]Lead!$M$11</definedName>
    <definedName name="R.40.M">[385]Lead!$M$9</definedName>
    <definedName name="R.6.M">[385]Lead!$M$13</definedName>
    <definedName name="r.ac.pipe.100.cl">'[386]DATA SHEET'!#REF!</definedName>
    <definedName name="r.ac.pipe.125.cl">'[386]DATA SHEET'!#REF!</definedName>
    <definedName name="r.ac.pipe.150.cl">'[386]DATA SHEET'!#REF!</definedName>
    <definedName name="r.ac.pipe.200.cl">'[386]DATA SHEET'!#REF!</definedName>
    <definedName name="r.ac.pipe.80.cl">'[386]DATA SHEET'!#REF!</definedName>
    <definedName name="R.Brick">[385]Lead!$M$16</definedName>
    <definedName name="R.Cement">[385]Lead!$M$19</definedName>
    <definedName name="r.floor.pl">'[386]DATA SHEET'!#REF!</definedName>
    <definedName name="R.Rs.Mason">[385]Lead!$M$14</definedName>
    <definedName name="R.Rs.Riv.300">[385]Lead!#REF!</definedName>
    <definedName name="R.Sd.Fill">[385]Lead!$M$5</definedName>
    <definedName name="r.sd.media">[385]Lead!$M$7</definedName>
    <definedName name="R.Sd.Mort">[385]Lead!$M$6</definedName>
    <definedName name="R.Teak">[385]Lead!$M$17</definedName>
    <definedName name="R_">#REF!</definedName>
    <definedName name="R_136_BCCP">'[387]Road data'!$K$897</definedName>
    <definedName name="R_136_BODY">'[387]Road data'!$K$1087</definedName>
    <definedName name="R_136_Bodywalls">'[388]Road data'!$K$399</definedName>
    <definedName name="R_136_FLY_BCCP">#REF!</definedName>
    <definedName name="R_136_Found">'[388]Road data'!$K$374</definedName>
    <definedName name="R_148_BCCP">#REF!</definedName>
    <definedName name="R_148_belowcc">'[388]Road data'!$K$285</definedName>
    <definedName name="R_2008">'[389]1-Pop Proj'!$C$25</definedName>
    <definedName name="R_2011">'[389]1-Pop Proj'!$C$26</definedName>
    <definedName name="R_2016">'[389]1-Pop Proj'!$C$27</definedName>
    <definedName name="R_2023">'[389]1-Pop Proj'!$C$28</definedName>
    <definedName name="R_2031">'[389]1-Pop Proj'!$C$29</definedName>
    <definedName name="R_2038">'[389]1-Pop Proj'!$C$30</definedName>
    <definedName name="R_BackFill">'[388]Road data'!$K$699</definedName>
    <definedName name="R_BC">'[387]Road data'!$K$729</definedName>
    <definedName name="R_BED_HP">#REF!</definedName>
    <definedName name="R_BetweenBodywalls">'[388]Road data'!$K$466</definedName>
    <definedName name="R_BM">'[127]Road data'!#REF!</definedName>
    <definedName name="r_BM_100">'[387]Road data'!$K$821</definedName>
    <definedName name="R_BM_50">#REF!</definedName>
    <definedName name="R_BT_PATCH">#REF!</definedName>
    <definedName name="R_BT_PATCH_40">#REF!</definedName>
    <definedName name="R_BUSG">#REF!</definedName>
    <definedName name="r_det">[127]R_Det!$I$31</definedName>
    <definedName name="R_Diversion_Road">'[390]Road data'!#REF!</definedName>
    <definedName name="R_EW_C">#REF!</definedName>
    <definedName name="R_EW_Car">'[127]Road data'!#REF!</definedName>
    <definedName name="R_EW_FMC_Car">'[390]Road data'!$K$49</definedName>
    <definedName name="R_EW_FMC_Side">'[127]Road data'!$K$30</definedName>
    <definedName name="R_EW_Form_OMC">'[388]Road data'!$K$58</definedName>
    <definedName name="R_EW_FOUND">#REF!</definedName>
    <definedName name="R_EW_Man">'[390]Road data'!#REF!</definedName>
    <definedName name="R_EW_Man..">'[391]Road data'!#REF!</definedName>
    <definedName name="R_EW_OMC_Car">'[127]Road data'!#REF!</definedName>
    <definedName name="R_EW_OMC_Side">'[127]Road data'!#REF!</definedName>
    <definedName name="R_EW_S">#REF!</definedName>
    <definedName name="R_EW_Side_OMC">'[388]Road data'!$K$30</definedName>
    <definedName name="R_EW_T">#REF!</definedName>
    <definedName name="R_EW_Trench">'[392]Road data'!$K$13</definedName>
    <definedName name="R_EW_USS">#REF!</definedName>
    <definedName name="R_FILL_INB_BODY">#REF!</definedName>
    <definedName name="R_Filter">'[388]Road data'!$K$502</definedName>
    <definedName name="R_FILTER_ABUT">#REF!</definedName>
    <definedName name="R_FILTER_BPITCH">#REF!</definedName>
    <definedName name="R_G2_22B_AS_PR">#REF!</definedName>
    <definedName name="R_G2_22B_AS_VR">#REF!</definedName>
    <definedName name="R_G2_45B_AS_PR">#REF!</definedName>
    <definedName name="R_G2_45B_AS_VR">#REF!</definedName>
    <definedName name="R_G3_22B_BS_PR">#REF!</definedName>
    <definedName name="R_G3_22B_BS_VR">#REF!</definedName>
    <definedName name="R_G3_45B_BS_PR">#REF!</definedName>
    <definedName name="R_G3_45B_BS_VR">#REF!</definedName>
    <definedName name="R_Gravel_Bedding">'[115]Road data'!$K$354</definedName>
    <definedName name="R_Gravel_between">'[392]Road data'!$K$356</definedName>
    <definedName name="R_Gravel_Pipebedding">'[392]Road data'!$K$299</definedName>
    <definedName name="R_Gravel_Quardrent">'[390]Road data'!#REF!</definedName>
    <definedName name="R_GravelBedding">'[388]Road data'!$K$351</definedName>
    <definedName name="R_GravelShoulders">'[127]Road data'!$K$251</definedName>
    <definedName name="R_GROUT_REV">#REF!</definedName>
    <definedName name="R_GS">#REF!</definedName>
    <definedName name="R_GSB">'[390]Road data'!$K$77</definedName>
    <definedName name="R_H_ROCK">#REF!</definedName>
    <definedName name="R_HP_1000">'[254]Road data'!$K$446</definedName>
    <definedName name="R_HP_450">#REF!</definedName>
    <definedName name="R_HP_600">'[127]Road data'!#REF!</definedName>
    <definedName name="R_HP_800">'[254]Road data'!$K$432</definedName>
    <definedName name="R_HPL_600">'[127]Road data'!#REF!</definedName>
    <definedName name="R_HPL_800">'[392]Road data'!$K$322</definedName>
    <definedName name="R_HYSD_Found">'[388]Road data'!$K$747</definedName>
    <definedName name="R_HYSD_sub">'[388]Road data'!$K$731</definedName>
    <definedName name="R_HYSD_Super">'[127]Road data'!#REF!</definedName>
    <definedName name="R_HYSD_Super1">'[391]Road data'!#REF!</definedName>
    <definedName name="R_M10_base">'[390]Road data'!#REF!</definedName>
    <definedName name="R_M10_bCC">'[127]Road data'!#REF!</definedName>
    <definedName name="R_M10_bodywalls">'[392]Road data'!$K$286</definedName>
    <definedName name="R_M10_drains">'[390]Road data'!#REF!</definedName>
    <definedName name="R_M10_found">'[392]Road data'!$K$275</definedName>
    <definedName name="R_M15_dividers">'[390]Road data'!#REF!</definedName>
    <definedName name="R_M15_Foot">'[388]Road data'!$K$528</definedName>
    <definedName name="R_M15_footing">'[127]Road data'!#REF!</definedName>
    <definedName name="R_M15_FOUND">#REF!</definedName>
    <definedName name="R_M15_LEVEL">#REF!</definedName>
    <definedName name="R_M15_LevellingCoarse">'[388]Road data'!$K$679</definedName>
    <definedName name="R_M15_SUB">'[127]Road data'!#REF!</definedName>
    <definedName name="R_M20_Bed">'[388]Road data'!$K$579</definedName>
    <definedName name="R_M20_BedBack">'[127]Road data'!#REF!</definedName>
    <definedName name="R_M20_COVER">'[127]Road data'!#REF!</definedName>
    <definedName name="R_M20_DECKSLAB">'[127]Road data'!#REF!</definedName>
    <definedName name="R_M20_slab">'[388]Road data'!$K$604</definedName>
    <definedName name="R_M20R_BEDBLOCKS">#REF!</definedName>
    <definedName name="R_M20R_COVER_SLAB">#REF!</definedName>
    <definedName name="R_M20R_DECK">#REF!</definedName>
    <definedName name="R_M20R_RAIL">#REF!</definedName>
    <definedName name="R_M25_ApproachSlab">'[127]Road data'!#REF!</definedName>
    <definedName name="R_M25R_APP">#REF!</definedName>
    <definedName name="R_M30_WC">'[127]Road data'!#REF!</definedName>
    <definedName name="R_M30R_WC">#REF!</definedName>
    <definedName name="R_M35_CC">'[390]Road data'!#REF!</definedName>
    <definedName name="R_M35_CCP">#REF!</definedName>
    <definedName name="R_M35_FLY_CCP">#REF!</definedName>
    <definedName name="R_M35_FlyAsh">'[127]Road data'!#REF!</definedName>
    <definedName name="R_MAST_12.7">#REF!</definedName>
    <definedName name="R_MAST_25.4">#REF!</definedName>
    <definedName name="R_Mild">'[127]Road data'!#REF!</definedName>
    <definedName name="R_MSS">'[388]Road data'!$K$244</definedName>
    <definedName name="R_O_ROCK">#REF!</definedName>
    <definedName name="R_PAINT">#REF!</definedName>
    <definedName name="R_Painting">'[127]Road data'!#REF!</definedName>
    <definedName name="R_Pick">'[127]Road data'!$K$89</definedName>
    <definedName name="R_PLAST">#REF!</definedName>
    <definedName name="R_PLAST_CUM">#REF!</definedName>
    <definedName name="R_PLAST_SQM">#REF!</definedName>
    <definedName name="R_Plastering">'[127]Road data'!#REF!</definedName>
    <definedName name="R_PRIME">#REF!</definedName>
    <definedName name="R_R300">'[388]Road data'!$K$484</definedName>
    <definedName name="R_Rev_A300">'[390]Road data'!#REF!</definedName>
    <definedName name="R_Rev_Q300">'[390]Road data'!#REF!</definedName>
    <definedName name="R_REV300">#REF!</definedName>
    <definedName name="R_SANDFILL">#REF!</definedName>
    <definedName name="R_SandFILLING">'[127]Road data'!#REF!</definedName>
    <definedName name="R_Scar_BT">'[127]Road data'!#REF!</definedName>
    <definedName name="R_SCAR_GRA">#REF!</definedName>
    <definedName name="R_Scar_GSB">'[127]Road data'!#REF!</definedName>
    <definedName name="R_Scarf">'[388]Road data'!$K$97</definedName>
    <definedName name="R_SCSD">'[393]Road data'!#REF!</definedName>
    <definedName name="R_SCSD_6070">'[127]Road data'!$K$173</definedName>
    <definedName name="R_SCSD_80100">'[127]Road data'!#REF!</definedName>
    <definedName name="R_SDBC">'[127]Road data'!$K$234</definedName>
    <definedName name="R_shoulders">'[388]Road data'!$K$263</definedName>
    <definedName name="R_Tack">'[127]Road data'!$K$197</definedName>
    <definedName name="R_Tack_80">'[104]Road data'!$K$525</definedName>
    <definedName name="R_WBM_G2">'[388]Road data'!$K$121</definedName>
    <definedName name="R_WBM_G3">'[388]Road data'!$K$144</definedName>
    <definedName name="R_WBM2">'[127]Road data'!#REF!</definedName>
    <definedName name="R_WBM2_HS">'[127]Road data'!$K$116</definedName>
    <definedName name="R_WBM2_HVR">'[127]Road data'!#REF!</definedName>
    <definedName name="R_WBM2_MCS">'[127]Road data'!#REF!</definedName>
    <definedName name="R_WBM3">'[127]Road data'!#REF!</definedName>
    <definedName name="R_WBM3_HS">'[127]Road data'!$K$142</definedName>
    <definedName name="R_WBM3_HVR">'[127]Road data'!#REF!</definedName>
    <definedName name="R_WBM3_MCS">'[127]Road data'!#REF!</definedName>
    <definedName name="R_WEEP">#REF!</definedName>
    <definedName name="R_Weepholes">'[127]Road data'!#REF!</definedName>
    <definedName name="R_WMM">'[127]Road data'!#REF!</definedName>
    <definedName name="ra">#REF!</definedName>
    <definedName name="raams">#REF!</definedName>
    <definedName name="Rabbit">#REF!</definedName>
    <definedName name="RADAR">[64]radar!$F$10</definedName>
    <definedName name="raf">[242]Material!$D$130</definedName>
    <definedName name="raffs">'[242]Plant &amp;  Machinery'!$G$13</definedName>
    <definedName name="rafi">'[242]Plant &amp;  Machinery'!$G$4</definedName>
    <definedName name="RaftD">#REF!</definedName>
    <definedName name="RaftSlbThk">#REF!</definedName>
    <definedName name="raghava">#REF!</definedName>
    <definedName name="raised_pointing">#REF!</definedName>
    <definedName name="Raj" hidden="1">{"'Sheet1'!$A$4386:$N$4591"}</definedName>
    <definedName name="Rajnagar_Marble">#REF!</definedName>
    <definedName name="raju">[242]Material!$D$126</definedName>
    <definedName name="rakesh">#REF!</definedName>
    <definedName name="ram">#REF!</definedName>
    <definedName name="raMA">[394]Data!#REF!</definedName>
    <definedName name="ramesh">#REF!</definedName>
    <definedName name="rana">#REF!</definedName>
    <definedName name="range" hidden="1">[174]SCHEDULE!$AJ$10:$AJ$32</definedName>
    <definedName name="range1">[117]EDWise!$P$2:$Q$183</definedName>
    <definedName name="range2">[117]EDWise!$P$2:$Q$183</definedName>
    <definedName name="raod">[395]Lead!#REF!</definedName>
    <definedName name="ras">#REF!</definedName>
    <definedName name="rat">[242]Material!$D$51</definedName>
    <definedName name="RatAna">#REF!</definedName>
    <definedName name="rate">'[145]p&amp;m'!#REF!</definedName>
    <definedName name="rate12">'[22]lead-st'!$L$9</definedName>
    <definedName name="rate20">'[22]lead-st'!$L$8</definedName>
    <definedName name="rate40">'[22]lead-st'!$L$7</definedName>
    <definedName name="ratecrs">'[22]lead-st'!$L$12</definedName>
    <definedName name="ratemix">[352]leads!$H$14</definedName>
    <definedName name="raterough">'[22]lead-st'!$L$13</definedName>
    <definedName name="raterr">'[22]lead-st'!$L$11</definedName>
    <definedName name="rates">#REF!</definedName>
    <definedName name="rates1">#REF!</definedName>
    <definedName name="rates11">#REF!</definedName>
    <definedName name="rates4">#REF!</definedName>
    <definedName name="ratesand">'[22]lead-st'!$L$10</definedName>
    <definedName name="Ratna_A_Border">#REF!</definedName>
    <definedName name="Ratna_A_dark_base">#REF!</definedName>
    <definedName name="Ratna_A_Floor">#REF!</definedName>
    <definedName name="Ratna_A_Highlighter">#REF!</definedName>
    <definedName name="Ratna_A_light_base">#REF!</definedName>
    <definedName name="Ratna_Ezio_C_Border">#REF!</definedName>
    <definedName name="Ratna_Ezio_C_dark_base">#REF!</definedName>
    <definedName name="Ratna_Ezio_C_Floor">#REF!</definedName>
    <definedName name="Ratna_Ezio_C_Highlighter">#REF!</definedName>
    <definedName name="Ratna_Ezio_C_light_base">#REF!</definedName>
    <definedName name="Ratna_Sireno_A_Border">#REF!</definedName>
    <definedName name="Ratna_Sireno_A_dark_base">#REF!</definedName>
    <definedName name="Ratna_Sireno_A_Floor">#REF!</definedName>
    <definedName name="Ratna_Sireno_A_Highlighter">#REF!</definedName>
    <definedName name="Ratna_Sireno_A_light_base">#REF!</definedName>
    <definedName name="RATNAGIRI">#REF!</definedName>
    <definedName name="ravi">[396]r!$F$30</definedName>
    <definedName name="Ravu">#REF!</definedName>
    <definedName name="rax">[242]Material!$D$47</definedName>
    <definedName name="raxs">[251]Material!$D$47</definedName>
    <definedName name="rb">'[74]C-data'!$F$112</definedName>
    <definedName name="rbsw">#REF!</definedName>
    <definedName name="rbw">#REF!</definedName>
    <definedName name="RCArea" hidden="1">#REF!</definedName>
    <definedName name="RCC_CL">[99]wh_data_R!#REF!</definedName>
    <definedName name="RCC_CLL">[99]wh_data_R!$AL$1440:$AN$1441</definedName>
    <definedName name="RCC_D_R">[99]CPHEEO!$BG$3:$BG$13</definedName>
    <definedName name="rcc_mix">'[176]data existing_do not delete'!$F$14:$F$15</definedName>
    <definedName name="rcc_vrcc_mix">'[176]data existing_do not delete'!$G$14:$G$17</definedName>
    <definedName name="RCCLC">'[397]DATA-2005-06'!$J$393</definedName>
    <definedName name="rccm20">#REF!</definedName>
    <definedName name="RCM__facia__railing">[100]Works!#REF!</definedName>
    <definedName name="rcm_facia">#REF!</definedName>
    <definedName name="rcml">#REF!</definedName>
    <definedName name="rcwbgl">#REF!</definedName>
    <definedName name="rcwbgl2">#REF!</definedName>
    <definedName name="rd">#REF!</definedName>
    <definedName name="rdm">#REF!</definedName>
    <definedName name="re">#REF!</definedName>
    <definedName name="read">[150]Lead!#REF!</definedName>
    <definedName name="ReaderProximity">[191]CCTV_EST1!#REF!</definedName>
    <definedName name="ReaderWiegand">'[227]ACS(1)'!#REF!</definedName>
    <definedName name="Rear">[398]COLUMN!#REF!</definedName>
    <definedName name="rear1">[398]COLUMN!#REF!</definedName>
    <definedName name="REARS">[398]COLUMN!#REF!</definedName>
    <definedName name="_xlnm.Recorder" hidden="1">[296]Macro1!$B:$B</definedName>
    <definedName name="Recovery_towards_Short_thickness_in_Grade_III_metal_layer_for_Rs.">#REF!</definedName>
    <definedName name="rect_4_415">#REF!</definedName>
    <definedName name="Rectangular_L_beam">[100]Works!#REF!</definedName>
    <definedName name="RECV">#REF!</definedName>
    <definedName name="red">#REF!</definedName>
    <definedName name="redg">#REF!</definedName>
    <definedName name="ree">#REF!</definedName>
    <definedName name="REFIL">[28]DATA!$H$189</definedName>
    <definedName name="refilling">#REF!</definedName>
    <definedName name="Reflected_interlocking_80">#REF!</definedName>
    <definedName name="REGULAR_STAFF">'[296]RES-PLANNING'!$H$452:$K$478</definedName>
    <definedName name="REGULAR_STAFF_ENTRY">'[296]INPUT SHEET'!$B$462:$B$486</definedName>
    <definedName name="REGULATOR">#REF!</definedName>
    <definedName name="reil1">#REF!</definedName>
    <definedName name="rel">#REF!</definedName>
    <definedName name="Removal_of_imponea__cornea">#REF!</definedName>
    <definedName name="Removal_of_Jammu">#REF!</definedName>
    <definedName name="Removal_of_natchu__goobi__thooti_etc.__for_every_extra_lead_or_lift_over_the_initial_lead_or_lift.">#REF!</definedName>
    <definedName name="Removal_of_natchu__goobi__thooti_etc___for_every_extra_lead_or_lift_over_the_initial_lead_or_lift_">NA()</definedName>
    <definedName name="Removal_of_water_hyacinth_upto_30_cm_thick.">#REF!</definedName>
    <definedName name="Removal_of_water_hyacinth_upto_30_cm_thick_">NA()</definedName>
    <definedName name="Removing_of_natchu__goobi__thooti_etc.__from_drains__channels_including_clearance_if_not_more_than_1_metre_depth_of_water_with_an_initial_lead_of_10_metresand_lift_of_2_metres.">#REF!</definedName>
    <definedName name="Removing_of_natchu__goobi__thooti_etc___from_drains__channels_including_clearance_if_not_more_than_1_metre_depth_of_water_with_an_initial_lead_of_10_metresand_lift_of_2_metres_">NA()</definedName>
    <definedName name="Repalle_Sub">[399]quarry!$A$5:$AA$337</definedName>
    <definedName name="report">[400]Material!$D$140</definedName>
    <definedName name="rerfdsfsdfd">'[242]Plant &amp;  Machinery'!$G$4</definedName>
    <definedName name="Rev">#REF!</definedName>
    <definedName name="revet">'[401]Road Detail Est.'!#REF!</definedName>
    <definedName name="REVETMENT">'[395]Road Detail Est.'!#REF!</definedName>
    <definedName name="Revision">#REF!</definedName>
    <definedName name="revision1">#REF!</definedName>
    <definedName name="Revt.300">#REF!</definedName>
    <definedName name="Revt_300">NA()</definedName>
    <definedName name="rfgsdg">#REF!</definedName>
    <definedName name="rggdg">#REF!</definedName>
    <definedName name="RH">#REF!</definedName>
    <definedName name="RHS">#REF!</definedName>
    <definedName name="Ri">#REF!</definedName>
    <definedName name="Ridf4_Prop__2_">#REF!</definedName>
    <definedName name="rig">#REF!</definedName>
    <definedName name="rii">#REF!</definedName>
    <definedName name="riii">#REF!</definedName>
    <definedName name="RIIO">#REF!</definedName>
    <definedName name="riser_shahbad">#REF!</definedName>
    <definedName name="Rising_CI">'[402]Rising Main'!$C$37:$G$62</definedName>
    <definedName name="Rising_Design">'[402]Rising Main'!$C$1:$E$28</definedName>
    <definedName name="RMC_Production_cost">#REF!</definedName>
    <definedName name="RNN">[131]COLUMN!#REF!</definedName>
    <definedName name="ro">#REF!</definedName>
    <definedName name="road">[395]Lead!#REF!</definedName>
    <definedName name="Road_Roller">#REF!</definedName>
    <definedName name="Road_Section_No.">'[152]Trunk unpaved'!$A$2:$L$237</definedName>
    <definedName name="Road_Section_No_">'[152]Trunk unpaved'!$A$2:$L$237</definedName>
    <definedName name="Road_Sections_list">'[152]Trunk unpaved'!$A$2:$L$233</definedName>
    <definedName name="roads">[150]Lead!#REF!</definedName>
    <definedName name="roar1">[395]Lead!#REF!</definedName>
    <definedName name="robot">#REF!</definedName>
    <definedName name="ROBR">#REF!</definedName>
    <definedName name="rods">[150]Lead!#REF!</definedName>
    <definedName name="ROEX">#REF!</definedName>
    <definedName name="ROHO">#REF!</definedName>
    <definedName name="ROJU">#REF!</definedName>
    <definedName name="roll">#REF!</definedName>
    <definedName name="rollplug">#N/A</definedName>
    <definedName name="Roof_slab___150mm">[100]Works!#REF!</definedName>
    <definedName name="Roof_slab_150_300mm">[100]Works!#REF!</definedName>
    <definedName name="room">#REF!</definedName>
    <definedName name="rope">#REF!</definedName>
    <definedName name="Roplant">#REF!</definedName>
    <definedName name="rosid">#REF!</definedName>
    <definedName name="ROUGH">[132]MRATES!$I$16</definedName>
    <definedName name="rq">[299]MRATES!$H$54</definedName>
    <definedName name="rr">#REF!</definedName>
    <definedName name="rr_blast">#REF!</definedName>
    <definedName name="rr_stone">#REF!</definedName>
    <definedName name="RR_stone_300">#REF!</definedName>
    <definedName name="RR_stone_G">#REF!</definedName>
    <definedName name="RR_stone_HBG">#REF!</definedName>
    <definedName name="RR_stone_O">#REF!</definedName>
    <definedName name="RR_stone_OG">#REF!</definedName>
    <definedName name="RR_stone_R300">#REF!</definedName>
    <definedName name="RR_stone_reG">#REF!</definedName>
    <definedName name="rrg">[403]r!$F$7</definedName>
    <definedName name="rrotg">'[87]Lead statement'!$P$16</definedName>
    <definedName name="rrr">#REF!</definedName>
    <definedName name="rrrate">'[22]lead-st'!$L$11</definedName>
    <definedName name="RRRR">#REF!</definedName>
    <definedName name="RRRRRRRRRRRRRRRRRRRRRRRRRRRRRRR">[404]Estt!$7:$424</definedName>
    <definedName name="rrs">[22]rdamdata!$J$9</definedName>
    <definedName name="rs">#REF!</definedName>
    <definedName name="RSDP">[28]DATA!$H$215</definedName>
    <definedName name="RSRRSRSRS">'[309]Road data'!#REF!</definedName>
    <definedName name="rstone">[22]rdamdata!$J$11</definedName>
    <definedName name="rt">[395]Lead!#REF!</definedName>
    <definedName name="Rt.data">#REF!</definedName>
    <definedName name="RT3_2_A">[405]DATA_PILE_RT2!$A$9:$EX$11</definedName>
    <definedName name="rtcf">#REF!</definedName>
    <definedName name="rtcfo">#REF!</definedName>
    <definedName name="rtytyt">#REF!</definedName>
    <definedName name="RubberRings">[46]maya!$B$382:$B$386</definedName>
    <definedName name="rwm">#REF!</definedName>
    <definedName name="rwsrate">'[406]ssr-rates'!$B$1:$J$1644</definedName>
    <definedName name="S">#REF!</definedName>
    <definedName name="S.F" hidden="1">'[98]final abstract'!#REF!</definedName>
    <definedName name="S.L.WALL">#REF!</definedName>
    <definedName name="S.No.">#REF!</definedName>
    <definedName name="S.S.WALL">#REF!</definedName>
    <definedName name="s\">[189]v!#REF!</definedName>
    <definedName name="S_10">[407]RMR!$L$23</definedName>
    <definedName name="S_136_found">'[366]Road data'!$C$396</definedName>
    <definedName name="S_20">[407]RMR!$L$21</definedName>
    <definedName name="S_40">[110]RMR!$L$20</definedName>
    <definedName name="S_8">#REF!</definedName>
    <definedName name="S_Backfill">'[366]Road data'!$C$723</definedName>
    <definedName name="S_Filter">'[366]Road data'!$C$529</definedName>
    <definedName name="S_HYSD_found">'[366]Road data'!$C$775</definedName>
    <definedName name="S_HYSD_sub">'[366]Road data'!$C$759</definedName>
    <definedName name="S_HYSD_super">'[366]Road data'!$C$743</definedName>
    <definedName name="S_M15_footing">'[366]Road data'!$C$546</definedName>
    <definedName name="S_M15_levellingcoarse">'[366]Road data'!$C$699</definedName>
    <definedName name="S_M15_sub">'[366]Road data'!$C$572</definedName>
    <definedName name="S_m20_bed">'[366]Road data'!$C$598</definedName>
    <definedName name="S_M20_slab">'[366]Road data'!$C$623</definedName>
    <definedName name="S_M25_Approachslab">'[366]Road data'!$C$673</definedName>
    <definedName name="S_M30_WC">'[366]Road data'!$C$648</definedName>
    <definedName name="S_No_">NA()</definedName>
    <definedName name="S_R_300">'[366]Road data'!$C$511</definedName>
    <definedName name="S_weepholes">'[366]Road data'!$C$821</definedName>
    <definedName name="S0">#REF!</definedName>
    <definedName name="S0_10">#REF!</definedName>
    <definedName name="S1_">#REF!</definedName>
    <definedName name="S12_6">"'smb://Venkat/VENKAT''S%20(D)/FILES/2%20KC258%20PASADINA/My%20Documents/zero.xls'#$'p&amp;m'.$H$264:$H$264"</definedName>
    <definedName name="S2_">#REF!</definedName>
    <definedName name="sa">#REF!</definedName>
    <definedName name="saa">[342]Data_Bit_I!#REF!</definedName>
    <definedName name="sad">'[216]Data.F8.BTR'!#REF!</definedName>
    <definedName name="sadfas">#REF!</definedName>
    <definedName name="Safeda_Balli">#REF!</definedName>
    <definedName name="Sahabad_stones">[100]Material!#REF!</definedName>
    <definedName name="sai">#REF!</definedName>
    <definedName name="Sal_wood_planks">[100]Material!#REF!</definedName>
    <definedName name="Sal_wood_scantlins">[100]Material!#REF!</definedName>
    <definedName name="SALARY">#REF!</definedName>
    <definedName name="SALARY_10">#REF!</definedName>
    <definedName name="Sales">'[313]PRECAST lightconc-II'!$J$19</definedName>
    <definedName name="sales2" hidden="1">{"pl_t&amp;d",#N/A,FALSE,"p&amp;l_t&amp;D_01_02 (2)"}</definedName>
    <definedName name="saluru">'[408]Road data-TDR'!$K$1380</definedName>
    <definedName name="salwood">#N/A</definedName>
    <definedName name="sambar">[158]DATA!#REF!</definedName>
    <definedName name="sand">#N/A</definedName>
    <definedName name="Sand_124">#REF!</definedName>
    <definedName name="SAND_D">[245]MRATES!$F$32</definedName>
    <definedName name="SAND_F">[108]RMR!$L$26</definedName>
    <definedName name="Sand_for_filling_and_blindage">#REF!</definedName>
    <definedName name="Sand_for_mortar__ceiling_coat_including_washing_screening_etc.">#REF!</definedName>
    <definedName name="Sand_for_mortar__ceiling_coat_including_washing_screening_etc_">NA()</definedName>
    <definedName name="Sand_Gravel">#REF!</definedName>
    <definedName name="sand_m">#REF!</definedName>
    <definedName name="Sand_or_loose_soils_wet_sand_not_under_water__silt_in_canals_channels_and_drains_SS_20_A.">#REF!</definedName>
    <definedName name="Sand_or_loose_soils_wet_sand_not_under_water__silt_in_canals_channels_and_drains_SS_20_A_">NA()</definedName>
    <definedName name="Sand_screened">#REF!</definedName>
    <definedName name="Sand_Type">'[176]data existing_do not delete'!$A$73:$A$75</definedName>
    <definedName name="sand124">#N/A</definedName>
    <definedName name="SandF">[46]maya!$A$30:$A$31</definedName>
    <definedName name="sandfilling">#REF!</definedName>
    <definedName name="SANDFL">[184]DATA!$J$12</definedName>
    <definedName name="sandmortar">#REF!</definedName>
    <definedName name="SANDMR">'[72]Civil-works'!#REF!</definedName>
    <definedName name="SandRate">'[192]CC Road'!#REF!</definedName>
    <definedName name="sandscreen">#REF!</definedName>
    <definedName name="Sanitary" localSheetId="3">#REF!</definedName>
    <definedName name="Sanitary">"$#REF!.$#REF!$#REF!"</definedName>
    <definedName name="sanjay">#REF!</definedName>
    <definedName name="sanjaythute">#REF!</definedName>
    <definedName name="SASA">#REF!</definedName>
    <definedName name="satz1">'[409]7 Other Costs'!#REF!</definedName>
    <definedName name="satz2">'[409]7 Other Costs'!#REF!</definedName>
    <definedName name="sb">#REF!</definedName>
    <definedName name="sbc">#REF!</definedName>
    <definedName name="sbl">#REF!</definedName>
    <definedName name="sbw">#REF!</definedName>
    <definedName name="SC">#REF!</definedName>
    <definedName name="sc_earth">'[410]other rates'!$I$20</definedName>
    <definedName name="sc_metal">'[410]other rates'!$I$22</definedName>
    <definedName name="sc_sand">'[410]other rates'!$I$21</definedName>
    <definedName name="Scaff">[411]Boq!#REF!</definedName>
    <definedName name="Scaffolding">#REF!</definedName>
    <definedName name="scaffolding_charges">'[176]data existing_do not delete'!$D$20:$D$22</definedName>
    <definedName name="scafhire">#REF!</definedName>
    <definedName name="scafhirechr">#REF!</definedName>
    <definedName name="scafhirechr1.24">#REF!</definedName>
    <definedName name="scafhirechr1_24">NA()</definedName>
    <definedName name="scafhirechr115">#REF!</definedName>
    <definedName name="scale">#REF!</definedName>
    <definedName name="scarbt">'[104]Detailed RD  estimate'!$M$24</definedName>
    <definedName name="scfb">#REF!</definedName>
    <definedName name="Sched_Pay">#REF!</definedName>
    <definedName name="schedule.nos" hidden="1">'[174]schedule nos'!$A$1:$A$99</definedName>
    <definedName name="Scheduled_Extra_Payments">#REF!</definedName>
    <definedName name="Scheduled_Interest_Rate">#REF!</definedName>
    <definedName name="Scheduled_Monthly_Payment">#REF!</definedName>
    <definedName name="schools">#REF!</definedName>
    <definedName name="scl">#REF!</definedName>
    <definedName name="scld">#REF!</definedName>
    <definedName name="scm">#REF!</definedName>
    <definedName name="SCOTT" hidden="1">{"wwww",#N/A,FALSE,"Final_ RATE ANALYSIS "}</definedName>
    <definedName name="Scroll">#REF!</definedName>
    <definedName name="scw">#REF!</definedName>
    <definedName name="SD">[246]m!$D$149</definedName>
    <definedName name="sdasasdf">'[163]NEW '!#REF!</definedName>
    <definedName name="Sdate">#REF!</definedName>
    <definedName name="sdbc">#REF!</definedName>
    <definedName name="SDF">#REF!</definedName>
    <definedName name="sdfe">#REF!</definedName>
    <definedName name="SDFSDF">#REF!</definedName>
    <definedName name="sdfsdsdfdf">[242]Material!$D$70</definedName>
    <definedName name="sdfyaehaehae">'[268]GF Columns'!#REF!</definedName>
    <definedName name="sdgfd">#REF!</definedName>
    <definedName name="sdpl">#REF!</definedName>
    <definedName name="SDPLBS">#REF!</definedName>
    <definedName name="SDPLFA">#REF!</definedName>
    <definedName name="SDPLPL">#REF!</definedName>
    <definedName name="SDS">#REF!</definedName>
    <definedName name="sdsD">#REF!</definedName>
    <definedName name="sdsf">[149]Boq!#REF!</definedName>
    <definedName name="sdsf_6">"'smb://Tender2/d/Vinod/Excel/Tender/Garuda%20Resorts.xls'#$Boq.CX1"</definedName>
    <definedName name="se">#REF!</definedName>
    <definedName name="se.">[412]Lead!$K$42</definedName>
    <definedName name="sea">#REF!</definedName>
    <definedName name="searth">#REF!</definedName>
    <definedName name="SEATING">#REF!</definedName>
    <definedName name="sec">#REF!</definedName>
    <definedName name="sec_deposit">#REF!</definedName>
    <definedName name="SEComp">'[413]Data.F8.BTR'!#REF!</definedName>
    <definedName name="Second_class_Bricks">#REF!</definedName>
    <definedName name="SECTION">#REF!</definedName>
    <definedName name="sectorwise">#REF!</definedName>
    <definedName name="secured">#REF!</definedName>
    <definedName name="see">#REF!</definedName>
    <definedName name="sefrdrtg">#REF!</definedName>
    <definedName name="SegCharge">#REF!</definedName>
    <definedName name="segments">'[202]segments-details'!$A$5:$D$439</definedName>
    <definedName name="Seig" hidden="1">{#N/A,#N/A,FALSE,"no"}</definedName>
    <definedName name="seig_earth">#REF!</definedName>
    <definedName name="seig_gravel">#REF!</definedName>
    <definedName name="seig_metal">#REF!</definedName>
    <definedName name="seig_sand">#REF!</definedName>
    <definedName name="sein">#REF!</definedName>
    <definedName name="sein1">#REF!</definedName>
    <definedName name="sein4">#REF!</definedName>
    <definedName name="SEK">#REF!</definedName>
    <definedName name="SEM">#REF!</definedName>
    <definedName name="Semi">'[284]labour rates'!$C$6</definedName>
    <definedName name="SerialOrder">#REF!</definedName>
    <definedName name="SeriesOrder">OFFSET(#REF!,0,0,COUNTA(#REF!)-COUNTBLANK(#REF!),1)</definedName>
    <definedName name="SES">#REF!</definedName>
    <definedName name="set">#REF!</definedName>
    <definedName name="Setflag">#REF!</definedName>
    <definedName name="sets">#REF!</definedName>
    <definedName name="SEVENTOTHIRTEEN">#REF!</definedName>
    <definedName name="sew">[368]Electrical!#REF!</definedName>
    <definedName name="sf">'[76]Lead statement'!$P$8</definedName>
    <definedName name="sfdf">#REF!</definedName>
    <definedName name="sg">#REF!</definedName>
    <definedName name="SGEARTH">[414]Marteru!$C$33</definedName>
    <definedName name="SGGRAVEL">[415]MRATES!$H$34</definedName>
    <definedName name="sgh">#REF!</definedName>
    <definedName name="SGMETAL">[84]MRATES!$C$35</definedName>
    <definedName name="SGSAND">[84]MRATES!$C$37</definedName>
    <definedName name="sgsdgsdg">#REF!</definedName>
    <definedName name="SGSTONE">#REF!</definedName>
    <definedName name="sh0.5">#REF!</definedName>
    <definedName name="sh0.6">#REF!</definedName>
    <definedName name="sh0.8">#REF!</definedName>
    <definedName name="sh1.0">#REF!</definedName>
    <definedName name="sh1.2">#REF!</definedName>
    <definedName name="Shahabad_slabs_of_Tandur_25.4mm_blue">[100]Material!#REF!</definedName>
    <definedName name="Shahabad_slabs_of_Tandur_25.4mm_white">[100]Material!#REF!</definedName>
    <definedName name="Shahabad_slabs_of_Tandur_25_4mm_blue">NA()</definedName>
    <definedName name="Shahabad_slabs_of_Tandur_25_4mm_white">NA()</definedName>
    <definedName name="Shahabad_slabs_of_Tandur_50.8_mm_blue">[100]Material!#REF!</definedName>
    <definedName name="Shahabad_slabs_of_Tandur_50.8mm_white">[100]Material!#REF!</definedName>
    <definedName name="Shahabad_slabs_of_Tandur_50_8_mm_blue">NA()</definedName>
    <definedName name="Shahabad_slabs_of_Tandur_50_8mm_white">NA()</definedName>
    <definedName name="shape">#REF!</definedName>
    <definedName name="shape.codes" hidden="1">[174]SCHEDULE!$BC$9:$BS$9</definedName>
    <definedName name="SHARED_FORMULA_0_12_0_12_11">+#REF!+1</definedName>
    <definedName name="SHARED_FORMULA_0_12_0_12_6">+#REF!+1</definedName>
    <definedName name="SHARED_FORMULA_0_124_0_124_0">+#REF!+1</definedName>
    <definedName name="SHARED_FORMULA_0_124_0_124_3">+#REF!+1</definedName>
    <definedName name="SHARED_FORMULA_0_129_0_129_2">NA()</definedName>
    <definedName name="SHARED_FORMULA_0_133_0_133_5">NA()</definedName>
    <definedName name="SHARED_FORMULA_0_16_0_16_0">+#REF!+1</definedName>
    <definedName name="SHARED_FORMULA_0_16_0_16_3">+#REF!+1</definedName>
    <definedName name="SHARED_FORMULA_0_167_0_167_2">NA()</definedName>
    <definedName name="SHARED_FORMULA_0_17_0_17_8">+#REF!+1</definedName>
    <definedName name="SHARED_FORMULA_0_179_0_179_2">NA()</definedName>
    <definedName name="SHARED_FORMULA_0_18_0_18_4">NA()</definedName>
    <definedName name="SHARED_FORMULA_0_19_0_19_11">+#REF!+1</definedName>
    <definedName name="SHARED_FORMULA_0_21_0_21_0">NA()</definedName>
    <definedName name="SHARED_FORMULA_0_21_0_21_1">NA()</definedName>
    <definedName name="SHARED_FORMULA_0_21_0_21_14">NA()</definedName>
    <definedName name="SHARED_FORMULA_0_21_0_21_3">NA()</definedName>
    <definedName name="SHARED_FORMULA_0_21_0_21_4">NA()</definedName>
    <definedName name="SHARED_FORMULA_0_21_0_21_5">NA()</definedName>
    <definedName name="SHARED_FORMULA_0_21_0_21_6">NA()</definedName>
    <definedName name="SHARED_FORMULA_0_21_0_21_7">NA()</definedName>
    <definedName name="SHARED_FORMULA_0_21_0_21_8">NA()</definedName>
    <definedName name="SHARED_FORMULA_0_22_0_22_0">+#REF!+1</definedName>
    <definedName name="SHARED_FORMULA_0_22_0_22_2">NA()</definedName>
    <definedName name="SHARED_FORMULA_0_22_0_22_3">+#REF!+1</definedName>
    <definedName name="SHARED_FORMULA_0_238_0_238_2">NA()</definedName>
    <definedName name="SHARED_FORMULA_0_24_0_24_3">NA()</definedName>
    <definedName name="SHARED_FORMULA_0_257_0_257_2">NA()</definedName>
    <definedName name="SHARED_FORMULA_0_26_0_26_0">NA()</definedName>
    <definedName name="SHARED_FORMULA_0_26_0_26_1">NA()</definedName>
    <definedName name="SHARED_FORMULA_0_26_0_26_14">NA()</definedName>
    <definedName name="SHARED_FORMULA_0_26_0_26_2">NA()</definedName>
    <definedName name="SHARED_FORMULA_0_26_0_26_3">NA()</definedName>
    <definedName name="SHARED_FORMULA_0_26_0_26_4">NA()</definedName>
    <definedName name="SHARED_FORMULA_0_26_0_26_6">NA()</definedName>
    <definedName name="SHARED_FORMULA_0_26_0_26_7">NA()</definedName>
    <definedName name="SHARED_FORMULA_0_26_0_26_8">NA()</definedName>
    <definedName name="SHARED_FORMULA_0_27_0_27_8">+#REF!+1</definedName>
    <definedName name="SHARED_FORMULA_0_28_0_28_11">+#REF!+1</definedName>
    <definedName name="SHARED_FORMULA_0_29_0_29_9">+#REF!+1</definedName>
    <definedName name="SHARED_FORMULA_0_295_0_295_2">NA()</definedName>
    <definedName name="SHARED_FORMULA_0_30_0_30_11">#REF!+1</definedName>
    <definedName name="SHARED_FORMULA_0_34_0_34_0">+#REF!+1</definedName>
    <definedName name="SHARED_FORMULA_0_34_0_34_3">+#REF!+1</definedName>
    <definedName name="SHARED_FORMULA_0_36_0_36_8">+#REF!+1</definedName>
    <definedName name="SHARED_FORMULA_0_39_0_39_2">NA()</definedName>
    <definedName name="SHARED_FORMULA_0_4_0_4_9">+#REF!+1</definedName>
    <definedName name="SHARED_FORMULA_0_40_0_40_0">+#REF!+1</definedName>
    <definedName name="SHARED_FORMULA_0_40_0_40_14">NA()</definedName>
    <definedName name="SHARED_FORMULA_0_40_0_40_2">NA()</definedName>
    <definedName name="SHARED_FORMULA_0_40_0_40_3">+#REF!+1</definedName>
    <definedName name="SHARED_FORMULA_0_40_0_40_4">NA()</definedName>
    <definedName name="SHARED_FORMULA_0_40_0_40_5">NA()</definedName>
    <definedName name="SHARED_FORMULA_0_40_0_40_6">NA()</definedName>
    <definedName name="SHARED_FORMULA_0_40_0_40_7">NA()</definedName>
    <definedName name="SHARED_FORMULA_0_40_0_40_8">NA()</definedName>
    <definedName name="SHARED_FORMULA_0_42_0_42_7">+#REF!+1</definedName>
    <definedName name="SHARED_FORMULA_0_45_0_45_0">NA()</definedName>
    <definedName name="SHARED_FORMULA_0_45_0_45_14">NA()</definedName>
    <definedName name="SHARED_FORMULA_0_45_0_45_3">NA()</definedName>
    <definedName name="SHARED_FORMULA_0_45_0_45_4">NA()</definedName>
    <definedName name="SHARED_FORMULA_0_45_0_45_5">NA()</definedName>
    <definedName name="SHARED_FORMULA_0_45_0_45_6">NA()</definedName>
    <definedName name="SHARED_FORMULA_0_45_0_45_7">NA()</definedName>
    <definedName name="SHARED_FORMULA_0_45_0_45_8">NA()</definedName>
    <definedName name="SHARED_FORMULA_0_5_0_5_11">+#REF!+1</definedName>
    <definedName name="SHARED_FORMULA_0_54_0_54_0">+#REF!+1</definedName>
    <definedName name="SHARED_FORMULA_0_54_0_54_3">+#REF!+1</definedName>
    <definedName name="SHARED_FORMULA_0_54_0_54_8">+#REF!+1</definedName>
    <definedName name="SHARED_FORMULA_0_6_0_6_7">+#REF!+1</definedName>
    <definedName name="SHARED_FORMULA_0_6_0_6_8">+#REF!+1</definedName>
    <definedName name="SHARED_FORMULA_0_67_0_67_0">NA()</definedName>
    <definedName name="SHARED_FORMULA_0_67_0_67_1">NA()</definedName>
    <definedName name="SHARED_FORMULA_0_67_0_67_14">NA()</definedName>
    <definedName name="SHARED_FORMULA_0_67_0_67_2">NA()</definedName>
    <definedName name="SHARED_FORMULA_0_67_0_67_3">NA()</definedName>
    <definedName name="SHARED_FORMULA_0_67_0_67_4">NA()</definedName>
    <definedName name="SHARED_FORMULA_0_67_0_67_5">NA()</definedName>
    <definedName name="SHARED_FORMULA_0_67_0_67_6">NA()</definedName>
    <definedName name="SHARED_FORMULA_0_67_0_67_7">NA()</definedName>
    <definedName name="SHARED_FORMULA_0_67_0_67_8">NA()</definedName>
    <definedName name="SHARED_FORMULA_0_7_0_7_0">NA()</definedName>
    <definedName name="SHARED_FORMULA_0_7_0_7_14">NA()</definedName>
    <definedName name="SHARED_FORMULA_0_7_0_7_4">NA()</definedName>
    <definedName name="SHARED_FORMULA_0_7_0_7_6">NA()</definedName>
    <definedName name="SHARED_FORMULA_0_74_0_74_0">+#REF!+1</definedName>
    <definedName name="SHARED_FORMULA_0_74_0_74_3">+#REF!+1</definedName>
    <definedName name="SHARED_FORMULA_0_78_0_78_3">NA()</definedName>
    <definedName name="SHARED_FORMULA_0_79_0_79_2">NA()</definedName>
    <definedName name="SHARED_FORMULA_0_8_0_8_4">NA()</definedName>
    <definedName name="SHARED_FORMULA_0_84_0_84_5">NA()</definedName>
    <definedName name="SHARED_FORMULA_0_86_0_86_0">+#REF!+1</definedName>
    <definedName name="SHARED_FORMULA_0_86_0_86_3">+#REF!+1</definedName>
    <definedName name="SHARED_FORMULA_0_9_0_9_11">NA()</definedName>
    <definedName name="SHARED_FORMULA_0_92_0_92_0">+#REF!+1</definedName>
    <definedName name="SHARED_FORMULA_0_92_0_92_3">+#REF!+1</definedName>
    <definedName name="SHARED_FORMULA_0_98_0_98_0">+#REF!+1</definedName>
    <definedName name="SHARED_FORMULA_0_98_0_98_2">NA()</definedName>
    <definedName name="SHARED_FORMULA_0_98_0_98_3">+#REF!+1</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0">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7_10_37_9">+#REF!*0.6</definedName>
    <definedName name="SHARED_FORMULA_10_388_10_388_22">0.425</definedName>
    <definedName name="SHARED_FORMULA_10_401_10_401_22">0.425</definedName>
    <definedName name="SHARED_FORMULA_10_405_10_405_22">0.425</definedName>
    <definedName name="SHARED_FORMULA_10_41_10_41_16">ROUNDUP((#REF!*#REF!)/#REF!,0)</definedName>
    <definedName name="SHARED_FORMULA_10_420_10_420_22">0.425</definedName>
    <definedName name="SHARED_FORMULA_10_425_10_425_22">0.425</definedName>
    <definedName name="SHARED_FORMULA_10_449_10_449_22">0.425</definedName>
    <definedName name="SHARED_FORMULA_10_45_10_45_16">ROUNDUP((#REF!*#REF!)/#REF!,0)</definedName>
    <definedName name="SHARED_FORMULA_10_465_10_465_22">0.425</definedName>
    <definedName name="SHARED_FORMULA_10_476_10_476_22">0.425</definedName>
    <definedName name="SHARED_FORMULA_10_479_10_479_22">0.425</definedName>
    <definedName name="SHARED_FORMULA_10_481_10_481_5">+#REF!-#REF!</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37_11_37_9">+#REF!*0.4</definedName>
    <definedName name="SHARED_FORMULA_11_44_11_44_29">+#REF!/10^5</definedName>
    <definedName name="SHARED_FORMULA_11_46_11_46_29">NA()</definedName>
    <definedName name="SHARED_FORMULA_11_60_11_60_21">+#REF!/10^5</definedName>
    <definedName name="SHARED_FORMULA_11_659_11_659_12">NA()</definedName>
    <definedName name="SHARED_FORMULA_11_67_11_67_21">NA()</definedName>
    <definedName name="SHARED_FORMULA_11_78_11_78_29">NA()</definedName>
    <definedName name="SHARED_FORMULA_11_789_11_789_12">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2_2_12_2_13">SUM(#REF!)</definedName>
    <definedName name="SHARED_FORMULA_12_25_12_25_13">SUM(#REF!)</definedName>
    <definedName name="SHARED_FORMULA_12_42_12_42_13">SUM(#REF!)</definedName>
    <definedName name="SHARED_FORMULA_12_63_12_63_13">SUM(#REF!)</definedName>
    <definedName name="SHARED_FORMULA_12_68_12_68_13">SUM(#REF!)</definedName>
    <definedName name="SHARED_FORMULA_12_85_12_85_13">SUM(#REF!)</definedName>
    <definedName name="SHARED_FORMULA_12_88_12_88_13">SUM(#REF!)</definedName>
    <definedName name="SHARED_FORMULA_13_12_13_12_13">8*6</definedName>
    <definedName name="SHARED_FORMULA_13_7_13_7_4">NA()</definedName>
    <definedName name="SHARED_FORMULA_14_10_14_10_18">+#REF!*#REF!</definedName>
    <definedName name="SHARED_FORMULA_14_50_14_50_18">+#REF!*#REF!</definedName>
    <definedName name="SHARED_FORMULA_14_52_14_52_18">NA()</definedName>
    <definedName name="SHARED_FORMULA_15_112_15_112_13">#REF!*#REF!</definedName>
    <definedName name="SHARED_FORMULA_15_13_15_13_17">SUM(#REF!)</definedName>
    <definedName name="SHARED_FORMULA_15_2_15_2_13">#REF!*#REF!</definedName>
    <definedName name="SHARED_FORMULA_15_25_15_25_13">#REF!*#REF!</definedName>
    <definedName name="SHARED_FORMULA_15_33_15_33_13">#REF!*#REF!</definedName>
    <definedName name="SHARED_FORMULA_15_41_15_41_13">#REF!*#REF!</definedName>
    <definedName name="SHARED_FORMULA_15_59_15_59_13">#REF!*#REF!</definedName>
    <definedName name="SHARED_FORMULA_15_6_15_6_13">#REF!*#REF!</definedName>
    <definedName name="SHARED_FORMULA_15_84_15_84_13">#REF!*#REF!</definedName>
    <definedName name="SHARED_FORMULA_15_88_15_88_13">#REF!*#REF!</definedName>
    <definedName name="SHARED_FORMULA_15_92_15_92_13">#REF!*#REF!</definedName>
    <definedName name="SHARED_FORMULA_16_112_16_112_13">#REF!/(1.731*0.415*0.8)</definedName>
    <definedName name="SHARED_FORMULA_16_2_16_2_13">#REF!/(1.731*0.415*0.8)</definedName>
    <definedName name="SHARED_FORMULA_16_25_16_25_13">#REF!/(1.731*0.415*0.8)</definedName>
    <definedName name="SHARED_FORMULA_16_33_16_33_13">#REF!/(1.731*0.415*0.8)</definedName>
    <definedName name="SHARED_FORMULA_16_42_16_42_13">#REF!/(1.731*0.415*0.8)</definedName>
    <definedName name="SHARED_FORMULA_16_59_16_59_13">#REF!/(1.731*0.415*0.8)</definedName>
    <definedName name="SHARED_FORMULA_16_7_16_7_13">#REF!/(1.731*0.415*0.8)</definedName>
    <definedName name="SHARED_FORMULA_16_84_16_84_13">#REF!/(1.731*0.415*0.8)</definedName>
    <definedName name="SHARED_FORMULA_16_88_16_88_13">#REF!/(1.731*0.415*0.8)</definedName>
    <definedName name="SHARED_FORMULA_16_92_16_92_13">#REF!/(1.731*0.415*0.8)</definedName>
    <definedName name="SHARED_FORMULA_17_10_17_10_12">#REF!/3+#REF!</definedName>
    <definedName name="SHARED_FORMULA_17_124_17_124_13">#REF!*#REF!</definedName>
    <definedName name="SHARED_FORMULA_17_14_17_14_12">#REF!</definedName>
    <definedName name="SHARED_FORMULA_17_165_17_165_13">#REF!*1000/554.25</definedName>
    <definedName name="SHARED_FORMULA_17_27_17_27_8">1*#REF!</definedName>
    <definedName name="SHARED_FORMULA_17_276_17_276_8">NA()</definedName>
    <definedName name="SHARED_FORMULA_17_277_17_277_8">NA()</definedName>
    <definedName name="SHARED_FORMULA_18_10_18_10_12">ROUNDUP(#REF!*#REF!,0)</definedName>
    <definedName name="SHARED_FORMULA_18_124_18_124_13">#REF!+#REF!</definedName>
    <definedName name="SHARED_FORMULA_18_13_18_13_17">IF(#REF!=10,"Ten",IF(#REF!=1,"ONE",""))</definedName>
    <definedName name="SHARED_FORMULA_18_165_18_165_13">(#REF!*#REF!*#REF!/#REF!)/10^3</definedName>
    <definedName name="SHARED_FORMULA_19_10_19_10_12">ROUNDUP(#REF!*#REF!,0)</definedName>
    <definedName name="SHARED_FORMULA_19_102_19_102_13">(1.732*#REF!*#REF!*#REF!)/(#REF!*1000)</definedName>
    <definedName name="SHARED_FORMULA_19_112_19_112_13">(1.732*#REF!*#REF!*#REF!)/(#REF!*1000)</definedName>
    <definedName name="SHARED_FORMULA_19_113_19_113_8">NA()</definedName>
    <definedName name="SHARED_FORMULA_19_13_19_13_17">#REF!</definedName>
    <definedName name="SHARED_FORMULA_19_2_19_2_13">(1.732*#REF!*#REF!*#REF!)/(#REF!*1000)</definedName>
    <definedName name="SHARED_FORMULA_19_25_19_25_13">(1.732*#REF!*#REF!*#REF!)/(#REF!*1000)</definedName>
    <definedName name="SHARED_FORMULA_19_29_19_29_8">NA()</definedName>
    <definedName name="SHARED_FORMULA_19_33_19_33_13">(1.732*#REF!*#REF!*#REF!)/(#REF!*1000)</definedName>
    <definedName name="SHARED_FORMULA_19_41_19_41_13">(1.732*#REF!*#REF!*#REF!)/(#REF!*1000)</definedName>
    <definedName name="SHARED_FORMULA_19_5_19_5_8">NA()</definedName>
    <definedName name="SHARED_FORMULA_19_58_19_58_8">NA()</definedName>
    <definedName name="SHARED_FORMULA_19_59_19_59_13">(1.732*#REF!*#REF!*#REF!)/(#REF!*1000)</definedName>
    <definedName name="SHARED_FORMULA_19_84_19_84_13">(1.732*#REF!*#REF!*#REF!)/(#REF!*1000)</definedName>
    <definedName name="SHARED_FORMULA_19_86_19_86_8">NA()</definedName>
    <definedName name="SHARED_FORMULA_19_88_19_88_13">(1.732*#REF!*#REF!*#REF!)/(#REF!*1000)</definedName>
    <definedName name="SHARED_FORMULA_19_92_19_92_13">(1.732*#REF!*#REF!*#REF!)/(#REF!*1000)</definedName>
    <definedName name="SHARED_FORMULA_2_1060_2_1060_12">NA()</definedName>
    <definedName name="SHARED_FORMULA_2_109_2_109_8">NA()</definedName>
    <definedName name="SHARED_FORMULA_2_1118_2_1118_12">NA()</definedName>
    <definedName name="SHARED_FORMULA_2_1164_2_1164_12">NA()</definedName>
    <definedName name="SHARED_FORMULA_2_128_2_128_8">NA()</definedName>
    <definedName name="SHARED_FORMULA_2_143_2_143_20">NA()</definedName>
    <definedName name="SHARED_FORMULA_2_2043_2_2043_22">5</definedName>
    <definedName name="SHARED_FORMULA_2_2058_2_2058_22">24</definedName>
    <definedName name="SHARED_FORMULA_2_2064_2_2064_22">2</definedName>
    <definedName name="SHARED_FORMULA_2_244_2_244_13">NA()</definedName>
    <definedName name="SHARED_FORMULA_2_25_2_25_8">NA()</definedName>
    <definedName name="SHARED_FORMULA_2_311_2_311_13">NA()</definedName>
    <definedName name="SHARED_FORMULA_2_32_2_32_13">NA()</definedName>
    <definedName name="SHARED_FORMULA_2_33_2_33_16">7.83*8.27</definedName>
    <definedName name="SHARED_FORMULA_2_33_2_33_9">7.83*8.27</definedName>
    <definedName name="SHARED_FORMULA_2_39_2_39_20">NA()</definedName>
    <definedName name="SHARED_FORMULA_2_390_2_390_13">NA()</definedName>
    <definedName name="SHARED_FORMULA_2_472_2_472_12">NA()</definedName>
    <definedName name="SHARED_FORMULA_2_491_2_491_12">NA()</definedName>
    <definedName name="SHARED_FORMULA_2_508_2_508_13">NA()</definedName>
    <definedName name="SHARED_FORMULA_2_51_2_51_12">NA()</definedName>
    <definedName name="SHARED_FORMULA_2_54_2_54_8">NA()</definedName>
    <definedName name="SHARED_FORMULA_2_591_2_591_12">NA()</definedName>
    <definedName name="SHARED_FORMULA_2_6_2_6_12">NA()</definedName>
    <definedName name="SHARED_FORMULA_2_6_2_6_13">NA()</definedName>
    <definedName name="SHARED_FORMULA_2_6_2_6_20">NA()</definedName>
    <definedName name="SHARED_FORMULA_2_6_2_6_30">+#REF!</definedName>
    <definedName name="SHARED_FORMULA_2_82_2_82_8">NA()</definedName>
    <definedName name="SHARED_FORMULA_2_88_2_88_12">NA()</definedName>
    <definedName name="SHARED_FORMULA_20_113_20_113_8">NA()</definedName>
    <definedName name="SHARED_FORMULA_20_2_20_2_13">#REF!</definedName>
    <definedName name="SHARED_FORMULA_20_29_20_29_8">NA()</definedName>
    <definedName name="SHARED_FORMULA_20_5_20_5_8">NA()</definedName>
    <definedName name="SHARED_FORMULA_20_58_20_58_8">NA()</definedName>
    <definedName name="SHARED_FORMULA_20_86_20_86_8">NA()</definedName>
    <definedName name="SHARED_FORMULA_21_102_21_102_13">(#REF!/415)*100</definedName>
    <definedName name="SHARED_FORMULA_21_112_21_112_13">(#REF!/415)*100</definedName>
    <definedName name="SHARED_FORMULA_21_112_21_112_16">NA()</definedName>
    <definedName name="SHARED_FORMULA_21_113_21_113_8">NA()</definedName>
    <definedName name="SHARED_FORMULA_21_13_21_13_17">#REF!*#REF!/#REF!</definedName>
    <definedName name="SHARED_FORMULA_21_165_21_165_13">#REF!/400*1</definedName>
    <definedName name="SHARED_FORMULA_21_2_21_2_13">(#REF!/415)*100</definedName>
    <definedName name="SHARED_FORMULA_21_25_21_25_13">(#REF!/415)*100</definedName>
    <definedName name="SHARED_FORMULA_21_27_21_27_8">1*#REF!</definedName>
    <definedName name="SHARED_FORMULA_21_273_21_273_17">NA()</definedName>
    <definedName name="SHARED_FORMULA_21_289_21_289_17">SUM(#REF!)</definedName>
    <definedName name="SHARED_FORMULA_21_29_21_29_16">NA()</definedName>
    <definedName name="SHARED_FORMULA_21_29_21_29_8">NA()</definedName>
    <definedName name="SHARED_FORMULA_21_29_21_29_9">NA()</definedName>
    <definedName name="SHARED_FORMULA_21_291_21_291_17">+#REF!-#REF!</definedName>
    <definedName name="SHARED_FORMULA_21_33_21_33_13">(#REF!/415)*100</definedName>
    <definedName name="SHARED_FORMULA_21_41_21_41_13">(#REF!/415)*100</definedName>
    <definedName name="SHARED_FORMULA_21_5_21_5_16">NA()</definedName>
    <definedName name="SHARED_FORMULA_21_5_21_5_8">NA()</definedName>
    <definedName name="SHARED_FORMULA_21_5_21_5_9">NA()</definedName>
    <definedName name="SHARED_FORMULA_21_57_21_57_16">NA()</definedName>
    <definedName name="SHARED_FORMULA_21_57_21_57_9">NA()</definedName>
    <definedName name="SHARED_FORMULA_21_58_21_58_8">NA()</definedName>
    <definedName name="SHARED_FORMULA_21_59_21_59_13">(#REF!/415)*100</definedName>
    <definedName name="SHARED_FORMULA_21_84_21_84_13">(#REF!/415)*100</definedName>
    <definedName name="SHARED_FORMULA_21_85_21_85_16">NA()</definedName>
    <definedName name="SHARED_FORMULA_21_85_21_85_9">NA()</definedName>
    <definedName name="SHARED_FORMULA_21_86_21_86_8">NA()</definedName>
    <definedName name="SHARED_FORMULA_21_88_21_88_13">(#REF!/415)*100</definedName>
    <definedName name="SHARED_FORMULA_21_92_21_92_13">(#REF!/415)*100</definedName>
    <definedName name="SHARED_FORMULA_22_101_22_101_17">NA()</definedName>
    <definedName name="SHARED_FORMULA_22_102_22_102_13">#REF!*1.25</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2_22_112_13">#REF!*1.25</definedName>
    <definedName name="SHARED_FORMULA_22_112_22_112_16">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_22_2_13">#REF!*1.25</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3">#REF!*1.25</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29_22_29_16">NA()</definedName>
    <definedName name="SHARED_FORMULA_22_29_22_29_9">NA()</definedName>
    <definedName name="SHARED_FORMULA_22_31_22_31_17">+#REF!*#REF!</definedName>
    <definedName name="SHARED_FORMULA_22_33_22_33_13">#REF!*1.25</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3">#REF!*1.25</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_22_5_16">NA()</definedName>
    <definedName name="SHARED_FORMULA_22_5_22_5_9">NA()</definedName>
    <definedName name="SHARED_FORMULA_22_52_22_52_17">NA()</definedName>
    <definedName name="SHARED_FORMULA_22_55_22_55_17">+#REF!*#REF!</definedName>
    <definedName name="SHARED_FORMULA_22_57_22_57_16">NA()</definedName>
    <definedName name="SHARED_FORMULA_22_57_22_57_17">+#REF!*#REF!</definedName>
    <definedName name="SHARED_FORMULA_22_57_22_57_9">NA()</definedName>
    <definedName name="SHARED_FORMULA_22_59_22_59_13">#REF!*1.25</definedName>
    <definedName name="SHARED_FORMULA_22_59_22_59_17">NA()</definedName>
    <definedName name="SHARED_FORMULA_22_6_22_6_13">#REF!*1.25</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4_22_84_13">#REF!*1.25</definedName>
    <definedName name="SHARED_FORMULA_22_85_22_85_16">NA()</definedName>
    <definedName name="SHARED_FORMULA_22_85_22_85_17">+#REF!*#REF!</definedName>
    <definedName name="SHARED_FORMULA_22_85_22_85_9">NA()</definedName>
    <definedName name="SHARED_FORMULA_22_87_22_87_17">+#REF!*#REF!</definedName>
    <definedName name="SHARED_FORMULA_22_88_22_88_13">#REF!*1.25</definedName>
    <definedName name="SHARED_FORMULA_22_90_22_90_17">NA()</definedName>
    <definedName name="SHARED_FORMULA_22_92_22_92_13">#REF!*1.25</definedName>
    <definedName name="SHARED_FORMULA_22_92_22_92_17">+#REF!*#REF!</definedName>
    <definedName name="SHARED_FORMULA_22_96_22_96_17">NA()</definedName>
    <definedName name="SHARED_FORMULA_22_98_22_98_17">+#REF!*#REF!</definedName>
    <definedName name="SHARED_FORMULA_23_112_23_112_16">NA()</definedName>
    <definedName name="SHARED_FORMULA_23_112_23_112_9">NA()</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27_23_27_8">0*#REF!</definedName>
    <definedName name="SHARED_FORMULA_23_29_23_29_16">NA()</definedName>
    <definedName name="SHARED_FORMULA_23_29_23_29_9">NA()</definedName>
    <definedName name="SHARED_FORMULA_23_38_23_38_17">NA()</definedName>
    <definedName name="SHARED_FORMULA_23_5_23_5_16">NA()</definedName>
    <definedName name="SHARED_FORMULA_23_5_23_5_9">NA()</definedName>
    <definedName name="SHARED_FORMULA_23_57_23_57_16">NA()</definedName>
    <definedName name="SHARED_FORMULA_23_57_23_57_9">NA()</definedName>
    <definedName name="SHARED_FORMULA_23_65_23_65_17">NA()</definedName>
    <definedName name="SHARED_FORMULA_23_76_23_76_17">NA()</definedName>
    <definedName name="SHARED_FORMULA_23_85_23_85_16">NA()</definedName>
    <definedName name="SHARED_FORMULA_23_85_23_85_9">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27_113_27_113_8">NA()</definedName>
    <definedName name="SHARED_FORMULA_27_29_27_29_8">NA()</definedName>
    <definedName name="SHARED_FORMULA_27_58_27_58_8">NA()</definedName>
    <definedName name="SHARED_FORMULA_27_6_27_6_8">NA()</definedName>
    <definedName name="SHARED_FORMULA_27_86_27_86_8">NA()</definedName>
    <definedName name="SHARED_FORMULA_28_113_28_113_8">NA()</definedName>
    <definedName name="SHARED_FORMULA_28_165_28_165_13">IF(#REF!&lt;400*0.04,"Not Problem","Problem")</definedName>
    <definedName name="SHARED_FORMULA_28_29_28_29_8">NA()</definedName>
    <definedName name="SHARED_FORMULA_28_58_28_58_8">NA()</definedName>
    <definedName name="SHARED_FORMULA_28_6_28_6_8">NA()</definedName>
    <definedName name="SHARED_FORMULA_28_86_28_86_8">NA()</definedName>
    <definedName name="SHARED_FORMULA_29_112_29_112_16">NA()</definedName>
    <definedName name="SHARED_FORMULA_29_112_29_112_9">NA()</definedName>
    <definedName name="SHARED_FORMULA_29_27_29_27_8">1*#REF!</definedName>
    <definedName name="SHARED_FORMULA_29_29_29_29_16">NA()</definedName>
    <definedName name="SHARED_FORMULA_29_29_29_29_9">NA()</definedName>
    <definedName name="SHARED_FORMULA_29_57_29_57_16">NA()</definedName>
    <definedName name="SHARED_FORMULA_29_57_29_57_9">NA()</definedName>
    <definedName name="SHARED_FORMULA_29_6_29_6_16">NA()</definedName>
    <definedName name="SHARED_FORMULA_29_6_29_6_9">NA()</definedName>
    <definedName name="SHARED_FORMULA_29_85_29_85_16">NA()</definedName>
    <definedName name="SHARED_FORMULA_29_85_29_85_9">NA()</definedName>
    <definedName name="SHARED_FORMULA_3_0_3_0_25">NA()</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_3_14_12">+SUM(#REF!)</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0_3_210_12">1</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16_3_2416_5">8/1.2*1.8</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11">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08_3_408_11">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12">+SUM(#REF!)</definedName>
    <definedName name="SHARED_FORMULA_3_5_3_5_22">+#REF!</definedName>
    <definedName name="SHARED_FORMULA_3_500_3_500_0">NA()</definedName>
    <definedName name="SHARED_FORMULA_3_503_3_503_37">+#REF!</definedName>
    <definedName name="SHARED_FORMULA_3_508_3_508_22">1</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_3_8_5">NA()</definedName>
    <definedName name="SHARED_FORMULA_3_810_3_810_0">NA()</definedName>
    <definedName name="SHARED_FORMULA_3_822_3_822_0">NA()</definedName>
    <definedName name="SHARED_FORMULA_3_88_3_88_18">1</definedName>
    <definedName name="SHARED_FORMULA_3_9_3_9_12">+SUM(#REF!)</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30_112_30_112_16">NA()</definedName>
    <definedName name="SHARED_FORMULA_30_112_30_112_9">NA()</definedName>
    <definedName name="SHARED_FORMULA_30_27_30_27_8">1*#REF!</definedName>
    <definedName name="SHARED_FORMULA_30_29_30_29_16">NA()</definedName>
    <definedName name="SHARED_FORMULA_30_29_30_29_9">NA()</definedName>
    <definedName name="SHARED_FORMULA_30_57_30_57_16">NA()</definedName>
    <definedName name="SHARED_FORMULA_30_57_30_57_9">NA()</definedName>
    <definedName name="SHARED_FORMULA_30_6_30_6_16">NA()</definedName>
    <definedName name="SHARED_FORMULA_30_6_30_6_9">NA()</definedName>
    <definedName name="SHARED_FORMULA_30_85_30_85_16">NA()</definedName>
    <definedName name="SHARED_FORMULA_30_85_30_85_9">NA()</definedName>
    <definedName name="SHARED_FORMULA_31_27_31_27_8">1*#REF!</definedName>
    <definedName name="SHARED_FORMULA_4_10_4_10_12">#REF!*#REF!</definedName>
    <definedName name="SHARED_FORMULA_4_102_4_102_13">6.275+2.795+1.82+4.63+4.13+0.115*2</definedName>
    <definedName name="SHARED_FORMULA_4_11_4_11_11">#REF!/1000</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_4_16_1">#REF!*#REF!</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11">#REF!/1000</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_4_2_1">#REF!*#REF!</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5_4_25_13">NA()</definedName>
    <definedName name="SHARED_FORMULA_4_265_4_265_9">1.65+5.5+5</definedName>
    <definedName name="SHARED_FORMULA_4_278_4_278_37">NA()</definedName>
    <definedName name="SHARED_FORMULA_4_29_4_29_21">NA()</definedName>
    <definedName name="SHARED_FORMULA_4_291_4_291_17">SUM(#REF!)</definedName>
    <definedName name="SHARED_FORMULA_4_297_4_297_37">+#REF!+0.23*2</definedName>
    <definedName name="SHARED_FORMULA_4_3_4_3_11">NA()</definedName>
    <definedName name="SHARED_FORMULA_4_310_4_310_9">1.65+5.5+5</definedName>
    <definedName name="SHARED_FORMULA_4_33_4_33_13">NA()</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2_4_392_22_1">14.12+1.355</definedName>
    <definedName name="SHARED_FORMULA_4_396_4_396_37">+#REF!</definedName>
    <definedName name="SHARED_FORMULA_4_398_4_398_22">NA()</definedName>
    <definedName name="SHARED_FORMULA_4_4_4_4_11">#REF!/1000</definedName>
    <definedName name="SHARED_FORMULA_4_4_4_4_26">+#REF!+0.15*2</definedName>
    <definedName name="SHARED_FORMULA_4_40_4_40_16">3.45-2.83</definedName>
    <definedName name="SHARED_FORMULA_4_40_4_40_17">3.45-2.83</definedName>
    <definedName name="SHARED_FORMULA_4_41_4_41_12">NA()</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_4_46_21">NA()</definedName>
    <definedName name="SHARED_FORMULA_4_469_4_469_22">12.51+3.23*2+1.355*2</definedName>
    <definedName name="SHARED_FORMULA_4_472_4_472_37">+#REF!</definedName>
    <definedName name="SHARED_FORMULA_4_488_4_488_22">12.31+1.81+1.355</definedName>
    <definedName name="SHARED_FORMULA_4_5_4_5_12">#REF!*#REF!</definedName>
    <definedName name="SHARED_FORMULA_4_5_4_5_22">+#REF!+0.15*2</definedName>
    <definedName name="SHARED_FORMULA_4_5_4_5_37">+#REF!+0.15*2</definedName>
    <definedName name="SHARED_FORMULA_4_51_4_51_12">NA()</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6_4_56_21">NA()</definedName>
    <definedName name="SHARED_FORMULA_4_570_4_570_22">12.31+1.81+1.355</definedName>
    <definedName name="SHARED_FORMULA_4_575_4_575_22">3.53*4</definedName>
    <definedName name="SHARED_FORMULA_4_6_4_6_12">NA()</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_4_7_12">#REF!*#REF!</definedName>
    <definedName name="SHARED_FORMULA_4_7_4_7_13">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_4_8_14">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8_4_88_12">NA()</definedName>
    <definedName name="SHARED_FORMULA_4_89_4_89_18">7.04+3.04+4.69-0.23</definedName>
    <definedName name="SHARED_FORMULA_4_90_4_90_33">NA()</definedName>
    <definedName name="SHARED_FORMULA_4_93_4_93_8">NA()</definedName>
    <definedName name="SHARED_FORMULA_4_94_4_94_15">15*2</definedName>
    <definedName name="SHARED_FORMULA_4_94_4_94_33">+#REF!</definedName>
    <definedName name="SHARED_FORMULA_4_98_4_98_13">6.275+2.795+1.82+4.63+0.23</definedName>
    <definedName name="SHARED_FORMULA_43_5_43_5_13">SQRT((#REF!^2+#REF!^2))</definedName>
    <definedName name="SHARED_FORMULA_44_5_44_5_13">SQRT((#REF!^2+#REF!^2))</definedName>
    <definedName name="SHARED_FORMULA_5_10_5_10_12">#REF!*#REF!</definedName>
    <definedName name="SHARED_FORMULA_5_1060_5_1060_12">NA()</definedName>
    <definedName name="SHARED_FORMULA_5_11_5_11_26">#REF!+0.1*2</definedName>
    <definedName name="SHARED_FORMULA_5_111_5_111_5">NA()</definedName>
    <definedName name="SHARED_FORMULA_5_1118_5_1118_12">NA()</definedName>
    <definedName name="SHARED_FORMULA_5_1137_5_1137_22">0.23</definedName>
    <definedName name="SHARED_FORMULA_5_116_5_116_26">+#REF!</definedName>
    <definedName name="SHARED_FORMULA_5_1164_5_1164_12">NA()</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3_5_143_20">NA()</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NA()</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_5_19_9">#REF!*#REF!</definedName>
    <definedName name="SHARED_FORMULA_5_196_5_196_18">0.3</definedName>
    <definedName name="SHARED_FORMULA_5_199_5_199_16">+(0.355-0.125)*2</definedName>
    <definedName name="SHARED_FORMULA_5_20_5_20_0">NA()</definedName>
    <definedName name="SHARED_FORMULA_5_20_5_20_1">NA()</definedName>
    <definedName name="SHARED_FORMULA_5_20_5_20_14">NA()</definedName>
    <definedName name="SHARED_FORMULA_5_20_5_20_2">NA()</definedName>
    <definedName name="SHARED_FORMULA_5_20_5_20_6">NA()</definedName>
    <definedName name="SHARED_FORMULA_5_20_5_20_8">NA()</definedName>
    <definedName name="SHARED_FORMULA_5_200_5_200_18">0.23</definedName>
    <definedName name="SHARED_FORMULA_5_201_5_201_12">0.23</definedName>
    <definedName name="SHARED_FORMULA_5_210_5_210_12">0.23</definedName>
    <definedName name="SHARED_FORMULA_5_219_5_219_12">NA()</definedName>
    <definedName name="SHARED_FORMULA_5_225_5_225_12">NA()</definedName>
    <definedName name="SHARED_FORMULA_5_231_5_231_12">NA()</definedName>
    <definedName name="SHARED_FORMULA_5_233_5_233_22">+#REF!</definedName>
    <definedName name="SHARED_FORMULA_5_238_5_238_12">NA()</definedName>
    <definedName name="SHARED_FORMULA_5_24_5_24_21">NA()</definedName>
    <definedName name="SHARED_FORMULA_5_24_5_24_37">0.15+0.1*2</definedName>
    <definedName name="SHARED_FORMULA_5_244_5_244_13">NA()</definedName>
    <definedName name="SHARED_FORMULA_5_246_5_246_12">NA()</definedName>
    <definedName name="SHARED_FORMULA_5_246_5_246_26">NA()</definedName>
    <definedName name="SHARED_FORMULA_5_25_5_25_0">NA()</definedName>
    <definedName name="SHARED_FORMULA_5_25_5_25_1">NA()</definedName>
    <definedName name="SHARED_FORMULA_5_25_5_25_14">NA()</definedName>
    <definedName name="SHARED_FORMULA_5_25_5_25_2">NA()</definedName>
    <definedName name="SHARED_FORMULA_5_25_5_25_3">NA()</definedName>
    <definedName name="SHARED_FORMULA_5_25_5_25_4">NA()</definedName>
    <definedName name="SHARED_FORMULA_5_25_5_25_5">NA()</definedName>
    <definedName name="SHARED_FORMULA_5_25_5_25_6">NA()</definedName>
    <definedName name="SHARED_FORMULA_5_25_5_25_8">NA()</definedName>
    <definedName name="SHARED_FORMULA_5_25_5_25_9">#REF!*#REF!</definedName>
    <definedName name="SHARED_FORMULA_5_256_5_256_12">NA()</definedName>
    <definedName name="SHARED_FORMULA_5_259_5_259_26">+#REF!</definedName>
    <definedName name="SHARED_FORMULA_5_261_5_261_26">NA()</definedName>
    <definedName name="SHARED_FORMULA_5_267_5_267_12">NA()</definedName>
    <definedName name="SHARED_FORMULA_5_273_5_273_30">NA()</definedName>
    <definedName name="SHARED_FORMULA_5_275_5_275_26">NA()</definedName>
    <definedName name="SHARED_FORMULA_5_278_5_278_26">+#REF!</definedName>
    <definedName name="SHARED_FORMULA_5_28_5_28_9">#REF!*#REF!</definedName>
    <definedName name="SHARED_FORMULA_5_287_5_287_30">+#REF!</definedName>
    <definedName name="SHARED_FORMULA_5_289_5_289_26">NA()</definedName>
    <definedName name="SHARED_FORMULA_5_293_5_293_26">+#REF!</definedName>
    <definedName name="SHARED_FORMULA_5_295_5_295_12">NA()</definedName>
    <definedName name="SHARED_FORMULA_5_3_5_3_10">NA()</definedName>
    <definedName name="SHARED_FORMULA_5_3_5_3_9">#REF!*#REF!</definedName>
    <definedName name="SHARED_FORMULA_5_302_5_302_11">0.23</definedName>
    <definedName name="SHARED_FORMULA_5_305_5_305_12">NA()</definedName>
    <definedName name="SHARED_FORMULA_5_306_5_306_11">0.23</definedName>
    <definedName name="SHARED_FORMULA_5_308_5_308_26">+#REF!</definedName>
    <definedName name="SHARED_FORMULA_5_312_5_312_13">NA()</definedName>
    <definedName name="SHARED_FORMULA_5_32_5_32_10">NA()</definedName>
    <definedName name="SHARED_FORMULA_5_32_5_32_37">+#REF!+0.1*2</definedName>
    <definedName name="SHARED_FORMULA_5_33_5_33_0">NA()</definedName>
    <definedName name="SHARED_FORMULA_5_33_5_33_1">NA()</definedName>
    <definedName name="SHARED_FORMULA_5_33_5_33_13">NA()</definedName>
    <definedName name="SHARED_FORMULA_5_33_5_33_14">NA()</definedName>
    <definedName name="SHARED_FORMULA_5_33_5_33_2">NA()</definedName>
    <definedName name="SHARED_FORMULA_5_33_5_33_4">NA()</definedName>
    <definedName name="SHARED_FORMULA_5_33_5_33_5">NA()</definedName>
    <definedName name="SHARED_FORMULA_5_33_5_33_6">NA()</definedName>
    <definedName name="SHARED_FORMULA_5_33_5_33_8">NA()</definedName>
    <definedName name="SHARED_FORMULA_5_352_5_352_18">2*(0.425-0.125)</definedName>
    <definedName name="SHARED_FORMULA_5_36_5_36_0">NA()</definedName>
    <definedName name="SHARED_FORMULA_5_36_5_36_1">NA()</definedName>
    <definedName name="SHARED_FORMULA_5_36_5_36_14">NA()</definedName>
    <definedName name="SHARED_FORMULA_5_36_5_36_2">NA()</definedName>
    <definedName name="SHARED_FORMULA_5_36_5_36_3">NA()</definedName>
    <definedName name="SHARED_FORMULA_5_36_5_36_4">NA()</definedName>
    <definedName name="SHARED_FORMULA_5_36_5_36_5">NA()</definedName>
    <definedName name="SHARED_FORMULA_5_36_5_36_6">NA()</definedName>
    <definedName name="SHARED_FORMULA_5_36_5_36_7">NA()</definedName>
    <definedName name="SHARED_FORMULA_5_36_5_36_8">NA()</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0">NA()</definedName>
    <definedName name="SHARED_FORMULA_5_39_5_39_1">NA()</definedName>
    <definedName name="SHARED_FORMULA_5_39_5_39_14">NA()</definedName>
    <definedName name="SHARED_FORMULA_5_39_5_39_2">NA()</definedName>
    <definedName name="SHARED_FORMULA_5_39_5_39_20">NA()</definedName>
    <definedName name="SHARED_FORMULA_5_39_5_39_21">NA()</definedName>
    <definedName name="SHARED_FORMULA_5_39_5_39_3">NA()</definedName>
    <definedName name="SHARED_FORMULA_5_39_5_39_37">+#REF!+0.1*2</definedName>
    <definedName name="SHARED_FORMULA_5_39_5_39_4">NA()</definedName>
    <definedName name="SHARED_FORMULA_5_39_5_39_5">NA()</definedName>
    <definedName name="SHARED_FORMULA_5_39_5_39_6">NA()</definedName>
    <definedName name="SHARED_FORMULA_5_39_5_39_8">NA()</definedName>
    <definedName name="SHARED_FORMULA_5_39_5_39_9">#REF!*30</definedName>
    <definedName name="SHARED_FORMULA_5_390_5_390_13">NA()</definedName>
    <definedName name="SHARED_FORMULA_5_397_5_397_30">1.2*2+0.15</definedName>
    <definedName name="SHARED_FORMULA_5_40_5_40_10">NA()</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_5_44_0">NA()</definedName>
    <definedName name="SHARED_FORMULA_5_44_5_44_1">NA()</definedName>
    <definedName name="SHARED_FORMULA_5_44_5_44_14">NA()</definedName>
    <definedName name="SHARED_FORMULA_5_44_5_44_2">NA()</definedName>
    <definedName name="SHARED_FORMULA_5_44_5_44_6">NA()</definedName>
    <definedName name="SHARED_FORMULA_5_44_5_44_7">NA()</definedName>
    <definedName name="SHARED_FORMULA_5_44_5_44_8">NA()</definedName>
    <definedName name="SHARED_FORMULA_5_444_5_444_7">0.23</definedName>
    <definedName name="SHARED_FORMULA_5_449_5_449_22">0.23</definedName>
    <definedName name="SHARED_FORMULA_5_45_5_45_11">0.45</definedName>
    <definedName name="SHARED_FORMULA_5_46_5_46_21">NA()</definedName>
    <definedName name="SHARED_FORMULA_5_46_5_46_22">0.15+0.1*2</definedName>
    <definedName name="SHARED_FORMULA_5_460_5_460_7">0.23</definedName>
    <definedName name="SHARED_FORMULA_5_465_5_465_22">0.23</definedName>
    <definedName name="SHARED_FORMULA_5_47_5_47_9">#REF!*40</definedName>
    <definedName name="SHARED_FORMULA_5_473_5_473_7">0.23</definedName>
    <definedName name="SHARED_FORMULA_5_484_5_484_22">0.23</definedName>
    <definedName name="SHARED_FORMULA_5_49_5_49_22">0.15+0.1*2</definedName>
    <definedName name="SHARED_FORMULA_5_49_5_49_9">#REF!*40</definedName>
    <definedName name="SHARED_FORMULA_5_491_5_491_12">NA()</definedName>
    <definedName name="SHARED_FORMULA_5_492_5_492_7">0.23</definedName>
    <definedName name="SHARED_FORMULA_5_508_5_508_13">0.6*2+0.3</definedName>
    <definedName name="SHARED_FORMULA_5_508_5_508_22">0.23</definedName>
    <definedName name="SHARED_FORMULA_5_51_5_51_12">NA()</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_5_54_5">NA()</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_5_56_21">NA()</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1_5_591_12">NA()</definedName>
    <definedName name="SHARED_FORMULA_5_599_5_599_26">NA()</definedName>
    <definedName name="SHARED_FORMULA_5_6_5_6_0">NA()</definedName>
    <definedName name="SHARED_FORMULA_5_6_5_6_12">NA()</definedName>
    <definedName name="SHARED_FORMULA_5_6_5_6_14">NA()</definedName>
    <definedName name="SHARED_FORMULA_5_6_5_6_2">NA()</definedName>
    <definedName name="SHARED_FORMULA_5_6_5_6_20">NA()</definedName>
    <definedName name="SHARED_FORMULA_5_6_5_6_3">NA()</definedName>
    <definedName name="SHARED_FORMULA_5_6_5_6_5">NA()</definedName>
    <definedName name="SHARED_FORMULA_5_6_5_6_6">NA()</definedName>
    <definedName name="SHARED_FORMULA_5_6_5_6_7">NA()</definedName>
    <definedName name="SHARED_FORMULA_5_6_5_6_8">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_5_61_0">NA()</definedName>
    <definedName name="SHARED_FORMULA_5_61_5_61_1">NA()</definedName>
    <definedName name="SHARED_FORMULA_5_61_5_61_14">NA()</definedName>
    <definedName name="SHARED_FORMULA_5_61_5_61_2">NA()</definedName>
    <definedName name="SHARED_FORMULA_5_61_5_61_3">NA()</definedName>
    <definedName name="SHARED_FORMULA_5_61_5_61_4">NA()</definedName>
    <definedName name="SHARED_FORMULA_5_61_5_61_5">NA()</definedName>
    <definedName name="SHARED_FORMULA_5_61_5_61_6">NA()</definedName>
    <definedName name="SHARED_FORMULA_5_61_5_61_7">NA()</definedName>
    <definedName name="SHARED_FORMULA_5_61_5_61_8">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4_5_64_0">NA()</definedName>
    <definedName name="SHARED_FORMULA_5_64_5_64_1">NA()</definedName>
    <definedName name="SHARED_FORMULA_5_64_5_64_14">NA()</definedName>
    <definedName name="SHARED_FORMULA_5_64_5_64_2">NA()</definedName>
    <definedName name="SHARED_FORMULA_5_64_5_64_3">NA()</definedName>
    <definedName name="SHARED_FORMULA_5_64_5_64_4">NA()</definedName>
    <definedName name="SHARED_FORMULA_5_64_5_64_5">NA()</definedName>
    <definedName name="SHARED_FORMULA_5_64_5_64_6">NA()</definedName>
    <definedName name="SHARED_FORMULA_5_64_5_64_7">NA()</definedName>
    <definedName name="SHARED_FORMULA_5_64_5_64_8">NA()</definedName>
    <definedName name="SHARED_FORMULA_5_650_5_650_26">+#REF!</definedName>
    <definedName name="SHARED_FORMULA_5_666_5_666_26">NA()</definedName>
    <definedName name="SHARED_FORMULA_5_675_5_675_26">+#REF!</definedName>
    <definedName name="SHARED_FORMULA_5_7_5_7_12">#REF!*#REF!</definedName>
    <definedName name="SHARED_FORMULA_5_7_5_7_13">NA()</definedName>
    <definedName name="SHARED_FORMULA_5_7_5_7_33">+#REF!+0.1*2</definedName>
    <definedName name="SHARED_FORMULA_5_700_5_700_26">+#REF!</definedName>
    <definedName name="SHARED_FORMULA_5_710_5_710_12">NA()</definedName>
    <definedName name="SHARED_FORMULA_5_723_5_723_12">NA()</definedName>
    <definedName name="SHARED_FORMULA_5_737_5_737_12">NA()</definedName>
    <definedName name="SHARED_FORMULA_5_747_5_747_12">NA()</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_5_83_5">NA()</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4_5_94_5">NA()</definedName>
    <definedName name="SHARED_FORMULA_5_99_5_99_17">0.23</definedName>
    <definedName name="SHARED_FORMULA_6_10_6_10_5">#REF!*#REF!</definedName>
    <definedName name="SHARED_FORMULA_6_100_6_100_15">NA()</definedName>
    <definedName name="SHARED_FORMULA_6_1006_6_1006_5">+#REF!*#REF!</definedName>
    <definedName name="SHARED_FORMULA_6_1013_6_1013_5">+#REF!*#REF!</definedName>
    <definedName name="SHARED_FORMULA_6_1025_6_1025_5">#REF!*#REF!</definedName>
    <definedName name="SHARED_FORMULA_6_1029_6_1029_26">NA()</definedName>
    <definedName name="SHARED_FORMULA_6_1030_6_1030_5">#REF!*#REF!</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_6_106_5">#REF!*#REF!</definedName>
    <definedName name="SHARED_FORMULA_6_1066_6_1066_22">NA()</definedName>
    <definedName name="SHARED_FORMULA_6_1071_6_1071_26">+#REF!-#REF!</definedName>
    <definedName name="SHARED_FORMULA_6_1075_6_1075_22">NA()</definedName>
    <definedName name="SHARED_FORMULA_6_108_6_108_0">+#REF!*#REF!</definedName>
    <definedName name="SHARED_FORMULA_6_108_6_108_3">+#REF!*#REF!</definedName>
    <definedName name="SHARED_FORMULA_6_1081_6_1081_26">+#REF!-#REF!</definedName>
    <definedName name="SHARED_FORMULA_6_1082_6_1082_26">NA()</definedName>
    <definedName name="SHARED_FORMULA_6_109_6_109_13">NA()</definedName>
    <definedName name="SHARED_FORMULA_6_109_6_109_2">NA()</definedName>
    <definedName name="SHARED_FORMULA_6_1092_6_1092_26">NA()</definedName>
    <definedName name="SHARED_FORMULA_6_11_6_11_11">#REF!*#REF!</definedName>
    <definedName name="SHARED_FORMULA_6_11_6_11_26">+#REF!+#REF!</definedName>
    <definedName name="SHARED_FORMULA_6_11_6_11_30">+#REF!+#REF!</definedName>
    <definedName name="SHARED_FORMULA_6_110_6_110_15">NA()</definedName>
    <definedName name="SHARED_FORMULA_6_110_6_110_22">NA()</definedName>
    <definedName name="SHARED_FORMULA_6_1106_6_1106_26">#REF!+0.6</definedName>
    <definedName name="SHARED_FORMULA_6_1118_6_1118_22">+#REF!</definedName>
    <definedName name="SHARED_FORMULA_6_112_6_112_0">+#REF!*#REF!</definedName>
    <definedName name="SHARED_FORMULA_6_112_6_112_3">+#REF!*#REF!</definedName>
    <definedName name="SHARED_FORMULA_6_112_6_112_5">#REF!*#REF!</definedName>
    <definedName name="SHARED_FORMULA_6_1135_6_1135_26">NA()</definedName>
    <definedName name="SHARED_FORMULA_6_114_6_114_26">#REF!+#REF!-#REF!</definedName>
    <definedName name="SHARED_FORMULA_6_1152_6_1152_22">+#REF!</definedName>
    <definedName name="SHARED_FORMULA_6_116_6_116_15">NA()</definedName>
    <definedName name="SHARED_FORMULA_6_1161_6_1161_22">+#REF!</definedName>
    <definedName name="SHARED_FORMULA_6_117_6_117_26">NA()</definedName>
    <definedName name="SHARED_FORMULA_6_117_6_117_37">NA()</definedName>
    <definedName name="SHARED_FORMULA_6_118_6_118_0">+#REF!*#REF!</definedName>
    <definedName name="SHARED_FORMULA_6_118_6_118_3">+#REF!*#REF!</definedName>
    <definedName name="SHARED_FORMULA_6_1183_6_1183_10">NA()</definedName>
    <definedName name="SHARED_FORMULA_6_119_6_119_1">NA()</definedName>
    <definedName name="SHARED_FORMULA_6_119_6_119_13">NA()</definedName>
    <definedName name="SHARED_FORMULA_6_119_6_119_2">NA()</definedName>
    <definedName name="SHARED_FORMULA_6_123_6_123_0">+#REF!*#REF!</definedName>
    <definedName name="SHARED_FORMULA_6_123_6_123_3">+#REF!*#REF!</definedName>
    <definedName name="SHARED_FORMULA_6_123_6_123_37">+#REF!+0.6-0.3</definedName>
    <definedName name="SHARED_FORMULA_6_125_6_125_14">NA()</definedName>
    <definedName name="SHARED_FORMULA_6_125_6_125_5">#REF!*#REF!</definedName>
    <definedName name="SHARED_FORMULA_6_1258_6_1258_10">NA()</definedName>
    <definedName name="SHARED_FORMULA_6_126_6_126_37">NA()</definedName>
    <definedName name="SHARED_FORMULA_6_127_6_127_30">NA()</definedName>
    <definedName name="SHARED_FORMULA_6_128_6_128_15">NA()</definedName>
    <definedName name="SHARED_FORMULA_6_128_6_128_5">#REF!*#REF!</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0">+#REF!*#REF!</definedName>
    <definedName name="SHARED_FORMULA_6_133_6_133_18">1</definedName>
    <definedName name="SHARED_FORMULA_6_133_6_133_3">+#REF!*#REF!</definedName>
    <definedName name="SHARED_FORMULA_6_1333_6_1333_22">0.2</definedName>
    <definedName name="SHARED_FORMULA_6_135_6_135_37">NA()</definedName>
    <definedName name="SHARED_FORMULA_6_1355_6_1355_26">NA()</definedName>
    <definedName name="SHARED_FORMULA_6_136_6_136_0">+#REF!*#REF!</definedName>
    <definedName name="SHARED_FORMULA_6_136_6_136_3">+#REF!*#REF!</definedName>
    <definedName name="SHARED_FORMULA_6_1371_6_1371_26">+#REF!</definedName>
    <definedName name="SHARED_FORMULA_6_1382_6_1382_26">NA()</definedName>
    <definedName name="SHARED_FORMULA_6_139_6_139_5">#REF!*#REF!</definedName>
    <definedName name="SHARED_FORMULA_6_1398_6_1398_26">+#REF!</definedName>
    <definedName name="SHARED_FORMULA_6_14_6_14_14">+#REF!*#REF!</definedName>
    <definedName name="SHARED_FORMULA_6_14_6_14_15">NA()</definedName>
    <definedName name="SHARED_FORMULA_6_14_6_14_2">NA()</definedName>
    <definedName name="SHARED_FORMULA_6_14_6_14_5">#REF!*#REF!</definedName>
    <definedName name="SHARED_FORMULA_6_140_6_140_0">+#REF!*#REF!</definedName>
    <definedName name="SHARED_FORMULA_6_140_6_140_3">+#REF!*#REF!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_6_143_15">NA()</definedName>
    <definedName name="SHARED_FORMULA_6_1438_6_1438_10">NA()</definedName>
    <definedName name="SHARED_FORMULA_6_1438_6_1438_26">+#REF!</definedName>
    <definedName name="SHARED_FORMULA_6_144_6_144_37">NA()</definedName>
    <definedName name="SHARED_FORMULA_6_144_6_144_5">#REF!*#REF!</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_6_15_0">+#REF!*#REF!</definedName>
    <definedName name="SHARED_FORMULA_6_15_6_15_3">+#REF!*#REF!</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0">+#REF!*#REF!</definedName>
    <definedName name="SHARED_FORMULA_6_151_6_151_3">+#REF!*#REF!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0">+#REF!*#REF!</definedName>
    <definedName name="SHARED_FORMULA_6_154_6_154_3">+#REF!*#REF!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_6_156_5">+#REF!*#REF!</definedName>
    <definedName name="SHARED_FORMULA_6_1566_6_1566_26">NA()</definedName>
    <definedName name="SHARED_FORMULA_6_157_6_157_0">+#REF!*#REF!</definedName>
    <definedName name="SHARED_FORMULA_6_157_6_157_3">+#REF!*#REF!</definedName>
    <definedName name="SHARED_FORMULA_6_1573_6_1573_26">+#REF!</definedName>
    <definedName name="SHARED_FORMULA_6_158_6_158_15">NA()</definedName>
    <definedName name="SHARED_FORMULA_6_1582_6_1582_26">+#REF!</definedName>
    <definedName name="SHARED_FORMULA_6_161_6_161_5">+#REF!*#REF!</definedName>
    <definedName name="SHARED_FORMULA_6_166_6_166_0">+#REF!*#REF!</definedName>
    <definedName name="SHARED_FORMULA_6_166_6_166_3">+#REF!*#REF!</definedName>
    <definedName name="SHARED_FORMULA_6_168_6_168_33">NA()</definedName>
    <definedName name="SHARED_FORMULA_6_17_6_17_7">+#REF!*#REF!</definedName>
    <definedName name="SHARED_FORMULA_6_171_6_171_5">#REF!*#REF!</definedName>
    <definedName name="SHARED_FORMULA_6_172_6_172_15">NA()</definedName>
    <definedName name="SHARED_FORMULA_6_173_6_173_0">+#REF!*#REF!</definedName>
    <definedName name="SHARED_FORMULA_6_173_6_173_3">+#REF!*#REF!</definedName>
    <definedName name="SHARED_FORMULA_6_174_6_174_33">+#REF!-0.125</definedName>
    <definedName name="SHARED_FORMULA_6_176_6_176_5">#REF!*#REF!</definedName>
    <definedName name="SHARED_FORMULA_6_178_6_178_0">+#REF!*#REF!</definedName>
    <definedName name="SHARED_FORMULA_6_178_6_178_3">+#REF!*#REF!</definedName>
    <definedName name="SHARED_FORMULA_6_178_6_178_30">NA()</definedName>
    <definedName name="SHARED_FORMULA_6_178_6_178_7">NA()</definedName>
    <definedName name="SHARED_FORMULA_6_18_6_18_11">#REF!*#REF!</definedName>
    <definedName name="SHARED_FORMULA_6_18_6_18_22">+#REF!</definedName>
    <definedName name="SHARED_FORMULA_6_183_6_183_30">#REF!-#REF!</definedName>
    <definedName name="SHARED_FORMULA_6_185_6_185_12">NA()</definedName>
    <definedName name="SHARED_FORMULA_6_186_6_186_15">NA()</definedName>
    <definedName name="SHARED_FORMULA_6_19_6_19_21">NA()</definedName>
    <definedName name="SHARED_FORMULA_6_191_6_191_5">#REF!*#REF!</definedName>
    <definedName name="SHARED_FORMULA_6_2_6_2_12">NA()</definedName>
    <definedName name="SHARED_FORMULA_6_200_6_200_15">NA()</definedName>
    <definedName name="SHARED_FORMULA_6_203_6_203_15">NA()</definedName>
    <definedName name="SHARED_FORMULA_6_206_6_206_5">#REF!*#REF!</definedName>
    <definedName name="SHARED_FORMULA_6_216_6_216_15">NA()</definedName>
    <definedName name="SHARED_FORMULA_6_218_6_218_7">NA()</definedName>
    <definedName name="SHARED_FORMULA_6_219_6_219_12">NA()</definedName>
    <definedName name="SHARED_FORMULA_6_22_6_22_7">+#REF!*#REF!</definedName>
    <definedName name="SHARED_FORMULA_6_220_6_220_15">NA()</definedName>
    <definedName name="SHARED_FORMULA_6_220_6_220_26">NA()</definedName>
    <definedName name="SHARED_FORMULA_6_221_6_221_5">#REF!*#REF!</definedName>
    <definedName name="SHARED_FORMULA_6_223_6_223_26">+#REF!-#REF!/1000</definedName>
    <definedName name="SHARED_FORMULA_6_225_6_225_12">NA()</definedName>
    <definedName name="SHARED_FORMULA_6_229_6_229_33">NA()</definedName>
    <definedName name="SHARED_FORMULA_6_231_6_231_12">NA()</definedName>
    <definedName name="SHARED_FORMULA_6_231_6_231_15">NA()</definedName>
    <definedName name="SHARED_FORMULA_6_235_6_235_33">+#REF!-0.125</definedName>
    <definedName name="SHARED_FORMULA_6_236_6_236_15">NA()</definedName>
    <definedName name="SHARED_FORMULA_6_236_6_236_5">#REF!*#REF!</definedName>
    <definedName name="SHARED_FORMULA_6_238_6_238_12">NA()</definedName>
    <definedName name="SHARED_FORMULA_6_241_6_241_22">NA()</definedName>
    <definedName name="SHARED_FORMULA_6_242_6_242_16">0.3*2+0.115</definedName>
    <definedName name="SHARED_FORMULA_6_245_6_245_13">NA()</definedName>
    <definedName name="SHARED_FORMULA_6_245_6_245_22">+#REF!-0.15</definedName>
    <definedName name="SHARED_FORMULA_6_245_6_245_7">NA()</definedName>
    <definedName name="SHARED_FORMULA_6_246_6_246_12">NA()</definedName>
    <definedName name="SHARED_FORMULA_6_246_6_246_26">NA()</definedName>
    <definedName name="SHARED_FORMULA_6_248_6_248_15">NA()</definedName>
    <definedName name="SHARED_FORMULA_6_25_6_25_20">NA()</definedName>
    <definedName name="SHARED_FORMULA_6_25_6_25_6">NA()</definedName>
    <definedName name="SHARED_FORMULA_6_250_6_250_5">#REF!*#REF!</definedName>
    <definedName name="SHARED_FORMULA_6_251_6_251_15">NA()</definedName>
    <definedName name="SHARED_FORMULA_6_252_6_252_4">15*2</definedName>
    <definedName name="SHARED_FORMULA_6_253_6_253_26">+#REF!</definedName>
    <definedName name="SHARED_FORMULA_6_256_6_256_12">NA()</definedName>
    <definedName name="SHARED_FORMULA_6_256_6_256_22">NA()</definedName>
    <definedName name="SHARED_FORMULA_6_259_6_259_15">NA()</definedName>
    <definedName name="SHARED_FORMULA_6_260_6_260_22">+#REF!-0.15</definedName>
    <definedName name="SHARED_FORMULA_6_261_6_261_26">NA()</definedName>
    <definedName name="SHARED_FORMULA_6_262_6_262_13">NA()</definedName>
    <definedName name="SHARED_FORMULA_6_262_6_262_15">NA()</definedName>
    <definedName name="SHARED_FORMULA_6_265_6_265_5">#REF!*#REF!</definedName>
    <definedName name="SHARED_FORMULA_6_267_6_267_12">NA()</definedName>
    <definedName name="SHARED_FORMULA_6_269_6_269_2">15*2</definedName>
    <definedName name="SHARED_FORMULA_6_27_6_27_11">#REF!*#REF!</definedName>
    <definedName name="SHARED_FORMULA_6_27_6_27_15">NA()</definedName>
    <definedName name="SHARED_FORMULA_6_27_6_27_5">+#REF!*#REF!</definedName>
    <definedName name="SHARED_FORMULA_6_271_6_271_15">NA()</definedName>
    <definedName name="SHARED_FORMULA_6_271_6_271_30">NA()</definedName>
    <definedName name="SHARED_FORMULA_6_271_6_271_4">15*3</definedName>
    <definedName name="SHARED_FORMULA_6_272_6_272_22">NA()</definedName>
    <definedName name="SHARED_FORMULA_6_272_6_272_26">+#REF!</definedName>
    <definedName name="SHARED_FORMULA_6_273_6_273_7">NA()</definedName>
    <definedName name="SHARED_FORMULA_6_274_6_274_15">NA()</definedName>
    <definedName name="SHARED_FORMULA_6_275_6_275_13">NA()</definedName>
    <definedName name="SHARED_FORMULA_6_275_6_275_26">NA()</definedName>
    <definedName name="SHARED_FORMULA_6_276_6_276_22">+#REF!-0.15</definedName>
    <definedName name="SHARED_FORMULA_6_280_6_280_5">#REF!*#REF!</definedName>
    <definedName name="SHARED_FORMULA_6_285_6_285_30">+#REF!-#REF!</definedName>
    <definedName name="SHARED_FORMULA_6_287_6_287_26">+#REF!</definedName>
    <definedName name="SHARED_FORMULA_6_288_6_288_2">15*3</definedName>
    <definedName name="SHARED_FORMULA_6_289_6_289_26">NA()</definedName>
    <definedName name="SHARED_FORMULA_6_29_6_29_10">NA()</definedName>
    <definedName name="SHARED_FORMULA_6_29_6_29_15">+#REF!*#REF!</definedName>
    <definedName name="SHARED_FORMULA_6_291_6_291_22">NA()</definedName>
    <definedName name="SHARED_FORMULA_6_294_6_294_37">NA()</definedName>
    <definedName name="SHARED_FORMULA_6_295_6_295_22">+#REF!-0.15</definedName>
    <definedName name="SHARED_FORMULA_6_3_6_3_15">+#REF!*#REF!</definedName>
    <definedName name="SHARED_FORMULA_6_302_6_302_26">+#REF!</definedName>
    <definedName name="SHARED_FORMULA_6_302_6_302_5">+#REF!*#REF!</definedName>
    <definedName name="SHARED_FORMULA_6_304_6_304_13">NA()</definedName>
    <definedName name="SHARED_FORMULA_6_304_6_304_15">NA()</definedName>
    <definedName name="SHARED_FORMULA_6_305_6_305_5">+#REF!*#REF!</definedName>
    <definedName name="SHARED_FORMULA_6_306_6_306_22">NA()</definedName>
    <definedName name="SHARED_FORMULA_6_31_6_31_0">+#REF!*#REF!</definedName>
    <definedName name="SHARED_FORMULA_6_31_6_31_3">+#REF!*#REF!</definedName>
    <definedName name="SHARED_FORMULA_6_310_6_310_22">+#REF!-0.15</definedName>
    <definedName name="SHARED_FORMULA_6_312_6_312_13">NA()</definedName>
    <definedName name="SHARED_FORMULA_6_312_6_312_5">+#REF!*#REF!</definedName>
    <definedName name="SHARED_FORMULA_6_319_6_319_5">+#REF!*#REF!</definedName>
    <definedName name="SHARED_FORMULA_6_32_6_32_11">#REF!*#REF!</definedName>
    <definedName name="SHARED_FORMULA_6_32_6_32_22">+#REF!</definedName>
    <definedName name="SHARED_FORMULA_6_321_6_321_37">+#REF!-0.125</definedName>
    <definedName name="SHARED_FORMULA_6_322_6_322_5">+#REF!*#REF!</definedName>
    <definedName name="SHARED_FORMULA_6_325_6_325_22">NA()</definedName>
    <definedName name="SHARED_FORMULA_6_329_6_329_22">+#REF!-0.15</definedName>
    <definedName name="SHARED_FORMULA_6_329_6_329_26">NA()</definedName>
    <definedName name="SHARED_FORMULA_6_329_6_329_5">+#REF!*#REF!</definedName>
    <definedName name="SHARED_FORMULA_6_33_6_33_5">#REF!*#REF!</definedName>
    <definedName name="SHARED_FORMULA_6_333_6_333_15">NA()</definedName>
    <definedName name="SHARED_FORMULA_6_334_6_334_30">NA()</definedName>
    <definedName name="SHARED_FORMULA_6_336_6_336_5">#REF!*#REF!</definedName>
    <definedName name="SHARED_FORMULA_6_337_6_337_26">NA()</definedName>
    <definedName name="SHARED_FORMULA_6_337_6_337_6">NA()</definedName>
    <definedName name="SHARED_FORMULA_6_34_6_34_15">NA()</definedName>
    <definedName name="SHARED_FORMULA_6_340_6_340_5">#REF!*#REF!</definedName>
    <definedName name="SHARED_FORMULA_6_343_6_343_15">NA()</definedName>
    <definedName name="SHARED_FORMULA_6_343_6_343_22">NA()</definedName>
    <definedName name="SHARED_FORMULA_6_346_6_346_15">NA()</definedName>
    <definedName name="SHARED_FORMULA_6_347_6_347_22">+#REF!-0.15</definedName>
    <definedName name="SHARED_FORMULA_6_347_6_347_5">#REF!*#REF!</definedName>
    <definedName name="SHARED_FORMULA_6_347_6_347_6">NA()</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5_6_355_15">NA()</definedName>
    <definedName name="SHARED_FORMULA_6_355_6_355_5">#REF!*#REF!</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0_6_360_5">#REF!*#REF!</definedName>
    <definedName name="SHARED_FORMULA_6_362_6_362_22">+#REF!-0.15</definedName>
    <definedName name="SHARED_FORMULA_6_364_6_364_5">#REF!*#REF!</definedName>
    <definedName name="SHARED_FORMULA_6_366_6_366_15">NA()</definedName>
    <definedName name="SHARED_FORMULA_6_368_6_368_26">+#REF!-#REF!</definedName>
    <definedName name="SHARED_FORMULA_6_373_6_373_5">#REF!*#REF!</definedName>
    <definedName name="SHARED_FORMULA_6_373_6_373_6">NA()</definedName>
    <definedName name="SHARED_FORMULA_6_376_6_376_26">+#REF!-#REF!</definedName>
    <definedName name="SHARED_FORMULA_6_378_6_378_5">#REF!*#REF!</definedName>
    <definedName name="SHARED_FORMULA_6_379_6_379_15">NA()</definedName>
    <definedName name="SHARED_FORMULA_6_379_6_379_30">+#REF!-#REF!</definedName>
    <definedName name="SHARED_FORMULA_6_382_6_382_5">#REF!*#REF!</definedName>
    <definedName name="SHARED_FORMULA_6_383_6_383_6">NA()</definedName>
    <definedName name="SHARED_FORMULA_6_388_6_388_26">+#REF!-#REF!</definedName>
    <definedName name="SHARED_FORMULA_6_39_6_39_0">+#REF!*#REF!</definedName>
    <definedName name="SHARED_FORMULA_6_39_6_39_20">NA()</definedName>
    <definedName name="SHARED_FORMULA_6_39_6_39_3">+#REF!*#REF!</definedName>
    <definedName name="SHARED_FORMULA_6_39_6_39_30">+#REF!</definedName>
    <definedName name="SHARED_FORMULA_6_39_6_39_37">+#REF!</definedName>
    <definedName name="SHARED_FORMULA_6_390_6_390_15">NA()</definedName>
    <definedName name="SHARED_FORMULA_6_390_6_390_5">#REF!*#REF!</definedName>
    <definedName name="SHARED_FORMULA_6_394_6_394_5">#REF!*#REF!</definedName>
    <definedName name="SHARED_FORMULA_6_396_6_396_26">+#REF!-#REF!</definedName>
    <definedName name="SHARED_FORMULA_6_399_6_399_22">NA()</definedName>
    <definedName name="SHARED_FORMULA_6_4_6_4_1">NA()</definedName>
    <definedName name="SHARED_FORMULA_6_4_6_4_11">#REF!*#REF!</definedName>
    <definedName name="SHARED_FORMULA_6_4_6_4_13">NA()</definedName>
    <definedName name="SHARED_FORMULA_6_4_6_4_14">#REF!*#REF!*#REF!</definedName>
    <definedName name="SHARED_FORMULA_6_4_6_4_2">NA()</definedName>
    <definedName name="SHARED_FORMULA_6_40_6_40_10">NA()</definedName>
    <definedName name="SHARED_FORMULA_6_40_6_40_13">NA()</definedName>
    <definedName name="SHARED_FORMULA_6_40_6_40_2">NA()</definedName>
    <definedName name="SHARED_FORMULA_6_405_6_405_5">#REF!*#REF!</definedName>
    <definedName name="SHARED_FORMULA_6_406_6_406_6">NA()</definedName>
    <definedName name="SHARED_FORMULA_6_408_6_408_26">+#REF!-#REF!</definedName>
    <definedName name="SHARED_FORMULA_6_409_6_409_5">#REF!*#REF!</definedName>
    <definedName name="SHARED_FORMULA_6_41_6_41_12">NA()</definedName>
    <definedName name="SHARED_FORMULA_6_41_6_41_14">#REF!*#REF!*#REF!</definedName>
    <definedName name="SHARED_FORMULA_6_41_6_41_16">0.09290304*#REF!</definedName>
    <definedName name="SHARED_FORMULA_6_41_6_41_7">+#REF!*#REF!</definedName>
    <definedName name="SHARED_FORMULA_6_412_6_412_22">NA()</definedName>
    <definedName name="SHARED_FORMULA_6_413_6_413_22">+#REF!</definedName>
    <definedName name="SHARED_FORMULA_6_414_6_414_15">NA()</definedName>
    <definedName name="SHARED_FORMULA_6_414_6_414_37">NA()</definedName>
    <definedName name="SHARED_FORMULA_6_416_6_416_26">+#REF!-#REF!</definedName>
    <definedName name="SHARED_FORMULA_6_416_6_416_6">NA()</definedName>
    <definedName name="SHARED_FORMULA_6_42_6_42_30">NA()</definedName>
    <definedName name="SHARED_FORMULA_6_420_6_420_5">#REF!*#REF!</definedName>
    <definedName name="SHARED_FORMULA_6_423_6_423_5">#REF!*#REF!</definedName>
    <definedName name="SHARED_FORMULA_6_424_6_424_15">NA()</definedName>
    <definedName name="SHARED_FORMULA_6_43_6_43_26">+#REF!</definedName>
    <definedName name="SHARED_FORMULA_6_43_6_43_6">NA()</definedName>
    <definedName name="SHARED_FORMULA_6_431_6_431_5">#REF!*#REF!</definedName>
    <definedName name="SHARED_FORMULA_6_432_6_432_22">+#REF!</definedName>
    <definedName name="SHARED_FORMULA_6_434_6_434_15">NA()</definedName>
    <definedName name="SHARED_FORMULA_6_435_6_435_37">NA()</definedName>
    <definedName name="SHARED_FORMULA_6_440_6_440_5">#REF!*#REF!</definedName>
    <definedName name="SHARED_FORMULA_6_441_6_441_6">NA()</definedName>
    <definedName name="SHARED_FORMULA_6_443_6_443_5">#REF!*#REF!</definedName>
    <definedName name="SHARED_FORMULA_6_444_6_444_15">NA()</definedName>
    <definedName name="SHARED_FORMULA_6_451_6_451_37">+#REF!-0.125</definedName>
    <definedName name="SHARED_FORMULA_6_453_6_453_37">NA()</definedName>
    <definedName name="SHARED_FORMULA_6_455_6_455_30">NA()</definedName>
    <definedName name="SHARED_FORMULA_6_46_6_46_16">19.41*17.4</definedName>
    <definedName name="SHARED_FORMULA_6_46_6_46_21">NA()</definedName>
    <definedName name="SHARED_FORMULA_6_46_6_46_26">NA()</definedName>
    <definedName name="SHARED_FORMULA_6_46_6_46_5">+#REF!*#REF!</definedName>
    <definedName name="SHARED_FORMULA_6_463_6_463_6">NA()</definedName>
    <definedName name="SHARED_FORMULA_6_469_6_469_5">#REF!*#REF!</definedName>
    <definedName name="SHARED_FORMULA_6_47_6_47_15">NA()</definedName>
    <definedName name="SHARED_FORMULA_6_472_6_472_37">+#REF!</definedName>
    <definedName name="SHARED_FORMULA_6_473_6_473_12">NA()</definedName>
    <definedName name="SHARED_FORMULA_6_473_6_473_22">NA()</definedName>
    <definedName name="SHARED_FORMULA_6_476_6_476_15">NA()</definedName>
    <definedName name="SHARED_FORMULA_6_480_6_480_15">NA()</definedName>
    <definedName name="SHARED_FORMULA_6_481_6_481_30">+#REF!</definedName>
    <definedName name="SHARED_FORMULA_6_482_6_482_5">#REF!*#REF!</definedName>
    <definedName name="SHARED_FORMULA_6_484_6_484_20">3</definedName>
    <definedName name="SHARED_FORMULA_6_484_6_484_6">NA()</definedName>
    <definedName name="SHARED_FORMULA_6_491_6_491_12">NA()</definedName>
    <definedName name="SHARED_FORMULA_6_494_6_494_22">NA()</definedName>
    <definedName name="SHARED_FORMULA_6_494_6_494_37">+#REF!+0.45</definedName>
    <definedName name="SHARED_FORMULA_6_494_6_494_5">#REF!*#REF!</definedName>
    <definedName name="SHARED_FORMULA_6_5_6_5_22">+#REF!</definedName>
    <definedName name="SHARED_FORMULA_6_5_6_5_7">+#REF!*#REF!</definedName>
    <definedName name="SHARED_FORMULA_6_50_6_50_1">NA()</definedName>
    <definedName name="SHARED_FORMULA_6_50_6_50_15">+#REF!*#REF!</definedName>
    <definedName name="SHARED_FORMULA_6_50_6_50_2">NA()</definedName>
    <definedName name="SHARED_FORMULA_6_500_6_500_22">+#REF!-#REF!</definedName>
    <definedName name="SHARED_FORMULA_6_503_6_503_22">NA()</definedName>
    <definedName name="SHARED_FORMULA_6_505_6_505_5">#REF!*#REF!</definedName>
    <definedName name="SHARED_FORMULA_6_509_6_509_15">NA()</definedName>
    <definedName name="SHARED_FORMULA_6_51_6_51_14">+#REF!*#REF!</definedName>
    <definedName name="SHARED_FORMULA_6_51_6_51_16">3.6*2.4</definedName>
    <definedName name="SHARED_FORMULA_6_511_6_511_20">0.75+0.15</definedName>
    <definedName name="SHARED_FORMULA_6_519_6_519_15">NA()</definedName>
    <definedName name="SHARED_FORMULA_6_520_6_520_12">NA()</definedName>
    <definedName name="SHARED_FORMULA_6_521_6_521_22">+#REF!-#REF!</definedName>
    <definedName name="SHARED_FORMULA_6_522_6_522_22">NA()</definedName>
    <definedName name="SHARED_FORMULA_6_53_6_53_0">+#REF!*#REF!</definedName>
    <definedName name="SHARED_FORMULA_6_53_6_53_3">+#REF!*#REF!</definedName>
    <definedName name="SHARED_FORMULA_6_530_6_530_22">+#REF!-#REF!</definedName>
    <definedName name="SHARED_FORMULA_6_537_6_537_12">NA()</definedName>
    <definedName name="SHARED_FORMULA_6_54_6_54_5">+#REF!*#REF!</definedName>
    <definedName name="SHARED_FORMULA_6_544_6_544_5">+#REF!*#REF!</definedName>
    <definedName name="SHARED_FORMULA_6_547_6_547_12">NA()</definedName>
    <definedName name="SHARED_FORMULA_6_549_6_549_22">+#REF!-#REF!</definedName>
    <definedName name="SHARED_FORMULA_6_552_6_552_5">+#REF!*#REF!</definedName>
    <definedName name="SHARED_FORMULA_6_558_6_558_5">+#REF!*#REF!</definedName>
    <definedName name="SHARED_FORMULA_6_56_6_56_21">NA()</definedName>
    <definedName name="SHARED_FORMULA_6_567_6_567_5">+#REF!*#REF!</definedName>
    <definedName name="SHARED_FORMULA_6_569_6_569_12">NA()</definedName>
    <definedName name="SHARED_FORMULA_6_569_6_569_22">NA()</definedName>
    <definedName name="SHARED_FORMULA_6_571_6_571_26">NA()</definedName>
    <definedName name="SHARED_FORMULA_6_573_6_573_5">+#REF!*#REF!</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1_6_581_5">#REF!*#REF!</definedName>
    <definedName name="SHARED_FORMULA_6_586_6_586_20">0.125</definedName>
    <definedName name="SHARED_FORMULA_6_587_6_587_12">NA()</definedName>
    <definedName name="SHARED_FORMULA_6_588_6_588_5">#REF!*#REF!</definedName>
    <definedName name="SHARED_FORMULA_6_593_6_593_5">#REF!*#REF!</definedName>
    <definedName name="SHARED_FORMULA_6_596_6_596_22">NA()</definedName>
    <definedName name="SHARED_FORMULA_6_597_6_597_22">+#REF!-#REF!</definedName>
    <definedName name="SHARED_FORMULA_6_6_6_6_0">+#REF!*#REF!</definedName>
    <definedName name="SHARED_FORMULA_6_6_6_6_3">+#REF!*#REF!</definedName>
    <definedName name="SHARED_FORMULA_6_60_6_60_18">0.1</definedName>
    <definedName name="SHARED_FORMULA_6_602_6_602_5">#REF!*#REF!</definedName>
    <definedName name="SHARED_FORMULA_6_603_6_603_12">NA()</definedName>
    <definedName name="SHARED_FORMULA_6_605_6_605_5">#REF!*#REF!</definedName>
    <definedName name="SHARED_FORMULA_6_606_6_606_22">+#REF!-#REF!</definedName>
    <definedName name="SHARED_FORMULA_6_609_6_609_26">+#REF!-#REF!</definedName>
    <definedName name="SHARED_FORMULA_6_61_6_61_15">NA()</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27_6_627_5">#REF!*#REF!</definedName>
    <definedName name="SHARED_FORMULA_6_628_6_628_12">NA()</definedName>
    <definedName name="SHARED_FORMULA_6_638_6_638_26">NA()</definedName>
    <definedName name="SHARED_FORMULA_6_64_6_64_0">+#REF!*#REF!</definedName>
    <definedName name="SHARED_FORMULA_6_64_6_64_26">+#REF!</definedName>
    <definedName name="SHARED_FORMULA_6_64_6_64_3">+#REF!*#REF!</definedName>
    <definedName name="SHARED_FORMULA_6_648_6_648_22">+#REF!-#REF!</definedName>
    <definedName name="SHARED_FORMULA_6_649_6_649_26">+#REF!-#REF!</definedName>
    <definedName name="SHARED_FORMULA_6_655_6_655_10">NA()</definedName>
    <definedName name="SHARED_FORMULA_6_66_6_66_5">+#REF!*#REF!</definedName>
    <definedName name="SHARED_FORMULA_6_66_6_66_7">NA()</definedName>
    <definedName name="SHARED_FORMULA_6_664_6_664_5">#REF!*#REF!</definedName>
    <definedName name="SHARED_FORMULA_6_665_6_665_26">NA()</definedName>
    <definedName name="SHARED_FORMULA_6_667_6_667_5">#REF!*#REF!</definedName>
    <definedName name="SHARED_FORMULA_6_67_6_67_15">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87_6_687_5">#REF!*#REF!</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10_6_710_12">NA()</definedName>
    <definedName name="SHARED_FORMULA_6_722_6_722_26">NA()</definedName>
    <definedName name="SHARED_FORMULA_6_723_6_723_12">NA()</definedName>
    <definedName name="SHARED_FORMULA_6_727_6_727_5">+#REF!*#REF!</definedName>
    <definedName name="SHARED_FORMULA_6_732_6_732_26">+#REF!-#REF!</definedName>
    <definedName name="SHARED_FORMULA_6_736_6_736_5">+#REF!*#REF!</definedName>
    <definedName name="SHARED_FORMULA_6_737_6_737_12">NA()</definedName>
    <definedName name="SHARED_FORMULA_6_741_6_741_26">NA()</definedName>
    <definedName name="SHARED_FORMULA_6_745_6_745_5">+#REF!*#REF!</definedName>
    <definedName name="SHARED_FORMULA_6_747_6_747_12">NA()</definedName>
    <definedName name="SHARED_FORMULA_6_75_6_75_1">NA()</definedName>
    <definedName name="SHARED_FORMULA_6_75_6_75_13">NA()</definedName>
    <definedName name="SHARED_FORMULA_6_75_6_75_14">NA()</definedName>
    <definedName name="SHARED_FORMULA_6_75_6_75_2">NA()</definedName>
    <definedName name="SHARED_FORMULA_6_75_6_75_5">+#REF!*#REF!</definedName>
    <definedName name="SHARED_FORMULA_6_752_6_752_22">NA()</definedName>
    <definedName name="SHARED_FORMULA_6_754_6_754_5">+#REF!*#REF!</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_6_79_15">NA()</definedName>
    <definedName name="SHARED_FORMULA_6_792_6_792_26">NA()</definedName>
    <definedName name="SHARED_FORMULA_6_793_6_793_5">+#REF!*#REF!</definedName>
    <definedName name="SHARED_FORMULA_6_795_6_795_26">+#REF!-#REF!</definedName>
    <definedName name="SHARED_FORMULA_6_801_6_801_22">NA()</definedName>
    <definedName name="SHARED_FORMULA_6_803_6_803_26">NA()</definedName>
    <definedName name="SHARED_FORMULA_6_804_6_804_5">+#REF!*#REF!</definedName>
    <definedName name="SHARED_FORMULA_6_805_6_805_22">+#REF!-0.125</definedName>
    <definedName name="SHARED_FORMULA_6_813_6_813_22">NA()</definedName>
    <definedName name="SHARED_FORMULA_6_814_6_814_26">NA()</definedName>
    <definedName name="SHARED_FORMULA_6_815_6_815_5">+#REF!*#REF!</definedName>
    <definedName name="SHARED_FORMULA_6_816_6_816_26">+#REF!</definedName>
    <definedName name="SHARED_FORMULA_6_819_6_819_6">NA()</definedName>
    <definedName name="SHARED_FORMULA_6_824_6_824_22">NA()</definedName>
    <definedName name="SHARED_FORMULA_6_826_6_826_5">+#REF!*#REF!</definedName>
    <definedName name="SHARED_FORMULA_6_827_6_827_26">+#REF!</definedName>
    <definedName name="SHARED_FORMULA_6_83_6_83_15">NA()</definedName>
    <definedName name="SHARED_FORMULA_6_83_6_83_30">+#REF!+#REF!-0.3-0.05</definedName>
    <definedName name="SHARED_FORMULA_6_837_6_837_26">+#REF!</definedName>
    <definedName name="SHARED_FORMULA_6_838_6_838_5">+#REF!*#REF!</definedName>
    <definedName name="SHARED_FORMULA_6_841_6_841_5">+#REF!*#REF!</definedName>
    <definedName name="SHARED_FORMULA_6_847_6_847_26">+#REF!</definedName>
    <definedName name="SHARED_FORMULA_6_85_6_85_0">+#REF!*#REF!</definedName>
    <definedName name="SHARED_FORMULA_6_85_6_85_1">NA()</definedName>
    <definedName name="SHARED_FORMULA_6_85_6_85_13">NA()</definedName>
    <definedName name="SHARED_FORMULA_6_85_6_85_2">NA()</definedName>
    <definedName name="SHARED_FORMULA_6_85_6_85_26">+#REF!</definedName>
    <definedName name="SHARED_FORMULA_6_85_6_85_3">+#REF!*#REF!</definedName>
    <definedName name="SHARED_FORMULA_6_853_6_853_22">+#REF!-0.125</definedName>
    <definedName name="SHARED_FORMULA_6_853_6_853_5">+#REF!*#REF!</definedName>
    <definedName name="SHARED_FORMULA_6_86_6_86_30">NA()</definedName>
    <definedName name="SHARED_FORMULA_6_860_6_860_22">NA()</definedName>
    <definedName name="SHARED_FORMULA_6_863_6_863_6">NA()</definedName>
    <definedName name="SHARED_FORMULA_6_865_6_865_5">+#REF!*#REF!</definedName>
    <definedName name="SHARED_FORMULA_6_868_6_868_5">+#REF!*#REF!</definedName>
    <definedName name="SHARED_FORMULA_6_87_6_87_21">NA()</definedName>
    <definedName name="SHARED_FORMULA_6_870_6_870_22">NA()</definedName>
    <definedName name="SHARED_FORMULA_6_88_6_88_12">NA()</definedName>
    <definedName name="SHARED_FORMULA_6_88_6_88_26">NA()</definedName>
    <definedName name="SHARED_FORMULA_6_89_6_89_14">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13_6_913_5">+#REF!*#REF!</definedName>
    <definedName name="SHARED_FORMULA_6_918_6_918_5">+#REF!*#REF!</definedName>
    <definedName name="SHARED_FORMULA_6_923_6_923_5">+#REF!*#REF!</definedName>
    <definedName name="SHARED_FORMULA_6_928_6_928_5">+#REF!*#REF!</definedName>
    <definedName name="SHARED_FORMULA_6_93_6_93_15">NA()</definedName>
    <definedName name="SHARED_FORMULA_6_93_6_93_30">+#REF!+#REF!-0.05</definedName>
    <definedName name="SHARED_FORMULA_6_93_6_93_5">#REF!*#REF!</definedName>
    <definedName name="SHARED_FORMULA_6_93_6_93_7">NA()</definedName>
    <definedName name="SHARED_FORMULA_6_931_6_931_22">+#REF!-0.125</definedName>
    <definedName name="SHARED_FORMULA_6_931_6_931_6">NA()</definedName>
    <definedName name="SHARED_FORMULA_6_933_6_933_5">+#REF!*#REF!</definedName>
    <definedName name="SHARED_FORMULA_6_934_6_934_26">NA()</definedName>
    <definedName name="SHARED_FORMULA_6_938_6_938_5">+#REF!*#REF!</definedName>
    <definedName name="SHARED_FORMULA_6_943_6_943_5">+#REF!*#REF!</definedName>
    <definedName name="SHARED_FORMULA_6_947_6_947_22">+#REF!+0.6</definedName>
    <definedName name="SHARED_FORMULA_6_948_6_948_5">+#REF!*#REF!</definedName>
    <definedName name="SHARED_FORMULA_6_952_6_952_22">NA()</definedName>
    <definedName name="SHARED_FORMULA_6_953_6_953_5">+#REF!*#REF!</definedName>
    <definedName name="SHARED_FORMULA_6_957_6_957_5">+#REF!*#REF!</definedName>
    <definedName name="SHARED_FORMULA_6_958_6_958_26">+#REF!-#REF!</definedName>
    <definedName name="SHARED_FORMULA_6_96_6_96_30">NA()</definedName>
    <definedName name="SHARED_FORMULA_6_97_6_97_0">+#REF!*#REF!</definedName>
    <definedName name="SHARED_FORMULA_6_97_6_97_3">+#REF!*#REF!</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6_987_6_987_5">+#REF!*#REF!</definedName>
    <definedName name="SHARED_FORMULA_6_989_6_989_6">NA()</definedName>
    <definedName name="SHARED_FORMULA_6_994_6_994_5">+#REF!*#REF!</definedName>
    <definedName name="SHARED_FORMULA_7_10_7_10_12">#REF!*#REF!/3</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3_7_1023_12">NA()</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38_7_1038_12">NA()</definedName>
    <definedName name="SHARED_FORMULA_7_105_7_105_22">+#REF!*#REF!*#REF!*#REF!</definedName>
    <definedName name="SHARED_FORMULA_7_1055_7_1055_22">#REF!*#REF!*#REF!*#REF!</definedName>
    <definedName name="SHARED_FORMULA_7_1060_7_1060_12">NA()</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0_7_1080_12">NA()</definedName>
    <definedName name="SHARED_FORMULA_7_1082_7_1082_26">NA()</definedName>
    <definedName name="SHARED_FORMULA_7_1094_7_1094_22">#REF!*#REF!*#REF!</definedName>
    <definedName name="SHARED_FORMULA_7_11_7_11_11">+#REF!/0.8</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18_7_1118_12">NA()</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4_7_1164_12">NA()</definedName>
    <definedName name="SHARED_FORMULA_7_1166_7_1166_26">NA()</definedName>
    <definedName name="SHARED_FORMULA_7_117_7_117_20">NA()</definedName>
    <definedName name="SHARED_FORMULA_7_117_7_117_26">NA()</definedName>
    <definedName name="SHARED_FORMULA_7_117_7_117_33">NA()</definedName>
    <definedName name="SHARED_FORMULA_7_117_7_117_37">NA()</definedName>
    <definedName name="SHARED_FORMULA_7_1178_7_1178_12">1+1+0.23</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4_7_124_14">NA()</definedName>
    <definedName name="SHARED_FORMULA_7_1254_7_1254_5">NA()</definedName>
    <definedName name="SHARED_FORMULA_7_126_7_126_30">NA()</definedName>
    <definedName name="SHARED_FORMULA_7_126_7_126_37">NA()</definedName>
    <definedName name="SHARED_FORMULA_7_1272_7_1272_5">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_7_133_8">NA()</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08_7_1408_12">NA()</definedName>
    <definedName name="SHARED_FORMULA_7_141_7_141_30">#REF!*#REF!*#REF!*#REF!</definedName>
    <definedName name="SHARED_FORMULA_7_141_7_141_37">#REF!*#REF!*#REF!*#REF!</definedName>
    <definedName name="SHARED_FORMULA_7_1417_7_1417_12">NA()</definedName>
    <definedName name="SHARED_FORMULA_7_1418_7_1418_26">+#REF!*#REF!*#REF!*#REF!</definedName>
    <definedName name="SHARED_FORMULA_7_1422_7_1422_26">NA()</definedName>
    <definedName name="SHARED_FORMULA_7_143_7_143_20">NA()</definedName>
    <definedName name="SHARED_FORMULA_7_1438_7_1438_26">+#REF!*#REF!*#REF!*#REF!</definedName>
    <definedName name="SHARED_FORMULA_7_144_7_144_37">NA()</definedName>
    <definedName name="SHARED_FORMULA_7_1443_7_1443_26">NA()</definedName>
    <definedName name="SHARED_FORMULA_7_1445_7_1445_12">NA()</definedName>
    <definedName name="SHARED_FORMULA_7_145_7_145_30">NA()</definedName>
    <definedName name="SHARED_FORMULA_7_1457_7_1457_12">NA()</definedName>
    <definedName name="SHARED_FORMULA_7_1459_7_1459_26">+#REF!*#REF!*#REF!</definedName>
    <definedName name="SHARED_FORMULA_7_147_7_147_8">NA()</definedName>
    <definedName name="SHARED_FORMULA_7_1475_7_1475_26">NA()</definedName>
    <definedName name="SHARED_FORMULA_7_148_7_148_13">NA()</definedName>
    <definedName name="SHARED_FORMULA_7_148_7_148_33">NA()</definedName>
    <definedName name="SHARED_FORMULA_7_1490_7_1490_12">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1_7_1521_12">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4_7_1544_12">3-0.15</definedName>
    <definedName name="SHARED_FORMULA_7_1547_7_1547_26">#REF!*#REF!*#REF!*#REF!</definedName>
    <definedName name="SHARED_FORMULA_7_1548_7_1548_12">NA()</definedName>
    <definedName name="SHARED_FORMULA_7_1556_7_1556_26">NA()</definedName>
    <definedName name="SHARED_FORMULA_7_156_7_156_26">#REF!*#REF!*#REF!*#REF!</definedName>
    <definedName name="SHARED_FORMULA_7_1568_7_1568_12">NA()</definedName>
    <definedName name="SHARED_FORMULA_7_157_7_157_22">NA()</definedName>
    <definedName name="SHARED_FORMULA_7_1572_7_1572_26">#REF!*#REF!*#REF!*#REF!</definedName>
    <definedName name="SHARED_FORMULA_7_1582_7_1582_12">NA()</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_7_18_11">+#REF!/0.8</definedName>
    <definedName name="SHARED_FORMULA_7_181_7_181_26">NA()</definedName>
    <definedName name="SHARED_FORMULA_7_183_7_183_30">#REF!*#REF!*#REF!*#REF!</definedName>
    <definedName name="SHARED_FORMULA_7_184_7_184_26">#REF!*#REF!*#REF!*#REF!</definedName>
    <definedName name="SHARED_FORMULA_7_185_7_185_12">NA()</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4_7_194_13">NA()</definedName>
    <definedName name="SHARED_FORMULA_7_196_7_196_20">NA()</definedName>
    <definedName name="SHARED_FORMULA_7_196_7_196_33">#REF!*#REF!*#REF!*#REF!*#REF!</definedName>
    <definedName name="SHARED_FORMULA_7_198_7_198_12">NA()</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0">NA()</definedName>
    <definedName name="SHARED_FORMULA_7_207_7_207_26">NA()</definedName>
    <definedName name="SHARED_FORMULA_7_21_7_21_33">#REF!*#REF!*#REF!*#REF!</definedName>
    <definedName name="SHARED_FORMULA_7_210_7_210_26">#REF!*#REF!*#REF!*#REF!</definedName>
    <definedName name="SHARED_FORMULA_7_211_7_211_13">NA()</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4_7_224_14">NA()</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41_7_2341_14">3-0.15</definedName>
    <definedName name="SHARED_FORMULA_7_235_7_235_33">#REF!*#REF!*#REF!</definedName>
    <definedName name="SHARED_FORMULA_7_236_7_236_26">NA()</definedName>
    <definedName name="SHARED_FORMULA_7_2361_7_2361_15">3-0.15</definedName>
    <definedName name="SHARED_FORMULA_7_239_7_239_26">+#REF!*#REF!*#REF!*#REF!</definedName>
    <definedName name="SHARED_FORMULA_7_24_7_24_37">#REF!*#REF!*#REF!*#REF!</definedName>
    <definedName name="SHARED_FORMULA_7_241_7_241_22">NA()</definedName>
    <definedName name="SHARED_FORMULA_7_245_7_245_13">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57_7_257_14">NA()</definedName>
    <definedName name="SHARED_FORMULA_7_260_7_260_22">#REF!*#REF!*#REF!*#REF!*#REF!</definedName>
    <definedName name="SHARED_FORMULA_7_261_7_261_26">NA()</definedName>
    <definedName name="SHARED_FORMULA_7_265_7_265_13">NA()</definedName>
    <definedName name="SHARED_FORMULA_7_265_7_265_33">NA()</definedName>
    <definedName name="SHARED_FORMULA_7_27_7_27_11">+#REF!/0.8</definedName>
    <definedName name="SHARED_FORMULA_7_27_7_27_8">3*#REF!</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7_7_277_14">NA()</definedName>
    <definedName name="SHARED_FORMULA_7_278_7_278_37">NA()</definedName>
    <definedName name="SHARED_FORMULA_7_279_7_279_33">#REF!*#REF!*#REF!*#REF!</definedName>
    <definedName name="SHARED_FORMULA_7_285_7_285_12">NA()</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4_7_304_1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13">NA()</definedName>
    <definedName name="SHARED_FORMULA_7_312_7_312_37">+#REF!*#REF!*#REF!*#REF!</definedName>
    <definedName name="SHARED_FORMULA_7_316_7_316_30">NA()</definedName>
    <definedName name="SHARED_FORMULA_7_32_7_32_11">+#REF!/0.8</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38_7_338_14">NA()</definedName>
    <definedName name="SHARED_FORMULA_7_34_7_34_13">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6_7_346_12">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_7_36_14">NA()</definedName>
    <definedName name="SHARED_FORMULA_7_362_7_362_22">#REF!*#REF!*#REF!*#REF!*#REF!</definedName>
    <definedName name="SHARED_FORMULA_7_362_7_362_37">#REF!*#REF!*#REF!*#REF!*#REF!</definedName>
    <definedName name="SHARED_FORMULA_7_366_7_366_30">NA()</definedName>
    <definedName name="SHARED_FORMULA_7_367_7_367_13">NA()</definedName>
    <definedName name="SHARED_FORMULA_7_368_7_368_26">+#REF!*#REF!*#REF!*#REF!</definedName>
    <definedName name="SHARED_FORMULA_7_37_7_37_26">NA()</definedName>
    <definedName name="SHARED_FORMULA_7_370_7_370_30">#REF!*#REF!*#REF!*#REF!</definedName>
    <definedName name="SHARED_FORMULA_7_375_7_375_13">NA()</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20">NA()</definedName>
    <definedName name="SHARED_FORMULA_7_39_7_39_37">#REF!*#REF!*#REF!*#REF!</definedName>
    <definedName name="SHARED_FORMULA_7_39_7_39_8">NA()</definedName>
    <definedName name="SHARED_FORMULA_7_390_7_390_12">NA()</definedName>
    <definedName name="SHARED_FORMULA_7_390_7_390_13">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11">+#REF!/0.8</definedName>
    <definedName name="SHARED_FORMULA_7_4_7_4_26">+#REF!*#REF!*#REF!*#REF!</definedName>
    <definedName name="SHARED_FORMULA_7_408_7_408_26">+#REF!*#REF!*#REF!*#REF!</definedName>
    <definedName name="SHARED_FORMULA_7_41_7_41_12">NA()</definedName>
    <definedName name="SHARED_FORMULA_7_41_7_41_16">(#REF!*#REF!)/#REF!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16">(#REF!*#REF!)/#REF!</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12">NA()</definedName>
    <definedName name="SHARED_FORMULA_7_473_7_473_22">NA()</definedName>
    <definedName name="SHARED_FORMULA_7_479_7_479_30">+#REF!*#REF!*#REF!</definedName>
    <definedName name="SHARED_FORMULA_7_488_7_488_13">NA()</definedName>
    <definedName name="SHARED_FORMULA_7_49_7_49_22">NA()</definedName>
    <definedName name="SHARED_FORMULA_7_491_7_491_12">NA()</definedName>
    <definedName name="SHARED_FORMULA_7_494_7_494_37">+#REF!*#REF!*#REF!*#REF!</definedName>
    <definedName name="SHARED_FORMULA_7_5_7_5_22">#REF!*#REF!*#REF!*#REF!</definedName>
    <definedName name="SHARED_FORMULA_7_500_7_500_22">#REF!*#REF!*#REF!*#REF!</definedName>
    <definedName name="SHARED_FORMULA_7_501_7_501_13">NA()</definedName>
    <definedName name="SHARED_FORMULA_7_505_7_505_22">NA()</definedName>
    <definedName name="SHARED_FORMULA_7_509_7_509_26">NA()</definedName>
    <definedName name="SHARED_FORMULA_7_519_7_519_12">NA()</definedName>
    <definedName name="SHARED_FORMULA_7_52_7_52_12">NA()</definedName>
    <definedName name="SHARED_FORMULA_7_520_7_520_37">NA()</definedName>
    <definedName name="SHARED_FORMULA_7_532_7_532_22">#REF!*#REF!*#REF!*#REF!</definedName>
    <definedName name="SHARED_FORMULA_7_537_7_537_12">NA()</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51_7_551_12">NA()</definedName>
    <definedName name="SHARED_FORMULA_7_565_7_565_22">#REF!*#REF!*#REF!*#REF!</definedName>
    <definedName name="SHARED_FORMULA_7_565_7_565_37">+#REF!*#REF!*#REF!</definedName>
    <definedName name="SHARED_FORMULA_7_569_7_569_12">NA()</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1_7_591_12">NA()</definedName>
    <definedName name="SHARED_FORMULA_7_599_7_599_26">NA()</definedName>
    <definedName name="SHARED_FORMULA_7_6_7_6_12">NA()</definedName>
    <definedName name="SHARED_FORMULA_7_60_7_60_22">NA()</definedName>
    <definedName name="SHARED_FORMULA_7_60_7_60_30">NA()</definedName>
    <definedName name="SHARED_FORMULA_7_600_7_600_12">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59_7_659_12">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12">3.65-0.15</definedName>
    <definedName name="SHARED_FORMULA_7_691_7_691_26">+#REF!*#REF!*#REF!*#REF!</definedName>
    <definedName name="SHARED_FORMULA_7_697_7_697_26">NA()</definedName>
    <definedName name="SHARED_FORMULA_7_699_7_699_26">#REF!*#REF!*#REF!*#REF!*#REF!</definedName>
    <definedName name="SHARED_FORMULA_7_7_7_7_13">NA()</definedName>
    <definedName name="SHARED_FORMULA_7_7_7_7_33">#REF!*#REF!*#REF!*#REF!</definedName>
    <definedName name="SHARED_FORMULA_7_70_7_70_30">NA()</definedName>
    <definedName name="SHARED_FORMULA_7_707_7_707_22">#REF!*#REF!*#REF!*#REF!*#REF!</definedName>
    <definedName name="SHARED_FORMULA_7_710_7_710_12">NA()</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23_7_723_12">NA()</definedName>
    <definedName name="SHARED_FORMULA_7_732_7_732_26">#REF!*#REF!*#REF!*#REF!</definedName>
    <definedName name="SHARED_FORMULA_7_737_7_737_12">NA()</definedName>
    <definedName name="SHARED_FORMULA_7_741_7_741_26">NA()</definedName>
    <definedName name="SHARED_FORMULA_7_747_7_747_12">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_7_8_14">NA()</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_7_89_14">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39_7_939_12">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3_7_963_12">NA()</definedName>
    <definedName name="SHARED_FORMULA_7_969_7_969_22">NA()</definedName>
    <definedName name="SHARED_FORMULA_7_976_7_976_26">NA()</definedName>
    <definedName name="SHARED_FORMULA_7_977_7_977_12">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7_996_7_996_12">NA()</definedName>
    <definedName name="SHARED_FORMULA_8_1000_8_1000_5">NA()</definedName>
    <definedName name="SHARED_FORMULA_8_1003_8_1003_2">#REF!*#REF!</definedName>
    <definedName name="SHARED_FORMULA_8_1004_8_1004_4">#REF!*#REF!</definedName>
    <definedName name="SHARED_FORMULA_8_1016_8_1016_2">#REF!*#REF!</definedName>
    <definedName name="SHARED_FORMULA_8_1017_8_1017_4">#REF!*#REF!</definedName>
    <definedName name="SHARED_FORMULA_8_1021_8_1021_2">#REF!*#REF!</definedName>
    <definedName name="SHARED_FORMULA_8_1022_8_1022_4">#REF!*#REF!</definedName>
    <definedName name="SHARED_FORMULA_8_1023_8_1023_12">NA()</definedName>
    <definedName name="SHARED_FORMULA_8_1024_8_1024_5">NA()</definedName>
    <definedName name="SHARED_FORMULA_8_1034_8_1034_2">#REF!*#REF!</definedName>
    <definedName name="SHARED_FORMULA_8_1035_8_1035_4">#REF!*#REF!</definedName>
    <definedName name="SHARED_FORMULA_8_1038_8_1038_12">NA()</definedName>
    <definedName name="SHARED_FORMULA_8_1039_8_1039_2">#REF!*#REF!</definedName>
    <definedName name="SHARED_FORMULA_8_1040_8_1040_4">#REF!*#REF!</definedName>
    <definedName name="SHARED_FORMULA_8_105_8_105_2">#REF!*#REF!</definedName>
    <definedName name="SHARED_FORMULA_8_105_8_105_4">#REF!*#REF!</definedName>
    <definedName name="SHARED_FORMULA_8_1052_8_1052_2">#REF!*#REF!</definedName>
    <definedName name="SHARED_FORMULA_8_1053_8_1053_4">#REF!*#REF!</definedName>
    <definedName name="SHARED_FORMULA_8_1057_8_1057_2">#REF!*#REF!</definedName>
    <definedName name="SHARED_FORMULA_8_1057_8_1057_4">#REF!*#REF!</definedName>
    <definedName name="SHARED_FORMULA_8_1060_8_1060_12">NA()</definedName>
    <definedName name="SHARED_FORMULA_8_1069_8_1069_4">#REF!*#REF!</definedName>
    <definedName name="SHARED_FORMULA_8_1070_8_1070_2">#REF!*#REF!</definedName>
    <definedName name="SHARED_FORMULA_8_1074_8_1074_2">#REF!*#REF!</definedName>
    <definedName name="SHARED_FORMULA_8_1074_8_1074_4">#REF!*#REF!</definedName>
    <definedName name="SHARED_FORMULA_8_1080_8_1080_12">NA()</definedName>
    <definedName name="SHARED_FORMULA_8_1086_8_1086_2">#REF!*#REF!</definedName>
    <definedName name="SHARED_FORMULA_8_1087_8_1087_4">#REF!*#REF!</definedName>
    <definedName name="SHARED_FORMULA_8_109_8_109_13">NA()</definedName>
    <definedName name="SHARED_FORMULA_8_1091_8_1091_2">#REF!*#REF!</definedName>
    <definedName name="SHARED_FORMULA_8_1091_8_1091_4">#REF!*#REF!</definedName>
    <definedName name="SHARED_FORMULA_8_11_8_11_2">#REF!*#REF!</definedName>
    <definedName name="SHARED_FORMULA_8_11_8_11_4">#REF!*#REF!</definedName>
    <definedName name="SHARED_FORMULA_8_1102_8_1102_4">#REF!*#REF!</definedName>
    <definedName name="SHARED_FORMULA_8_1104_8_1104_2">#REF!*#REF!</definedName>
    <definedName name="SHARED_FORMULA_8_1106_8_1106_4">#REF!*#REF!</definedName>
    <definedName name="SHARED_FORMULA_8_1108_8_1108_2">#REF!*#REF!</definedName>
    <definedName name="SHARED_FORMULA_8_1108_8_1108_5">IF(#REF!="",#REF!*#REF!,(#REF!*#REF!/#REF!))</definedName>
    <definedName name="SHARED_FORMULA_8_1113_8_1113_5">IF(#REF!="",#REF!*#REF!,(#REF!*#REF!/#REF!))</definedName>
    <definedName name="SHARED_FORMULA_8_1116_8_1116_4">#REF!*#REF!</definedName>
    <definedName name="SHARED_FORMULA_8_1118_8_1118_12">NA()</definedName>
    <definedName name="SHARED_FORMULA_8_1119_8_1119_2">#REF!*#REF!</definedName>
    <definedName name="SHARED_FORMULA_8_1120_8_1120_4">#REF!*#REF!</definedName>
    <definedName name="SHARED_FORMULA_8_1123_8_1123_2">#REF!*#REF!</definedName>
    <definedName name="SHARED_FORMULA_8_1130_8_1130_4">#REF!*#REF!</definedName>
    <definedName name="SHARED_FORMULA_8_1133_8_1133_12">NA()</definedName>
    <definedName name="SHARED_FORMULA_8_1133_8_1133_2">#REF!*#REF!</definedName>
    <definedName name="SHARED_FORMULA_8_1133_8_1133_5">IF(#REF!="",#REF!*#REF!,(#REF!*#REF!/#REF!))</definedName>
    <definedName name="SHARED_FORMULA_8_1134_8_1134_4">#REF!*#REF!</definedName>
    <definedName name="SHARED_FORMULA_8_1137_8_1137_2">#REF!*#REF!</definedName>
    <definedName name="SHARED_FORMULA_8_1139_8_1139_12">NA()</definedName>
    <definedName name="SHARED_FORMULA_8_1141_8_1141_5">IF(#REF!="",#REF!*#REF!,(#REF!*#REF!/#REF!))</definedName>
    <definedName name="SHARED_FORMULA_8_1146_8_1146_4">#REF!*#REF!</definedName>
    <definedName name="SHARED_FORMULA_8_1147_8_1147_2">#REF!*#REF!</definedName>
    <definedName name="SHARED_FORMULA_8_1148_8_1148_5">NA()</definedName>
    <definedName name="SHARED_FORMULA_8_1149_8_1149_4">#REF!*#REF!</definedName>
    <definedName name="SHARED_FORMULA_8_1151_8_1151_2">#REF!*#REF!</definedName>
    <definedName name="SHARED_FORMULA_8_1161_8_1161_6">NA()</definedName>
    <definedName name="SHARED_FORMULA_8_1163_8_1163_2">#REF!*#REF!</definedName>
    <definedName name="SHARED_FORMULA_8_1164_8_1164_12">NA()</definedName>
    <definedName name="SHARED_FORMULA_8_1166_8_1166_2">#REF!*#REF!</definedName>
    <definedName name="SHARED_FORMULA_8_117_8_117_20">NA()</definedName>
    <definedName name="SHARED_FORMULA_8_1172_8_1172_4">#REF!*#REF!</definedName>
    <definedName name="SHARED_FORMULA_8_1174_8_1174_12">NA()</definedName>
    <definedName name="SHARED_FORMULA_8_1175_8_1175_4">#REF!*#REF!</definedName>
    <definedName name="SHARED_FORMULA_8_118_8_118_2">#REF!*#REF!</definedName>
    <definedName name="SHARED_FORMULA_8_118_8_118_4">#REF!*#REF!</definedName>
    <definedName name="SHARED_FORMULA_8_1181_8_1181_4">#REF!*#REF!</definedName>
    <definedName name="SHARED_FORMULA_8_1183_8_1183_4">#REF!*#REF!</definedName>
    <definedName name="SHARED_FORMULA_8_1188_8_1188_12">NA()</definedName>
    <definedName name="SHARED_FORMULA_8_1189_8_1189_2">#REF!*#REF!</definedName>
    <definedName name="SHARED_FORMULA_8_1192_8_1192_2">#REF!*#REF!</definedName>
    <definedName name="SHARED_FORMULA_8_1198_8_1198_2">#REF!*#REF!</definedName>
    <definedName name="SHARED_FORMULA_8_1200_8_1200_2">#REF!*#REF!</definedName>
    <definedName name="SHARED_FORMULA_8_1200_8_1200_4">#REF!*#REF!</definedName>
    <definedName name="SHARED_FORMULA_8_1201_8_1201_5">NA()</definedName>
    <definedName name="SHARED_FORMULA_8_1213_8_1213_4">#REF!*#REF!</definedName>
    <definedName name="SHARED_FORMULA_8_1217_8_1217_2">#REF!*#REF!</definedName>
    <definedName name="SHARED_FORMULA_8_1226_8_1226_4">#REF!*#REF!</definedName>
    <definedName name="SHARED_FORMULA_8_1228_8_1228_12">NA()</definedName>
    <definedName name="SHARED_FORMULA_8_123_8_123_13">NA()</definedName>
    <definedName name="SHARED_FORMULA_8_1230_8_1230_2">#REF!*#REF!</definedName>
    <definedName name="SHARED_FORMULA_8_1238_8_1238_4">#REF!*#REF!</definedName>
    <definedName name="SHARED_FORMULA_8_124_8_124_14">NA()</definedName>
    <definedName name="SHARED_FORMULA_8_124_8_124_2">#REF!*#REF!</definedName>
    <definedName name="SHARED_FORMULA_8_124_8_124_4">#REF!*#REF!</definedName>
    <definedName name="SHARED_FORMULA_8_1242_8_1242_6">NA()</definedName>
    <definedName name="SHARED_FORMULA_8_1243_8_1243_12">NA()</definedName>
    <definedName name="SHARED_FORMULA_8_1243_8_1243_2">#REF!*#REF!</definedName>
    <definedName name="SHARED_FORMULA_8_1251_8_1251_4">#REF!*#REF!</definedName>
    <definedName name="SHARED_FORMULA_8_1254_8_1254_5">NA()</definedName>
    <definedName name="SHARED_FORMULA_8_1255_8_1255_2">#REF!*#REF!</definedName>
    <definedName name="SHARED_FORMULA_8_1255_8_1255_6">NA()</definedName>
    <definedName name="SHARED_FORMULA_8_1256_8_1256_12">NA()</definedName>
    <definedName name="SHARED_FORMULA_8_1263_8_1263_4">#REF!*#REF!</definedName>
    <definedName name="SHARED_FORMULA_8_1267_8_1267_12">NA()</definedName>
    <definedName name="SHARED_FORMULA_8_1268_8_1268_2">#REF!*#REF!</definedName>
    <definedName name="SHARED_FORMULA_8_127_8_127_6">NA()</definedName>
    <definedName name="SHARED_FORMULA_8_1272_8_1272_5">NA()</definedName>
    <definedName name="SHARED_FORMULA_8_1272_8_1272_6">NA()</definedName>
    <definedName name="SHARED_FORMULA_8_1275_8_1275_4">#REF!*#REF!</definedName>
    <definedName name="SHARED_FORMULA_8_1280_8_1280_2">#REF!*#REF!</definedName>
    <definedName name="SHARED_FORMULA_8_1287_8_1287_12">NA()</definedName>
    <definedName name="SHARED_FORMULA_8_129_8_129_12">NA()</definedName>
    <definedName name="SHARED_FORMULA_8_1290_8_1290_4">#REF!*#REF!</definedName>
    <definedName name="SHARED_FORMULA_8_1292_8_1292_2">#REF!*#REF!</definedName>
    <definedName name="SHARED_FORMULA_8_1304_8_1304_4">#REF!*#REF!</definedName>
    <definedName name="SHARED_FORMULA_8_1307_8_1307_2">#REF!*#REF!</definedName>
    <definedName name="SHARED_FORMULA_8_1308_8_1308_5">NA()</definedName>
    <definedName name="SHARED_FORMULA_8_1310_8_1310_12">NA()</definedName>
    <definedName name="SHARED_FORMULA_8_1316_8_1316_4">#REF!*#REF!</definedName>
    <definedName name="SHARED_FORMULA_8_1321_8_1321_2">#REF!*#REF!</definedName>
    <definedName name="SHARED_FORMULA_8_1324_8_1324_12">NA()</definedName>
    <definedName name="SHARED_FORMULA_8_1329_8_1329_4">#REF!*#REF!</definedName>
    <definedName name="SHARED_FORMULA_8_1333_8_1333_2">#REF!*#REF!</definedName>
    <definedName name="SHARED_FORMULA_8_1342_8_1342_4">#REF!*#REF!</definedName>
    <definedName name="SHARED_FORMULA_8_1346_8_1346_2">#REF!*#REF!</definedName>
    <definedName name="SHARED_FORMULA_8_1355_8_1355_4">#REF!*#REF!</definedName>
    <definedName name="SHARED_FORMULA_8_1359_8_1359_2">#REF!*#REF!</definedName>
    <definedName name="SHARED_FORMULA_8_1366_8_1366_4">#REF!*#REF!</definedName>
    <definedName name="SHARED_FORMULA_8_137_8_137_2">+#REF!*#REF!</definedName>
    <definedName name="SHARED_FORMULA_8_1372_8_1372_2">#REF!*#REF!</definedName>
    <definedName name="SHARED_FORMULA_8_1379_8_1379_4">#REF!*#REF!</definedName>
    <definedName name="SHARED_FORMULA_8_1383_8_1383_2">#REF!*#REF!</definedName>
    <definedName name="SHARED_FORMULA_8_1384_8_1384_4">#REF!*#REF!</definedName>
    <definedName name="SHARED_FORMULA_8_1395_8_1395_4">#REF!*#REF!</definedName>
    <definedName name="SHARED_FORMULA_8_1396_8_1396_2">#REF!*#REF!</definedName>
    <definedName name="SHARED_FORMULA_8_1398_8_1398_4">#REF!*#REF!</definedName>
    <definedName name="SHARED_FORMULA_8_1401_8_1401_2">#REF!*#REF!</definedName>
    <definedName name="SHARED_FORMULA_8_1407_8_1407_4">#REF!*#REF!</definedName>
    <definedName name="SHARED_FORMULA_8_1408_8_1408_12">NA()</definedName>
    <definedName name="SHARED_FORMULA_8_1411_8_1411_4">#REF!*#REF!</definedName>
    <definedName name="SHARED_FORMULA_8_1412_8_1412_2">#REF!*#REF!</definedName>
    <definedName name="SHARED_FORMULA_8_1415_8_1415_2">#REF!*#REF!</definedName>
    <definedName name="SHARED_FORMULA_8_1416_8_1416_12">NA()</definedName>
    <definedName name="SHARED_FORMULA_8_1418_8_1418_6">NA()</definedName>
    <definedName name="SHARED_FORMULA_8_1421_8_1421_4">#REF!*#REF!</definedName>
    <definedName name="SHARED_FORMULA_8_1424_8_1424_2">#REF!*#REF!</definedName>
    <definedName name="SHARED_FORMULA_8_1425_8_1425_4">#REF!*#REF!</definedName>
    <definedName name="SHARED_FORMULA_8_1426_8_1426_6">NA()</definedName>
    <definedName name="SHARED_FORMULA_8_1428_8_1428_2">#REF!*#REF!</definedName>
    <definedName name="SHARED_FORMULA_8_143_8_143_20">NA()</definedName>
    <definedName name="SHARED_FORMULA_8_1434_8_1434_6">NA()</definedName>
    <definedName name="SHARED_FORMULA_8_1435_8_1435_4">#REF!*#REF!</definedName>
    <definedName name="SHARED_FORMULA_8_1438_8_1438_2">#REF!*#REF!</definedName>
    <definedName name="SHARED_FORMULA_8_1439_8_1439_4">#REF!*#REF!</definedName>
    <definedName name="SHARED_FORMULA_8_144_8_144_4">#REF!*#REF!</definedName>
    <definedName name="SHARED_FORMULA_8_1442_8_1442_2">#REF!*#REF!</definedName>
    <definedName name="SHARED_FORMULA_8_1445_8_1445_12">NA()</definedName>
    <definedName name="SHARED_FORMULA_8_145_8_145_2">+#REF!*#REF!</definedName>
    <definedName name="SHARED_FORMULA_8_1450_8_1450_4">#REF!*#REF!</definedName>
    <definedName name="SHARED_FORMULA_8_1452_8_1452_2">#REF!*#REF!</definedName>
    <definedName name="SHARED_FORMULA_8_1454_8_1454_4">#REF!*#REF!</definedName>
    <definedName name="SHARED_FORMULA_8_1456_8_1456_2">#REF!*#REF!</definedName>
    <definedName name="SHARED_FORMULA_8_1457_8_1457_12">NA()</definedName>
    <definedName name="SHARED_FORMULA_8_1466_8_1466_4">#REF!*#REF!</definedName>
    <definedName name="SHARED_FORMULA_8_1467_8_1467_2">#REF!*#REF!</definedName>
    <definedName name="SHARED_FORMULA_8_1469_8_1469_4">#REF!*#REF!</definedName>
    <definedName name="SHARED_FORMULA_8_1471_8_1471_2">#REF!*#REF!</definedName>
    <definedName name="SHARED_FORMULA_8_1479_8_1479_4">#REF!*#REF!</definedName>
    <definedName name="SHARED_FORMULA_8_148_8_148_13">NA()</definedName>
    <definedName name="SHARED_FORMULA_8_1482_8_1482_4">#REF!*#REF!</definedName>
    <definedName name="SHARED_FORMULA_8_1483_8_1483_2">#REF!*#REF!</definedName>
    <definedName name="SHARED_FORMULA_8_1486_8_1486_2">#REF!*#REF!</definedName>
    <definedName name="SHARED_FORMULA_8_1490_8_1490_12">NA()</definedName>
    <definedName name="SHARED_FORMULA_8_1492_8_1492_4">#REF!*#REF!</definedName>
    <definedName name="SHARED_FORMULA_8_1495_8_1495_4">#REF!*#REF!</definedName>
    <definedName name="SHARED_FORMULA_8_1496_8_1496_2">#REF!*#REF!</definedName>
    <definedName name="SHARED_FORMULA_8_1499_8_1499_2">#REF!*#REF!</definedName>
    <definedName name="SHARED_FORMULA_8_1505_8_1505_4">#REF!*#REF!</definedName>
    <definedName name="SHARED_FORMULA_8_1508_8_1508_4">#REF!*#REF!</definedName>
    <definedName name="SHARED_FORMULA_8_1509_8_1509_12">NA()</definedName>
    <definedName name="SHARED_FORMULA_8_1509_8_1509_2">#REF!*#REF!</definedName>
    <definedName name="SHARED_FORMULA_8_151_8_151_5">NA()</definedName>
    <definedName name="SHARED_FORMULA_8_1512_8_1512_2">#REF!*#REF!</definedName>
    <definedName name="SHARED_FORMULA_8_1518_8_1518_4">#REF!*#REF!</definedName>
    <definedName name="SHARED_FORMULA_8_1520_8_1520_12">NA()</definedName>
    <definedName name="SHARED_FORMULA_8_1521_8_1521_4">#REF!*#REF!</definedName>
    <definedName name="SHARED_FORMULA_8_1522_8_1522_2">#REF!*#REF!</definedName>
    <definedName name="SHARED_FORMULA_8_1525_8_1525_2">#REF!*#REF!</definedName>
    <definedName name="SHARED_FORMULA_8_1535_8_1535_2">#REF!*#REF!</definedName>
    <definedName name="SHARED_FORMULA_8_1538_8_1538_2">#REF!*#REF!</definedName>
    <definedName name="SHARED_FORMULA_8_1544_8_1544_12">NA()</definedName>
    <definedName name="SHARED_FORMULA_8_1565_8_1565_4">#REF!*#REF!</definedName>
    <definedName name="SHARED_FORMULA_8_1567_8_1567_12">NA()</definedName>
    <definedName name="SHARED_FORMULA_8_1581_8_1581_12">NA()</definedName>
    <definedName name="SHARED_FORMULA_8_1582_8_1582_2">#REF!*#REF!</definedName>
    <definedName name="SHARED_FORMULA_8_159_8_159_4">#REF!*#REF!</definedName>
    <definedName name="SHARED_FORMULA_8_1595_8_1595_12">NA()</definedName>
    <definedName name="SHARED_FORMULA_8_1606_8_1606_4">#REF!*#REF!</definedName>
    <definedName name="SHARED_FORMULA_8_1609_8_1609_4">#REF!*#REF!</definedName>
    <definedName name="SHARED_FORMULA_8_161_8_161_2">#REF!*#REF!</definedName>
    <definedName name="SHARED_FORMULA_8_1619_8_1619_12">NA()</definedName>
    <definedName name="SHARED_FORMULA_8_162_8_162_13">NA()</definedName>
    <definedName name="SHARED_FORMULA_8_1623_8_1623_2">#REF!*#REF!</definedName>
    <definedName name="SHARED_FORMULA_8_1623_8_1623_4">#REF!*#REF!</definedName>
    <definedName name="SHARED_FORMULA_8_1626_8_1626_2">#REF!*#REF!</definedName>
    <definedName name="SHARED_FORMULA_8_163_8_163_12">NA()</definedName>
    <definedName name="SHARED_FORMULA_8_1640_8_1640_2">#REF!*#REF!</definedName>
    <definedName name="SHARED_FORMULA_8_1645_8_1645_4">#REF!*#REF!</definedName>
    <definedName name="SHARED_FORMULA_8_165_8_165_4">#REF!*#REF!</definedName>
    <definedName name="SHARED_FORMULA_8_1651_8_1651_4">#REF!*#REF!</definedName>
    <definedName name="SHARED_FORMULA_8_1662_8_1662_2">#REF!*#REF!</definedName>
    <definedName name="SHARED_FORMULA_8_1664_8_1664_4">#REF!*#REF!</definedName>
    <definedName name="SHARED_FORMULA_8_1668_8_1668_2">#REF!*#REF!</definedName>
    <definedName name="SHARED_FORMULA_8_167_8_167_6">NA()</definedName>
    <definedName name="SHARED_FORMULA_8_1672_8_1672_4">#REF!*#REF!</definedName>
    <definedName name="SHARED_FORMULA_8_1681_8_1681_2">#REF!*#REF!</definedName>
    <definedName name="SHARED_FORMULA_8_1686_8_1686_4">#REF!*#REF!</definedName>
    <definedName name="SHARED_FORMULA_8_1689_8_1689_2">#REF!*#REF!</definedName>
    <definedName name="SHARED_FORMULA_8_1690_8_1690_4">#REF!*#REF!</definedName>
    <definedName name="SHARED_FORMULA_8_1703_8_1703_2">#REF!*#REF!</definedName>
    <definedName name="SHARED_FORMULA_8_1703_8_1703_4">#REF!*#REF!</definedName>
    <definedName name="SHARED_FORMULA_8_1707_8_1707_2">#REF!*#REF!</definedName>
    <definedName name="SHARED_FORMULA_8_1707_8_1707_4">#REF!*#REF!</definedName>
    <definedName name="SHARED_FORMULA_8_1709_8_1709_6">NA()</definedName>
    <definedName name="SHARED_FORMULA_8_1720_8_1720_2">#REF!*#REF!</definedName>
    <definedName name="SHARED_FORMULA_8_1721_8_1721_4">#REF!*#REF!</definedName>
    <definedName name="SHARED_FORMULA_8_1724_8_1724_2">#REF!*#REF!</definedName>
    <definedName name="SHARED_FORMULA_8_1735_8_1735_4">#REF!*#REF!</definedName>
    <definedName name="SHARED_FORMULA_8_1738_8_1738_2">#REF!*#REF!</definedName>
    <definedName name="SHARED_FORMULA_8_1746_8_1746_4">#REF!*#REF!</definedName>
    <definedName name="SHARED_FORMULA_8_1749_8_1749_4">#REF!*#REF!</definedName>
    <definedName name="SHARED_FORMULA_8_1752_8_1752_2">#REF!*#REF!</definedName>
    <definedName name="SHARED_FORMULA_8_1754_8_1754_6">NA()</definedName>
    <definedName name="SHARED_FORMULA_8_176_8_176_13">NA()</definedName>
    <definedName name="SHARED_FORMULA_8_176_8_176_2">#REF!*#REF!</definedName>
    <definedName name="SHARED_FORMULA_8_1762_8_1762_4">#REF!*#REF!</definedName>
    <definedName name="SHARED_FORMULA_8_1763_8_1763_2">#REF!*#REF!</definedName>
    <definedName name="SHARED_FORMULA_8_1766_8_1766_2">#REF!*#REF!</definedName>
    <definedName name="SHARED_FORMULA_8_177_8_177_4">#REF!*#REF!</definedName>
    <definedName name="SHARED_FORMULA_8_1775_8_1775_4">#REF!*#REF!</definedName>
    <definedName name="SHARED_FORMULA_8_1777_8_1777_6">NA()</definedName>
    <definedName name="SHARED_FORMULA_8_1779_8_1779_2">#REF!*#REF!</definedName>
    <definedName name="SHARED_FORMULA_8_178_8_178_20">NA()</definedName>
    <definedName name="SHARED_FORMULA_8_1787_8_1787_4">#REF!*#REF!</definedName>
    <definedName name="SHARED_FORMULA_8_1792_8_1792_2">#REF!*#REF!</definedName>
    <definedName name="SHARED_FORMULA_8_1800_8_1800_4">#REF!*#REF!</definedName>
    <definedName name="SHARED_FORMULA_8_1801_8_1801_6">NA()</definedName>
    <definedName name="SHARED_FORMULA_8_1804_8_1804_2">#REF!*#REF!</definedName>
    <definedName name="SHARED_FORMULA_8_1812_8_1812_4">#REF!*#REF!</definedName>
    <definedName name="SHARED_FORMULA_8_1817_8_1817_2">#REF!*#REF!</definedName>
    <definedName name="SHARED_FORMULA_8_182_8_182_2">#REF!*#REF!</definedName>
    <definedName name="SHARED_FORMULA_8_1826_8_1826_4">#REF!*#REF!</definedName>
    <definedName name="SHARED_FORMULA_8_1829_8_1829_2">#REF!*#REF!</definedName>
    <definedName name="SHARED_FORMULA_8_183_8_183_4">#REF!*#REF!</definedName>
    <definedName name="SHARED_FORMULA_8_1838_8_1838_4">#REF!*#REF!</definedName>
    <definedName name="SHARED_FORMULA_8_184_8_184_12">NA()</definedName>
    <definedName name="SHARED_FORMULA_8_1843_8_1843_2">#REF!*#REF!</definedName>
    <definedName name="SHARED_FORMULA_8_1852_8_1852_4">#REF!*#REF!</definedName>
    <definedName name="SHARED_FORMULA_8_1855_8_1855_2">#REF!*#REF!</definedName>
    <definedName name="SHARED_FORMULA_8_1866_8_1866_4">#REF!*#REF!</definedName>
    <definedName name="SHARED_FORMULA_8_1869_8_1869_2">#REF!*#REF!</definedName>
    <definedName name="SHARED_FORMULA_8_188_8_188_14">NA()</definedName>
    <definedName name="SHARED_FORMULA_8_1880_8_1880_4">#REF!*#REF!</definedName>
    <definedName name="SHARED_FORMULA_8_1883_8_1883_2">#REF!*#REF!</definedName>
    <definedName name="SHARED_FORMULA_8_1897_8_1897_2">#REF!*#REF!</definedName>
    <definedName name="SHARED_FORMULA_8_1898_8_1898_4">#REF!*#REF!</definedName>
    <definedName name="SHARED_FORMULA_8_1912_8_1912_4">#REF!*#REF!</definedName>
    <definedName name="SHARED_FORMULA_8_1915_8_1915_2">#REF!*#REF!</definedName>
    <definedName name="SHARED_FORMULA_8_1929_8_1929_2">#REF!*#REF!</definedName>
    <definedName name="SHARED_FORMULA_8_194_8_194_13">NA()</definedName>
    <definedName name="SHARED_FORMULA_8_194_8_194_2">#REF!*#REF!</definedName>
    <definedName name="SHARED_FORMULA_8_1943_8_1943_4">#REF!*#REF!</definedName>
    <definedName name="SHARED_FORMULA_8_1955_8_1955_4">#REF!*#REF!</definedName>
    <definedName name="SHARED_FORMULA_8_196_8_196_20">NA()</definedName>
    <definedName name="SHARED_FORMULA_8_1960_8_1960_2">#REF!*#REF!</definedName>
    <definedName name="SHARED_FORMULA_8_1968_8_1968_4">#REF!*#REF!</definedName>
    <definedName name="SHARED_FORMULA_8_197_8_197_4">#REF!*#REF!</definedName>
    <definedName name="SHARED_FORMULA_8_1972_8_1972_2">#REF!*#REF!</definedName>
    <definedName name="SHARED_FORMULA_8_198_8_198_12">NA()</definedName>
    <definedName name="SHARED_FORMULA_8_1981_8_1981_4">#REF!*#REF!</definedName>
    <definedName name="SHARED_FORMULA_8_1985_8_1985_2">#REF!*#REF!</definedName>
    <definedName name="SHARED_FORMULA_8_1994_8_1994_4">#REF!*#REF!</definedName>
    <definedName name="SHARED_FORMULA_8_1998_8_1998_2">#REF!*#REF!</definedName>
    <definedName name="SHARED_FORMULA_8_200_8_200_2">#REF!*#REF!</definedName>
    <definedName name="SHARED_FORMULA_8_2006_8_2006_4">#REF!*#REF!</definedName>
    <definedName name="SHARED_FORMULA_8_201_8_201_6">NA()</definedName>
    <definedName name="SHARED_FORMULA_8_2011_8_2011_2">#REF!*#REF!</definedName>
    <definedName name="SHARED_FORMULA_8_202_8_202_14">NA()</definedName>
    <definedName name="SHARED_FORMULA_8_2021_8_2021_4">#REF!*#REF!</definedName>
    <definedName name="SHARED_FORMULA_8_2023_8_2023_2">#REF!*#REF!</definedName>
    <definedName name="SHARED_FORMULA_8_203_8_203_4">#REF!*#REF!</definedName>
    <definedName name="SHARED_FORMULA_8_2033_8_2033_4">#REF!*#REF!</definedName>
    <definedName name="SHARED_FORMULA_8_2036_8_2036_4">#REF!*#REF!</definedName>
    <definedName name="SHARED_FORMULA_8_2038_8_2038_2">#REF!*#REF!</definedName>
    <definedName name="SHARED_FORMULA_8_2050_8_2050_2">#REF!*#REF!</definedName>
    <definedName name="SHARED_FORMULA_8_2053_8_2053_2">#REF!*#REF!</definedName>
    <definedName name="SHARED_FORMULA_8_206_8_206_20">NA()</definedName>
    <definedName name="SHARED_FORMULA_8_211_8_211_13">NA()</definedName>
    <definedName name="SHARED_FORMULA_8_212_8_212_12">NA()</definedName>
    <definedName name="SHARED_FORMULA_8_214_8_214_2">#REF!*#REF!</definedName>
    <definedName name="SHARED_FORMULA_8_2146_8_2146_4">#REF!*#REF!</definedName>
    <definedName name="SHARED_FORMULA_8_215_8_215_4">#REF!*#REF!</definedName>
    <definedName name="SHARED_FORMULA_8_2160_8_2160_4">#REF!*#REF!</definedName>
    <definedName name="SHARED_FORMULA_8_2163_8_2163_2">#REF!*#REF!</definedName>
    <definedName name="SHARED_FORMULA_8_217_8_217_7">NA()</definedName>
    <definedName name="SHARED_FORMULA_8_2174_8_2174_4">#REF!*#REF!</definedName>
    <definedName name="SHARED_FORMULA_8_2177_8_2177_2">#REF!*#REF!</definedName>
    <definedName name="SHARED_FORMULA_8_219_8_219_5">NA()</definedName>
    <definedName name="SHARED_FORMULA_8_2191_8_2191_2">#REF!*#REF!</definedName>
    <definedName name="SHARED_FORMULA_8_220_8_220_2">#REF!*#REF!</definedName>
    <definedName name="SHARED_FORMULA_8_220_8_220_4">#REF!*#REF!</definedName>
    <definedName name="SHARED_FORMULA_8_2217_8_2217_4">+#REF!*#REF!</definedName>
    <definedName name="SHARED_FORMULA_8_222_8_222_14">NA()</definedName>
    <definedName name="SHARED_FORMULA_8_2223_8_2223_4">+#REF!*#REF!</definedName>
    <definedName name="SHARED_FORMULA_8_2242_8_2242_2">+#REF!*#REF!</definedName>
    <definedName name="SHARED_FORMULA_8_2248_8_2248_2">+#REF!*#REF!</definedName>
    <definedName name="SHARED_FORMULA_8_2254_8_2254_2">+#REF!*#REF!</definedName>
    <definedName name="SHARED_FORMULA_8_2260_8_2260_2">+#REF!*#REF!</definedName>
    <definedName name="SHARED_FORMULA_8_229_8_229_7">NA()</definedName>
    <definedName name="SHARED_FORMULA_8_23_8_23_2">#REF!*#REF!</definedName>
    <definedName name="SHARED_FORMULA_8_23_8_23_4">#REF!*#REF!</definedName>
    <definedName name="SHARED_FORMULA_8_230_8_230_13">NA()</definedName>
    <definedName name="SHARED_FORMULA_8_232_8_232_2">#REF!*#REF!</definedName>
    <definedName name="SHARED_FORMULA_8_232_8_232_4">#REF!*#REF!</definedName>
    <definedName name="SHARED_FORMULA_8_237_8_237_2">#REF!*#REF!</definedName>
    <definedName name="SHARED_FORMULA_8_238_8_238_4">#REF!*#REF!</definedName>
    <definedName name="SHARED_FORMULA_8_24_8_24_20">NA()</definedName>
    <definedName name="SHARED_FORMULA_8_244_8_244_12">NA()</definedName>
    <definedName name="SHARED_FORMULA_8_244_8_244_13">NA()</definedName>
    <definedName name="SHARED_FORMULA_8_249_8_249_2">#REF!*#REF!</definedName>
    <definedName name="SHARED_FORMULA_8_251_8_251_4">#REF!*#REF!</definedName>
    <definedName name="SHARED_FORMULA_8_255_8_255_2">#REF!*#REF!</definedName>
    <definedName name="SHARED_FORMULA_8_257_8_257_14">NA()</definedName>
    <definedName name="SHARED_FORMULA_8_257_8_257_4">#REF!*#REF!</definedName>
    <definedName name="SHARED_FORMULA_8_261_8_261_13">NA()</definedName>
    <definedName name="SHARED_FORMULA_8_268_8_268_2">#REF!*#REF!</definedName>
    <definedName name="SHARED_FORMULA_8_27_8_27_2">#REF!*#REF!</definedName>
    <definedName name="SHARED_FORMULA_8_27_8_27_4">#REF!*#REF!</definedName>
    <definedName name="SHARED_FORMULA_8_270_8_270_4">#REF!*#REF!</definedName>
    <definedName name="SHARED_FORMULA_8_271_8_271_6">NA()</definedName>
    <definedName name="SHARED_FORMULA_8_274_8_274_2">#REF!*#REF!</definedName>
    <definedName name="SHARED_FORMULA_8_275_8_275_13">NA()</definedName>
    <definedName name="SHARED_FORMULA_8_276_8_276_12">NA()</definedName>
    <definedName name="SHARED_FORMULA_8_276_8_276_4">#REF!*#REF!</definedName>
    <definedName name="SHARED_FORMULA_8_277_8_277_14">NA()</definedName>
    <definedName name="SHARED_FORMULA_8_284_8_284_12">NA()</definedName>
    <definedName name="SHARED_FORMULA_8_287_8_287_2">#REF!*#REF!</definedName>
    <definedName name="SHARED_FORMULA_8_289_8_289_4">#REF!*#REF!</definedName>
    <definedName name="SHARED_FORMULA_8_293_8_293_2">#REF!*#REF!</definedName>
    <definedName name="SHARED_FORMULA_8_295_8_295_12">NA()</definedName>
    <definedName name="SHARED_FORMULA_8_295_8_295_4">#REF!*#REF!</definedName>
    <definedName name="SHARED_FORMULA_8_3_8_3_25">NA()</definedName>
    <definedName name="SHARED_FORMULA_8_300_8_300_14">NA()</definedName>
    <definedName name="SHARED_FORMULA_8_306_8_306_2">#REF!*#REF!</definedName>
    <definedName name="SHARED_FORMULA_8_307_8_307_4">#REF!*#REF!</definedName>
    <definedName name="SHARED_FORMULA_8_31_8_31_10">NA()</definedName>
    <definedName name="SHARED_FORMULA_8_311_8_311_13">NA()</definedName>
    <definedName name="SHARED_FORMULA_8_312_8_312_12">NA()</definedName>
    <definedName name="SHARED_FORMULA_8_312_8_312_2">#REF!*#REF!</definedName>
    <definedName name="SHARED_FORMULA_8_312_8_312_4">#REF!*#REF!</definedName>
    <definedName name="SHARED_FORMULA_8_314_8_314_5">NA()</definedName>
    <definedName name="SHARED_FORMULA_8_316_8_316_14">NA()</definedName>
    <definedName name="SHARED_FORMULA_8_323_8_323_4">#REF!*#REF!</definedName>
    <definedName name="SHARED_FORMULA_8_324_8_324_2">#REF!*#REF!</definedName>
    <definedName name="SHARED_FORMULA_8_328_8_328_13">NA()</definedName>
    <definedName name="SHARED_FORMULA_8_329_8_329_2">#REF!*#REF!</definedName>
    <definedName name="SHARED_FORMULA_8_33_8_33_13">NA()</definedName>
    <definedName name="SHARED_FORMULA_8_330_8_330_4">#REF!*#REF!</definedName>
    <definedName name="SHARED_FORMULA_8_335_8_335_14">NA()</definedName>
    <definedName name="SHARED_FORMULA_8_340_8_340_2">#REF!*#REF!</definedName>
    <definedName name="SHARED_FORMULA_8_341_8_341_4">#REF!*#REF!</definedName>
    <definedName name="SHARED_FORMULA_8_346_8_346_12">NA()</definedName>
    <definedName name="SHARED_FORMULA_8_346_8_346_13">NA()</definedName>
    <definedName name="SHARED_FORMULA_8_347_8_347_2">#REF!*#REF!</definedName>
    <definedName name="SHARED_FORMULA_8_348_8_348_4">#REF!*#REF!</definedName>
    <definedName name="SHARED_FORMULA_8_358_8_358_2">#REF!*#REF!</definedName>
    <definedName name="SHARED_FORMULA_8_359_8_359_4">#REF!*#REF!</definedName>
    <definedName name="SHARED_FORMULA_8_36_8_36_14">NA()</definedName>
    <definedName name="SHARED_FORMULA_8_363_8_363_13">NA()</definedName>
    <definedName name="SHARED_FORMULA_8_365_8_365_2">#REF!*#REF!</definedName>
    <definedName name="SHARED_FORMULA_8_366_8_366_4">#REF!*#REF!</definedName>
    <definedName name="SHARED_FORMULA_8_376_8_376_2">#REF!*#REF!</definedName>
    <definedName name="SHARED_FORMULA_8_377_8_377_4">#REF!*#REF!</definedName>
    <definedName name="SHARED_FORMULA_8_38_8_38_9">+#REF!/#REF!</definedName>
    <definedName name="SHARED_FORMULA_8_383_8_383_2">#REF!*#REF!</definedName>
    <definedName name="SHARED_FORMULA_8_384_8_384_4">#REF!*#REF!</definedName>
    <definedName name="SHARED_FORMULA_8_39_8_39_2">#REF!*#REF!</definedName>
    <definedName name="SHARED_FORMULA_8_39_8_39_20">NA()</definedName>
    <definedName name="SHARED_FORMULA_8_39_8_39_4">#REF!*#REF!</definedName>
    <definedName name="SHARED_FORMULA_8_390_8_390_12">NA()</definedName>
    <definedName name="SHARED_FORMULA_8_390_8_390_13">NA()</definedName>
    <definedName name="SHARED_FORMULA_8_394_8_394_2">#REF!*#REF!</definedName>
    <definedName name="SHARED_FORMULA_8_395_8_395_4">#REF!*#REF!</definedName>
    <definedName name="SHARED_FORMULA_8_401_8_401_2">#REF!*#REF!</definedName>
    <definedName name="SHARED_FORMULA_8_402_8_402_4">#REF!*#REF!</definedName>
    <definedName name="SHARED_FORMULA_8_41_8_41_12">NA()</definedName>
    <definedName name="SHARED_FORMULA_8_41_8_41_6">NA()</definedName>
    <definedName name="SHARED_FORMULA_8_412_8_412_2">#REF!*#REF!</definedName>
    <definedName name="SHARED_FORMULA_8_413_8_413_4">#REF!*#REF!</definedName>
    <definedName name="SHARED_FORMULA_8_419_8_419_2">#REF!*#REF!</definedName>
    <definedName name="SHARED_FORMULA_8_420_8_420_4">#REF!*#REF!</definedName>
    <definedName name="SHARED_FORMULA_8_430_8_430_13">NA()</definedName>
    <definedName name="SHARED_FORMULA_8_430_8_430_2">#REF!*#REF!</definedName>
    <definedName name="SHARED_FORMULA_8_431_8_431_4">#REF!*#REF!</definedName>
    <definedName name="SHARED_FORMULA_8_432_8_432_12">NA()</definedName>
    <definedName name="SHARED_FORMULA_8_437_8_437_2">#REF!*#REF!</definedName>
    <definedName name="SHARED_FORMULA_8_438_8_438_4">#REF!*#REF!</definedName>
    <definedName name="SHARED_FORMULA_8_448_8_448_2">#REF!*#REF!</definedName>
    <definedName name="SHARED_FORMULA_8_448_8_448_4">#REF!*#REF!</definedName>
    <definedName name="SHARED_FORMULA_8_449_8_449_13">NA()</definedName>
    <definedName name="SHARED_FORMULA_8_455_8_455_2">#REF!*#REF!</definedName>
    <definedName name="SHARED_FORMULA_8_455_8_455_4">#REF!*#REF!</definedName>
    <definedName name="SHARED_FORMULA_8_46_8_46_2">#REF!*#REF!</definedName>
    <definedName name="SHARED_FORMULA_8_46_8_46_4">#REF!*#REF!</definedName>
    <definedName name="SHARED_FORMULA_8_46_8_46_5">NA()</definedName>
    <definedName name="SHARED_FORMULA_8_465_8_465_2">#REF!*#REF!</definedName>
    <definedName name="SHARED_FORMULA_8_469_8_469_4">#REF!*#REF!</definedName>
    <definedName name="SHARED_FORMULA_8_472_8_472_12">NA()</definedName>
    <definedName name="SHARED_FORMULA_8_472_8_472_2">#REF!*#REF!</definedName>
    <definedName name="SHARED_FORMULA_8_480_8_480_13">NA()</definedName>
    <definedName name="SHARED_FORMULA_8_484_8_484_4">#REF!*#REF!</definedName>
    <definedName name="SHARED_FORMULA_8_486_8_486_2">#REF!*#REF!</definedName>
    <definedName name="SHARED_FORMULA_8_491_8_491_12">NA()</definedName>
    <definedName name="SHARED_FORMULA_8_497_8_497_13">NA()</definedName>
    <definedName name="SHARED_FORMULA_8_500_8_500_4">#REF!*#REF!</definedName>
    <definedName name="SHARED_FORMULA_8_501_8_501_2">#REF!*#REF!</definedName>
    <definedName name="SHARED_FORMULA_8_508_8_508_13">NA()</definedName>
    <definedName name="SHARED_FORMULA_8_51_8_51_12">NA()</definedName>
    <definedName name="SHARED_FORMULA_8_51_8_51_20">NA()</definedName>
    <definedName name="SHARED_FORMULA_8_51_8_51_5">NA()</definedName>
    <definedName name="SHARED_FORMULA_8_516_8_516_4">#REF!*#REF!</definedName>
    <definedName name="SHARED_FORMULA_8_517_8_517_2">#REF!*#REF!</definedName>
    <definedName name="SHARED_FORMULA_8_519_8_519_12">NA()</definedName>
    <definedName name="SHARED_FORMULA_8_53_8_53_7">NA()</definedName>
    <definedName name="SHARED_FORMULA_8_533_8_533_2">#REF!*#REF!</definedName>
    <definedName name="SHARED_FORMULA_8_533_8_533_4">#REF!*#REF!</definedName>
    <definedName name="SHARED_FORMULA_8_537_8_537_12">NA()</definedName>
    <definedName name="SHARED_FORMULA_8_54_8_54_5">NA()</definedName>
    <definedName name="SHARED_FORMULA_8_543_8_543_13">NA()</definedName>
    <definedName name="SHARED_FORMULA_8_547_8_547_12">NA()</definedName>
    <definedName name="SHARED_FORMULA_8_549_8_549_4">#REF!*#REF!</definedName>
    <definedName name="SHARED_FORMULA_8_550_8_550_2">#REF!*#REF!</definedName>
    <definedName name="SHARED_FORMULA_8_565_8_565_4">#REF!*#REF!</definedName>
    <definedName name="SHARED_FORMULA_8_566_8_566_2">#REF!*#REF!</definedName>
    <definedName name="SHARED_FORMULA_8_569_8_569_12">NA()</definedName>
    <definedName name="SHARED_FORMULA_8_581_8_581_4">#REF!*#REF!</definedName>
    <definedName name="SHARED_FORMULA_8_582_8_582_2">#REF!*#REF!</definedName>
    <definedName name="SHARED_FORMULA_8_587_8_587_12">NA()</definedName>
    <definedName name="SHARED_FORMULA_8_59_8_59_2">#REF!*#REF!</definedName>
    <definedName name="SHARED_FORMULA_8_59_8_59_4">#REF!*#REF!</definedName>
    <definedName name="SHARED_FORMULA_8_597_8_597_4">#REF!*#REF!</definedName>
    <definedName name="SHARED_FORMULA_8_598_8_598_2">#REF!*#REF!</definedName>
    <definedName name="SHARED_FORMULA_8_6_8_6_12">NA()</definedName>
    <definedName name="SHARED_FORMULA_8_6_8_6_20">NA()</definedName>
    <definedName name="SHARED_FORMULA_8_6_8_6_4">NA()</definedName>
    <definedName name="SHARED_FORMULA_8_600_8_600_12">NA()</definedName>
    <definedName name="SHARED_FORMULA_8_614_8_614_2">#REF!*#REF!</definedName>
    <definedName name="SHARED_FORMULA_8_614_8_614_4">#REF!*#REF!</definedName>
    <definedName name="SHARED_FORMULA_8_621_8_621_12">NA()</definedName>
    <definedName name="SHARED_FORMULA_8_628_8_628_12">NA()</definedName>
    <definedName name="SHARED_FORMULA_8_630_8_630_4">#REF!*#REF!</definedName>
    <definedName name="SHARED_FORMULA_8_631_8_631_2">#REF!*#REF!</definedName>
    <definedName name="SHARED_FORMULA_8_639_8_639_12">NA()</definedName>
    <definedName name="SHARED_FORMULA_8_646_8_646_4">#REF!*#REF!</definedName>
    <definedName name="SHARED_FORMULA_8_647_8_647_2">#REF!*#REF!</definedName>
    <definedName name="SHARED_FORMULA_8_659_8_659_12">NA()</definedName>
    <definedName name="SHARED_FORMULA_8_66_8_66_2">#REF!*#REF!</definedName>
    <definedName name="SHARED_FORMULA_8_66_8_66_4">#REF!*#REF!</definedName>
    <definedName name="SHARED_FORMULA_8_662_8_662_4">#REF!*#REF!</definedName>
    <definedName name="SHARED_FORMULA_8_663_8_663_2">#REF!*#REF!</definedName>
    <definedName name="SHARED_FORMULA_8_679_8_679_2">#REF!*#REF!</definedName>
    <definedName name="SHARED_FORMULA_8_679_8_679_4">#REF!*#REF!</definedName>
    <definedName name="SHARED_FORMULA_8_691_8_691_12">NA()</definedName>
    <definedName name="SHARED_FORMULA_8_694_8_694_4">#REF!*#REF!</definedName>
    <definedName name="SHARED_FORMULA_8_696_8_696_2">#REF!*#REF!</definedName>
    <definedName name="SHARED_FORMULA_8_7_8_7_13">NA()</definedName>
    <definedName name="SHARED_FORMULA_8_7_8_7_2">#REF!*#REF!</definedName>
    <definedName name="SHARED_FORMULA_8_7_8_7_4">#REF!*#REF!</definedName>
    <definedName name="SHARED_FORMULA_8_70_8_70_20">NA()</definedName>
    <definedName name="SHARED_FORMULA_8_709_8_709_4">#REF!*#REF!</definedName>
    <definedName name="SHARED_FORMULA_8_710_8_710_12">NA()</definedName>
    <definedName name="SHARED_FORMULA_8_711_8_711_2">#REF!*#REF!</definedName>
    <definedName name="SHARED_FORMULA_8_722_8_722_12">NA()</definedName>
    <definedName name="SHARED_FORMULA_8_724_8_724_4">#REF!*#REF!</definedName>
    <definedName name="SHARED_FORMULA_8_726_8_726_2">#REF!*#REF!</definedName>
    <definedName name="SHARED_FORMULA_8_74_8_74_14">NA()</definedName>
    <definedName name="SHARED_FORMULA_8_74_8_74_7">NA()</definedName>
    <definedName name="SHARED_FORMULA_8_740_8_740_4">#REF!*#REF!</definedName>
    <definedName name="SHARED_FORMULA_8_741_8_741_2">#REF!*#REF!</definedName>
    <definedName name="SHARED_FORMULA_8_747_8_747_12">NA()</definedName>
    <definedName name="SHARED_FORMULA_8_757_8_757_2">#REF!*#REF!</definedName>
    <definedName name="SHARED_FORMULA_8_757_8_757_4">#REF!*#REF!</definedName>
    <definedName name="SHARED_FORMULA_8_77_8_77_20">NA()</definedName>
    <definedName name="SHARED_FORMULA_8_773_8_773_4">#REF!*#REF!</definedName>
    <definedName name="SHARED_FORMULA_8_774_8_774_2">#REF!*#REF!</definedName>
    <definedName name="SHARED_FORMULA_8_788_8_788_4">#REF!*#REF!</definedName>
    <definedName name="SHARED_FORMULA_8_789_8_789_12">NA()</definedName>
    <definedName name="SHARED_FORMULA_8_79_8_79_2">#REF!*#REF!</definedName>
    <definedName name="SHARED_FORMULA_8_79_8_79_4">#REF!*#REF!</definedName>
    <definedName name="SHARED_FORMULA_8_790_8_790_2">#REF!*#REF!</definedName>
    <definedName name="SHARED_FORMULA_8_791_8_791_4">#REF!*#REF!</definedName>
    <definedName name="SHARED_FORMULA_8_8_8_8_14">NA()</definedName>
    <definedName name="SHARED_FORMULA_8_801_8_801_12">NA()</definedName>
    <definedName name="SHARED_FORMULA_8_805_8_805_2">#REF!*#REF!</definedName>
    <definedName name="SHARED_FORMULA_8_808_8_808_2">#REF!*#REF!</definedName>
    <definedName name="SHARED_FORMULA_8_81_8_81_12">NA()</definedName>
    <definedName name="SHARED_FORMULA_8_811_8_811_4">#REF!*#REF!</definedName>
    <definedName name="SHARED_FORMULA_8_815_8_815_4">#REF!*#REF!</definedName>
    <definedName name="SHARED_FORMULA_8_82_8_82_13">NA()</definedName>
    <definedName name="SHARED_FORMULA_8_825_8_825_12">NA()</definedName>
    <definedName name="SHARED_FORMULA_8_828_8_828_2">#REF!*#REF!</definedName>
    <definedName name="SHARED_FORMULA_8_830_8_830_4">#REF!*#REF!</definedName>
    <definedName name="SHARED_FORMULA_8_832_8_832_2">#REF!*#REF!</definedName>
    <definedName name="SHARED_FORMULA_8_834_8_834_4">#REF!*#REF!</definedName>
    <definedName name="SHARED_FORMULA_8_84_8_84_6">NA()</definedName>
    <definedName name="SHARED_FORMULA_8_845_8_845_12">NA()</definedName>
    <definedName name="SHARED_FORMULA_8_847_8_847_2">#REF!*#REF!</definedName>
    <definedName name="SHARED_FORMULA_8_849_8_849_4">#REF!*#REF!</definedName>
    <definedName name="SHARED_FORMULA_8_851_8_851_2">#REF!*#REF!</definedName>
    <definedName name="SHARED_FORMULA_8_853_8_853_4">#REF!*#REF!</definedName>
    <definedName name="SHARED_FORMULA_8_855_8_855_12">NA()</definedName>
    <definedName name="SHARED_FORMULA_8_86_8_86_2">#REF!*#REF!</definedName>
    <definedName name="SHARED_FORMULA_8_86_8_86_4">#REF!*#REF!</definedName>
    <definedName name="SHARED_FORMULA_8_866_8_866_2">#REF!*#REF!</definedName>
    <definedName name="SHARED_FORMULA_8_870_8_870_2">#REF!*#REF!</definedName>
    <definedName name="SHARED_FORMULA_8_870_8_870_4">#REF!*#REF!</definedName>
    <definedName name="SHARED_FORMULA_8_874_8_874_4">#REF!*#REF!</definedName>
    <definedName name="SHARED_FORMULA_8_876_8_876_12">NA()</definedName>
    <definedName name="SHARED_FORMULA_8_88_8_88_12">NA()</definedName>
    <definedName name="SHARED_FORMULA_8_88_8_88_14">NA()</definedName>
    <definedName name="SHARED_FORMULA_8_887_8_887_12">NA()</definedName>
    <definedName name="SHARED_FORMULA_8_887_8_887_2">#REF!*#REF!</definedName>
    <definedName name="SHARED_FORMULA_8_888_8_888_5">IF(#REF!="",#REF!*#REF!,(#REF!*#REF!/#REF!))</definedName>
    <definedName name="SHARED_FORMULA_8_891_8_891_2">#REF!*#REF!</definedName>
    <definedName name="SHARED_FORMULA_8_893_8_893_4">#REF!*#REF!</definedName>
    <definedName name="SHARED_FORMULA_8_894_8_894_5">IF(#REF!="",#REF!*#REF!,(#REF!*#REF!/#REF!))</definedName>
    <definedName name="SHARED_FORMULA_8_897_8_897_4">#REF!*#REF!</definedName>
    <definedName name="SHARED_FORMULA_8_897_8_897_5">NA()</definedName>
    <definedName name="SHARED_FORMULA_8_907_8_907_12">NA()</definedName>
    <definedName name="SHARED_FORMULA_8_910_8_910_2">#REF!*#REF!</definedName>
    <definedName name="SHARED_FORMULA_8_910_8_910_4">#REF!*#REF!</definedName>
    <definedName name="SHARED_FORMULA_8_914_8_914_2">#REF!*#REF!</definedName>
    <definedName name="SHARED_FORMULA_8_914_8_914_4">#REF!*#REF!</definedName>
    <definedName name="SHARED_FORMULA_8_927_8_927_2">#REF!*#REF!</definedName>
    <definedName name="SHARED_FORMULA_8_927_8_927_4">#REF!*#REF!</definedName>
    <definedName name="SHARED_FORMULA_8_93_8_93_7">NA()</definedName>
    <definedName name="SHARED_FORMULA_8_931_8_931_2">#REF!*#REF!</definedName>
    <definedName name="SHARED_FORMULA_8_931_8_931_4">#REF!*#REF!</definedName>
    <definedName name="SHARED_FORMULA_8_939_8_939_12">NA()</definedName>
    <definedName name="SHARED_FORMULA_8_944_8_944_2">#REF!*#REF!</definedName>
    <definedName name="SHARED_FORMULA_8_946_8_946_4">#REF!*#REF!</definedName>
    <definedName name="SHARED_FORMULA_8_948_8_948_2">#REF!*#REF!</definedName>
    <definedName name="SHARED_FORMULA_8_950_8_950_4">#REF!*#REF!</definedName>
    <definedName name="SHARED_FORMULA_8_963_8_963_2">#REF!*#REF!</definedName>
    <definedName name="SHARED_FORMULA_8_964_8_964_4">#REF!*#REF!</definedName>
    <definedName name="SHARED_FORMULA_8_967_8_967_2">#REF!*#REF!</definedName>
    <definedName name="SHARED_FORMULA_8_968_8_968_4">#REF!*#REF!</definedName>
    <definedName name="SHARED_FORMULA_8_977_8_977_12">NA()</definedName>
    <definedName name="SHARED_FORMULA_8_98_8_98_20">NA()</definedName>
    <definedName name="SHARED_FORMULA_8_981_8_981_2">#REF!*#REF!</definedName>
    <definedName name="SHARED_FORMULA_8_981_8_981_4">#REF!*#REF!</definedName>
    <definedName name="SHARED_FORMULA_8_985_8_985_2">#REF!*#REF!</definedName>
    <definedName name="SHARED_FORMULA_8_986_8_986_4">#REF!*#REF!</definedName>
    <definedName name="SHARED_FORMULA_8_99_8_99_2">#REF!*#REF!</definedName>
    <definedName name="SHARED_FORMULA_8_99_8_99_4">#REF!*#REF!</definedName>
    <definedName name="SHARED_FORMULA_8_993_8_993_12">NA()</definedName>
    <definedName name="SHARED_FORMULA_8_998_8_998_2">#REF!*#REF!</definedName>
    <definedName name="SHARED_FORMULA_8_999_8_999_4">#REF!*#REF!</definedName>
    <definedName name="SHARED_FORMULA_9_27_9_27_8">2*#REF!</definedName>
    <definedName name="SHARED_FORMULA_9_31_9_31_10">NA()</definedName>
    <definedName name="SHARED_FORMULA_9_38_9_38_9">+#REF!*35</definedName>
    <definedName name="SHARED_FORMULA_9_41_9_41_16">#REF!*#REF!</definedName>
    <definedName name="SHARED_FORMULA_9_45_9_45_16">#REF!*#REF!</definedName>
    <definedName name="SHARED_FORMULA_9_617_9_617_9">NA()</definedName>
    <definedName name="SHASHI">#REF!</definedName>
    <definedName name="sheet">[411]Boq!#REF!</definedName>
    <definedName name="sheet1">#REF!</definedName>
    <definedName name="Sheet2">[158]DATA!#REF!</definedName>
    <definedName name="shi">#REF!</definedName>
    <definedName name="shiva">#REF!</definedName>
    <definedName name="SHOULDERS">#REF!</definedName>
    <definedName name="shru">[416]Footings!#REF!</definedName>
    <definedName name="Shyam">#REF!</definedName>
    <definedName name="si">#REF!</definedName>
    <definedName name="SIDEWALLSONETOSIX">#REF!</definedName>
    <definedName name="SIDEWALLSSEVENTOTHIRTEEN">#REF!</definedName>
    <definedName name="signage">'[170]14'!$A:$U</definedName>
    <definedName name="single">#REF!</definedName>
    <definedName name="Single_Clip">#REF!</definedName>
    <definedName name="Siri">#N/A</definedName>
    <definedName name="SITE">#REF!</definedName>
    <definedName name="site.ref" hidden="1">[174]Database!$B$6:$B$26</definedName>
    <definedName name="SITEWORKS">#REF!</definedName>
    <definedName name="sixtesoc">#REF!</definedName>
    <definedName name="SIXTOTHIRTEEN">#REF!</definedName>
    <definedName name="size">'[268]GF Columns'!#REF!</definedName>
    <definedName name="SKBEL">#REF!</definedName>
    <definedName name="SKDIRD" hidden="1">{"'ridftotal'!$A$4:$S$27"}</definedName>
    <definedName name="SKFC11">[146]Basicrates!$D$156</definedName>
    <definedName name="SKHT">[417]Material!$D$129</definedName>
    <definedName name="Skil">'[284]labour rates'!$C$7</definedName>
    <definedName name="skirting_shahbad">#REF!</definedName>
    <definedName name="sl_32_backfill">'[104]1V of 2m slab'!$I$78</definedName>
    <definedName name="sl_32_bedblock">'[104]1V of 2m slab'!$I$46</definedName>
    <definedName name="sl_32_deck">'[104]1V of 2m slab'!$I$52</definedName>
    <definedName name="sl_32_ew">'[104]1V of 2m slab'!$I$12</definedName>
    <definedName name="sl_32_found">'[104]1V of 2m slab'!$I$19</definedName>
    <definedName name="sl_32_hysd">'[104]1V of 2m slab'!$I$66</definedName>
    <definedName name="sl_32_subs">'[104]1V of 2m slab'!$I$38</definedName>
    <definedName name="sl_32_wc">'[104]1V of 2m slab'!$I$58</definedName>
    <definedName name="sl_76_backing">'[104]2V of 3.0Mslab'!$I$49</definedName>
    <definedName name="sl_76_deck">'[104]2V of 3.0Mslab'!$I$55</definedName>
    <definedName name="sl_76_ew">'[104]2V of 3.0Mslab'!$I$13</definedName>
    <definedName name="sl_76_found">'[104]2V of 3.0Mslab'!$I$29</definedName>
    <definedName name="sl_76_gravel">'[104]2V of 3.0Mslab'!$I$81</definedName>
    <definedName name="sl_76_hysd">'[104]2V of 3.0Mslab'!$I$69</definedName>
    <definedName name="sl_76_sub">'[104]2V of 3.0Mslab'!$I$40</definedName>
    <definedName name="sl_76_wc">'[104]2V of 3.0Mslab'!$I$61</definedName>
    <definedName name="sla">'[418]Pile cap'!#REF!</definedName>
    <definedName name="Slab">#REF!</definedName>
    <definedName name="SLAB.">#REF!</definedName>
    <definedName name="slab_8">#REF!</definedName>
    <definedName name="SLAB1">#REF!</definedName>
    <definedName name="slab20">#REF!</definedName>
    <definedName name="slab21">#REF!</definedName>
    <definedName name="slab8">#REF!</definedName>
    <definedName name="SlabD">#REF!</definedName>
    <definedName name="SLC">[209]Supplier!$A$2:$B$3409</definedName>
    <definedName name="SLC_Wingwall">#REF!</definedName>
    <definedName name="sludge">#REF!</definedName>
    <definedName name="Slushy_soil_and_silt_clearance_upto_0.60_metres_depth_SS_20_B">#REF!</definedName>
    <definedName name="Slushy_soil_and_silt_clearance_upto_0_60_metres_depth_SS_20_B">NA()</definedName>
    <definedName name="sm">'[75]Lead statement'!$P$6</definedName>
    <definedName name="sma">#REF!</definedName>
    <definedName name="SMAZDOOR">[419]MRATES!$F$38</definedName>
    <definedName name="smc">'[420]Lead Statement'!$P$7</definedName>
    <definedName name="smetal">#REF!</definedName>
    <definedName name="sn">'[195]Lead statement'!$P$6</definedName>
    <definedName name="sngbr">[351]l!$J$10</definedName>
    <definedName name="sngsd">[351]l!$J$9</definedName>
    <definedName name="sngst">[351]l!$J$8</definedName>
    <definedName name="so_desgn">[421]Data_Base!$E$2:$F$11</definedName>
    <definedName name="Soft_disentigrated_rock___removable_by_pick_axes_and_crow_bars">#REF!</definedName>
    <definedName name="soil_type">'[176]data existing_do not delete'!$I$2:$I$9</definedName>
    <definedName name="soil_types">'[421]data existing_do not delete'!$I$2:$I$9</definedName>
    <definedName name="Soling">#REF!</definedName>
    <definedName name="Soling_stone_of_150_mm_size_of_granite__trap_and_Dolamite_varieties.">#REF!</definedName>
    <definedName name="Soling_stone_of_150_mm_size_of_granite__trap_and_Dolamite_varieties_">NA()</definedName>
    <definedName name="SortOrder">#REF!</definedName>
    <definedName name="SP">#REF!</definedName>
    <definedName name="SP_136_BCCP">#REF!</definedName>
    <definedName name="SP_136_BODY">#REF!</definedName>
    <definedName name="Sp_136_bodywalls">'[115]Road data'!$C$379</definedName>
    <definedName name="SP_136_FLY_BCCP">#REF!</definedName>
    <definedName name="Sp_136_Found">'[115]Road data'!$C$356</definedName>
    <definedName name="SP_148_BCCP">#REF!</definedName>
    <definedName name="sp_64">#REF!</definedName>
    <definedName name="SP_BACKFILL">#REF!</definedName>
    <definedName name="sp_bc">'[422]Road data'!#REF!</definedName>
    <definedName name="SP_BED_HP">#REF!</definedName>
    <definedName name="Sp_BetweenBodywalls">'[115]Road data'!$C$451</definedName>
    <definedName name="SP_BM">'[127]Road data'!#REF!</definedName>
    <definedName name="sp_bm_100">'[422]Road data'!#REF!</definedName>
    <definedName name="SP_BM_50">#REF!</definedName>
    <definedName name="sp_bt_batch">'[422]Road data'!#REF!</definedName>
    <definedName name="SP_BT_PATCH_40">#REF!</definedName>
    <definedName name="SP_BUSG">#REF!</definedName>
    <definedName name="SP_CAU_BOARD_900">'[423]Road data'!$C$1798</definedName>
    <definedName name="SP_Diversion_Road">'[390]Road data'!#REF!</definedName>
    <definedName name="sp_eew">'[115]Road data'!$C$316</definedName>
    <definedName name="SP_EW_C">#REF!</definedName>
    <definedName name="SP_EW_Car">'[127]Road data'!#REF!</definedName>
    <definedName name="SP_EW_FMC_Side">'[390]Road data'!$C$15</definedName>
    <definedName name="SP_EW_Form_OMC">'[115]Road data'!$C$32</definedName>
    <definedName name="SP_EW_FOUND">#REF!</definedName>
    <definedName name="SP_EW_Man">'[390]Road data'!#REF!</definedName>
    <definedName name="SP_EW_OMC_Car">'[127]Road data'!#REF!</definedName>
    <definedName name="SP_EW_OMC_Side">'[127]Road data'!#REF!</definedName>
    <definedName name="SP_EW_S">#REF!</definedName>
    <definedName name="SP_EW_SIDE">'[422]Road data'!#REF!</definedName>
    <definedName name="sp_EW_side_OMC">'[115]Road data'!$C$7</definedName>
    <definedName name="SP_EW_T">#REF!</definedName>
    <definedName name="SP_EW_Trench">'[110]Road data'!#REF!</definedName>
    <definedName name="SP_EW_USS">#REF!</definedName>
    <definedName name="SP_FILL_INB_BODY">#REF!</definedName>
    <definedName name="SP_FILTER_ABUT">#REF!</definedName>
    <definedName name="SP_FILTER_BPITCH">#REF!</definedName>
    <definedName name="SP_G2_22B_AS_PR">#REF!</definedName>
    <definedName name="SP_G2_22B_AS_VR">#REF!</definedName>
    <definedName name="SP_G2_45B_AS_PR">#REF!</definedName>
    <definedName name="SP_G2_45B_AS_VR">#REF!</definedName>
    <definedName name="SP_G3_22B_BS_PR">#REF!</definedName>
    <definedName name="SP_G3_22B_BS_VR">#REF!</definedName>
    <definedName name="SP_G3_45B_BS_PR">#REF!</definedName>
    <definedName name="SP_G3_45B_BS_VR">#REF!</definedName>
    <definedName name="SP_Gravel_Bedding">'[115]Road data'!$C$336</definedName>
    <definedName name="SP_Gravel_Quardrent">'[390]Road data'!#REF!</definedName>
    <definedName name="SP_GROUT_REV">#REF!</definedName>
    <definedName name="SP_GS">#REF!</definedName>
    <definedName name="Sp_GSB">'[115]Road data'!$C$60</definedName>
    <definedName name="SP_H_ROCK">#REF!</definedName>
    <definedName name="SP_HP_1000">'[424]Road data'!$C$957</definedName>
    <definedName name="SP_HP_600">'[127]Road data'!#REF!</definedName>
    <definedName name="SP_HP_800">'[110]Road data'!#REF!</definedName>
    <definedName name="Sp_HPC">'[115]Road data'!$C$404</definedName>
    <definedName name="SP_HPL_600">'[127]Road data'!#REF!</definedName>
    <definedName name="SP_HPL_800">'[110]Road data'!#REF!</definedName>
    <definedName name="SP_HYSD_FOUND">#REF!</definedName>
    <definedName name="SP_HYSD_SUB">#REF!</definedName>
    <definedName name="SP_HYSD_Super">'[127]Road data'!#REF!</definedName>
    <definedName name="SP_LINE_PAINT">'[423]Road data'!$C$1789</definedName>
    <definedName name="SP_M10_base">'[390]Road data'!#REF!</definedName>
    <definedName name="sp_M10_bCC">'[127]Road data'!#REF!</definedName>
    <definedName name="SP_M10_drainS">'[390]Road data'!#REF!</definedName>
    <definedName name="SP_M15_deviders">'[390]Road data'!#REF!</definedName>
    <definedName name="SP_M15_DIVIDERS">#REF!</definedName>
    <definedName name="SP_M15_footing">'[127]Road data'!#REF!</definedName>
    <definedName name="SP_M15_FOUND">#REF!</definedName>
    <definedName name="SP_M15_LEVEL">#REF!</definedName>
    <definedName name="SP_M15_SUB">'[127]Road data'!#REF!</definedName>
    <definedName name="Sp_M20_Bed">'[115]Road data'!$C$559</definedName>
    <definedName name="SP_M20_BedBack">'[127]Road data'!#REF!</definedName>
    <definedName name="SP_M20_COVER">'[127]Road data'!#REF!</definedName>
    <definedName name="SP_M20_Slab">'[127]Road data'!#REF!</definedName>
    <definedName name="SP_M20R_BEDBLOCKS">#REF!</definedName>
    <definedName name="SP_M20R_COVER_SLAB">#REF!</definedName>
    <definedName name="SP_M20R_DECK">#REF!</definedName>
    <definedName name="SP_M20R_RAIL">#REF!</definedName>
    <definedName name="SP_M25_ApproachSlab">'[127]Road data'!#REF!</definedName>
    <definedName name="SP_M25R_APP">#REF!</definedName>
    <definedName name="SP_M30_WC">'[127]Road data'!#REF!</definedName>
    <definedName name="SP_M30R_WC">#REF!</definedName>
    <definedName name="SP_M35_CC">'[390]Road data'!#REF!</definedName>
    <definedName name="SP_M35_CCP">#REF!</definedName>
    <definedName name="SP_M35_fLY_CCP">#REF!</definedName>
    <definedName name="SP_M35_FlyAsh">'[127]Road data'!#REF!</definedName>
    <definedName name="SP_MAST_12.7">#REF!</definedName>
    <definedName name="SP_MAST_25.4">#REF!</definedName>
    <definedName name="SP_Mild">'[127]Road data'!#REF!</definedName>
    <definedName name="Sp_MSS">'[115]Road data'!$C$220</definedName>
    <definedName name="SP_O_ROCK">#REF!</definedName>
    <definedName name="SP_PAINT">#REF!</definedName>
    <definedName name="SP_Painting">'[127]Road data'!#REF!</definedName>
    <definedName name="SP_Pick">'[390]Road data'!$C$79</definedName>
    <definedName name="SP_PLAST">#REF!</definedName>
    <definedName name="SP_Plastering">'[127]Road data'!#REF!</definedName>
    <definedName name="SP_PRIME">#REF!</definedName>
    <definedName name="SP_Rev_A300">'[390]Road data'!#REF!</definedName>
    <definedName name="SP_Rev_Q300">'[390]Road data'!#REF!</definedName>
    <definedName name="SP_REV300">#REF!</definedName>
    <definedName name="SP_SANDFILL">#REF!</definedName>
    <definedName name="SP_Sandfilling">'[127]Road data'!#REF!</definedName>
    <definedName name="SP_Scar_BT">'[127]Road data'!#REF!</definedName>
    <definedName name="SP_SCAR_GRA">#REF!</definedName>
    <definedName name="SP_Scar_GSB">'[127]Road data'!#REF!</definedName>
    <definedName name="Sp_Scarf">'[115]Road data'!$C$84</definedName>
    <definedName name="SP_SCSD">'[115]Road data'!$C$174</definedName>
    <definedName name="SP_SCSD_6070">#REF!</definedName>
    <definedName name="SP_SCSD_80100">'[127]Road data'!#REF!</definedName>
    <definedName name="SP_SDBC">#REF!</definedName>
    <definedName name="Sp_Shoulders">'[115]Road data'!$C$249</definedName>
    <definedName name="SP_Tack">'[115]Road data'!$C$200</definedName>
    <definedName name="Sp_WBM_G2">'[115]Road data'!$C$99</definedName>
    <definedName name="SP_WBM_G3">'[115]Road data'!$C$123</definedName>
    <definedName name="SP_WBM2">'[127]Road data'!#REF!</definedName>
    <definedName name="SP_WBM2_HS">'[110]Road data'!$C$81</definedName>
    <definedName name="SP_WBM2_HVR">'[127]Road data'!#REF!</definedName>
    <definedName name="SP_WBM2_MCS">'[127]Road data'!#REF!</definedName>
    <definedName name="SP_WBM2_MVR">'[127]Road data'!#REF!</definedName>
    <definedName name="SP_WBM3">'[127]Road data'!#REF!</definedName>
    <definedName name="SP_WBM3_HS">'[110]Road data'!$C$108</definedName>
    <definedName name="SP_WBM3_HVR">'[127]Road data'!#REF!</definedName>
    <definedName name="SP_WBM3_MCS">'[127]Road data'!#REF!</definedName>
    <definedName name="SP_WEEP">#REF!</definedName>
    <definedName name="SP_Weepholes">'[127]Road data'!#REF!</definedName>
    <definedName name="SP_WMM">'[127]Road data'!#REF!</definedName>
    <definedName name="sp002a">'[425]MRoad data'!#REF!</definedName>
    <definedName name="sp004a">'[89]MRMECADAMoad data'!#REF!</definedName>
    <definedName name="SP005A">'[89]MRMECADAMoad data'!#REF!</definedName>
    <definedName name="SP007a">#REF!</definedName>
    <definedName name="SP022a">'[89]MRMECADAMoad data'!#REF!</definedName>
    <definedName name="sp023a">'[89]MRMECADAMoad data'!#REF!</definedName>
    <definedName name="sp025a">#REF!</definedName>
    <definedName name="SP034a">'[89]MRMECADAMoad data'!#REF!</definedName>
    <definedName name="sp053A">#REF!</definedName>
    <definedName name="sp054a">#REF!</definedName>
    <definedName name="spaint">#REF!</definedName>
    <definedName name="span">#REF!</definedName>
    <definedName name="span_or_dia">#REF!</definedName>
    <definedName name="span_steel_relation">#REF!</definedName>
    <definedName name="Spare">[297]Iocount!#REF!</definedName>
    <definedName name="spas">#REF!</definedName>
    <definedName name="spb_1">#REF!</definedName>
    <definedName name="spds">#REF!</definedName>
    <definedName name="SpecialPrice" hidden="1">#REF!</definedName>
    <definedName name="specific">[426]m!$D$149</definedName>
    <definedName name="Specification">[427]Specification!$B$3:$E$116</definedName>
    <definedName name="SPECS">[204]SPECS!$D$61:$D$123</definedName>
    <definedName name="spill">[148]Habcodes!#REF!</definedName>
    <definedName name="spl">#REF!</definedName>
    <definedName name="SPR">#REF!</definedName>
    <definedName name="spray">#REF!</definedName>
    <definedName name="Spreading__watering_gravel_for_150mm_compacted">#REF!</definedName>
    <definedName name="SPREADING_40MM">#REF!</definedName>
    <definedName name="SPREADING_65MM">'[395]Road data'!#REF!</definedName>
    <definedName name="Spreading_gravel_or_sand_including_watering_and_rolling_with_hand_roller_irrespective_of_thickness_in_layer">'[95]Common '!$D$308</definedName>
    <definedName name="sprev" hidden="1">{"pl_t&amp;d",#N/A,FALSE,"p&amp;l_t&amp;D_01_02 (2)"}</definedName>
    <definedName name="spryer">#REF!</definedName>
    <definedName name="Spülfreqenz_Filter">[181]BALAN1!#REF!</definedName>
    <definedName name="sr">[360]m!$M$3</definedName>
    <definedName name="sravani">#REF!</definedName>
    <definedName name="SRB" hidden="1">{"'Sheet1'!$A$4386:$N$4591"}</definedName>
    <definedName name="src">'[381]Main sheet'!$I$33</definedName>
    <definedName name="srh">#REF!</definedName>
    <definedName name="sri">[360]m!$D$149</definedName>
    <definedName name="srinu">[360]m!$M$3</definedName>
    <definedName name="Srivarimettu">[428]Material!$D$129</definedName>
    <definedName name="srp">#REF!</definedName>
    <definedName name="ss">[429]Data!#REF!</definedName>
    <definedName name="ss_pipes">#REF!</definedName>
    <definedName name="ss_railing">#REF!</definedName>
    <definedName name="SS_Reinigung_in_BiopurC">[181]BALAN1!#REF!</definedName>
    <definedName name="SS_reinigung_in_BiopurN">[181]BALAN1!#REF!</definedName>
    <definedName name="SS_Reinigung_in_Filter">[181]BALAN1!#REF!</definedName>
    <definedName name="ssand">#REF!</definedName>
    <definedName name="Ssec1">#REF!</definedName>
    <definedName name="Ssec2">#REF!</definedName>
    <definedName name="Ssec3">#REF!</definedName>
    <definedName name="Ssec4">#REF!</definedName>
    <definedName name="Ssec5">#REF!</definedName>
    <definedName name="Ssec6">#REF!</definedName>
    <definedName name="ssfsd">[118]Analysis!$D$311</definedName>
    <definedName name="SSR_Year">[430]LEADS!$AD$1</definedName>
    <definedName name="SSRückläufekg">[181]BALAN1!$E$13</definedName>
    <definedName name="sss">#REF!</definedName>
    <definedName name="ssss">'[107]col-reinft1'!#REF!</definedName>
    <definedName name="ssssss">'[431]Lead statement'!$P$13</definedName>
    <definedName name="sssssssssssssssssssss">#REF!</definedName>
    <definedName name="SSSSSSSSSSSSSSSSSSSSSSSSSSSSSSSSSSSSSSSSS">#REF!</definedName>
    <definedName name="ssssssssssssssssssssssssssssssssssssssssssssss">[432]Labour!$D$3</definedName>
    <definedName name="sst">#REF!</definedName>
    <definedName name="sstype3drop">#REF!</definedName>
    <definedName name="SSTYPE3DROP1">#REF!</definedName>
    <definedName name="sstype3slab">#REF!</definedName>
    <definedName name="SSTYPESLAB1">#REF!</definedName>
    <definedName name="SSvorklkg">[181]BALAN1!$F$13</definedName>
    <definedName name="SSvorklmg">[181]BALAN1!$F$14</definedName>
    <definedName name="st">#REF!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ack">#REF!</definedName>
    <definedName name="stack1">#REF!</definedName>
    <definedName name="stack4">#REF!</definedName>
    <definedName name="stack5">#REF!</definedName>
    <definedName name="stacking">#REF!</definedName>
    <definedName name="stacking_gravel">#REF!</definedName>
    <definedName name="stacking_metal">#REF!</definedName>
    <definedName name="staf">[178]v!#REF!</definedName>
    <definedName name="staff">[178]v!#REF!</definedName>
    <definedName name="staff_1">[189]v!#REF!</definedName>
    <definedName name="staffrate">#REF!</definedName>
    <definedName name="Stage">#REF!</definedName>
    <definedName name="Stagging">[433]Boq!#REF!</definedName>
    <definedName name="Staircase">#REF!</definedName>
    <definedName name="Staircase_8">#REF!</definedName>
    <definedName name="Staircase2">#REF!</definedName>
    <definedName name="STAND_BY">[99]CPHEEO!$C$16</definedName>
    <definedName name="STANDARD_SPECIFICATION_FOR_HOSPITAL_STRUCTURES">#REF!</definedName>
    <definedName name="standrad">'[145]p&amp;m'!#REF!</definedName>
    <definedName name="State">#REF!</definedName>
    <definedName name="STATIC_HEAD">[99]CPHEEO!$C$9</definedName>
    <definedName name="steel">#REF!</definedName>
    <definedName name="steel_hysd">#REF!</definedName>
    <definedName name="steel_mildbar">#REF!</definedName>
    <definedName name="steelcenA">#REF!</definedName>
    <definedName name="steelcenB">#REF!</definedName>
    <definedName name="steelcenpb">#REF!</definedName>
    <definedName name="sth">#REF!</definedName>
    <definedName name="STITCP">'[434]Basic Rates'!$A$208</definedName>
    <definedName name="stock">#REF!</definedName>
    <definedName name="stof">[189]v!#REF!</definedName>
    <definedName name="stone">[435]stone!$A$1:$N$202</definedName>
    <definedName name="Stone_Aggregate_10_mm">#REF!</definedName>
    <definedName name="Stone_Aggregate_20_mm">#REF!</definedName>
    <definedName name="Stone_Aggregate_40_mm">#REF!</definedName>
    <definedName name="stone_dust">#REF!</definedName>
    <definedName name="Stone_matrix">#REF!</definedName>
    <definedName name="stoneld">[246]leads!#REF!</definedName>
    <definedName name="stp">#REF!</definedName>
    <definedName name="str_steel">#REF!</definedName>
    <definedName name="str_steel_plates">#REF!</definedName>
    <definedName name="Streitwert">'[436]Legal Risk Analysis'!#REF!</definedName>
    <definedName name="StrID">#REF!</definedName>
    <definedName name="STRUCTURAL">#REF!</definedName>
    <definedName name="structure">#REF!</definedName>
    <definedName name="structure_number">#REF!</definedName>
    <definedName name="studext">#REF!</definedName>
    <definedName name="STUDEXT1">#REF!</definedName>
    <definedName name="stuff">[189]v!#REF!</definedName>
    <definedName name="stype2drop">#REF!</definedName>
    <definedName name="STYPE2DROP1">#REF!</definedName>
    <definedName name="stype2slab">#REF!</definedName>
    <definedName name="STYPE2SLAB1">#REF!</definedName>
    <definedName name="stype3drop">#REF!</definedName>
    <definedName name="STYPE3DROP2">#REF!</definedName>
    <definedName name="stype3slab">#REF!</definedName>
    <definedName name="STYPE3SLAB1">#REF!</definedName>
    <definedName name="SU">#REF!</definedName>
    <definedName name="SUB">#REF!</definedName>
    <definedName name="Subject">#REF!</definedName>
    <definedName name="sudheer">#REF!</definedName>
    <definedName name="suhas">#REF!</definedName>
    <definedName name="sujin">#REF!</definedName>
    <definedName name="Sum">#REF!</definedName>
    <definedName name="suman">[437]MRATES!$H$52</definedName>
    <definedName name="SUMFINAL">#REF!</definedName>
    <definedName name="summar">[157]data!#REF!</definedName>
    <definedName name="summary">[157]data!#REF!</definedName>
    <definedName name="summary_1">[158]DATA!#REF!</definedName>
    <definedName name="Summitiojn_formula">IF('[438]WS Data'!XFB1="",'[438]WS Data'!XEY1*'[438]WS Data'!XFA1,'[438]WS Data'!XEY1*'[438]WS Data'!XFA1/'[438]WS Data'!XFB1)</definedName>
    <definedName name="SUMP">#REF!</definedName>
    <definedName name="sumrisk">#REF!</definedName>
    <definedName name="sumtotal">#REF!</definedName>
    <definedName name="sun">[203]DATA_PRG!$H$180</definedName>
    <definedName name="Sunshade_0.6_m_wide">[100]Works!#REF!</definedName>
    <definedName name="Sunshade_0.8_m_wide">[100]Works!#REF!</definedName>
    <definedName name="Sunshade_0_6_m_wide">NA()</definedName>
    <definedName name="Sunshade_0_8_m_wide">NA()</definedName>
    <definedName name="Sunshade_1.0_m_wide">[100]Works!#REF!</definedName>
    <definedName name="Sunshade_1_0_m_wide">NA()</definedName>
    <definedName name="sunshade_width">'[176]data existing_do not delete'!$A$98:$A$100</definedName>
    <definedName name="supervisor">#REF!</definedName>
    <definedName name="Supply_and_Fixing_of_Frame_made_With_25_x_25_x_3mm_L_angle__AND__middle_patty_1_No._1.80mt__and_using_4mm_round_bars_75mm_C_C_in_vertical_and_using__3mm_round_bars_100mm_C_C_including_c_c_of_all_materials_and_labour_charges_etc._complete._Of_size_1.80_X_1">#REF!</definedName>
    <definedName name="SUPPLY_RATE">[99]input!$C$21</definedName>
    <definedName name="suresh">#REF!</definedName>
    <definedName name="surf">#REF!</definedName>
    <definedName name="suri">#REF!</definedName>
    <definedName name="surrya">#REF!</definedName>
    <definedName name="Surutupalli">'[417]Plant &amp;  Machinery'!$G$13</definedName>
    <definedName name="SURYA">#REF!</definedName>
    <definedName name="suryacem_paint">#REF!</definedName>
    <definedName name="SV">#REF!</definedName>
    <definedName name="SVA">#REF!</definedName>
    <definedName name="svlpl">#REF!</definedName>
    <definedName name="svlwl">#REF!</definedName>
    <definedName name="SVRATES">[167]Valves!$A$18:$K$31</definedName>
    <definedName name="sw">#REF!</definedName>
    <definedName name="SWARE">#REF!</definedName>
    <definedName name="sware2">#REF!</definedName>
    <definedName name="swc">#REF!</definedName>
    <definedName name="swci">#REF!</definedName>
    <definedName name="swd" hidden="1">{"pl_td_01_02",#N/A,FALSE,"p&amp;l_t&amp;D_01_02 (2)"}</definedName>
    <definedName name="SWE">#REF!</definedName>
    <definedName name="sweep">#REF!</definedName>
    <definedName name="SWFR">#REF!</definedName>
    <definedName name="Sy">#REF!</definedName>
    <definedName name="T">#REF!</definedName>
    <definedName name="T.A">#REF!</definedName>
    <definedName name="t.area">#REF!</definedName>
    <definedName name="T.S">#REF!</definedName>
    <definedName name="t_beam">[203]DATA_PRG!$H$166</definedName>
    <definedName name="T_beams">[100]Works!#REF!</definedName>
    <definedName name="T0">#REF!</definedName>
    <definedName name="T0_10">#REF!</definedName>
    <definedName name="T0_6">"'smb://Kumaresan/sathya/Documents%20and%20Settings/RQM/Desktop/Cost%20code.xls'#$''.$AH$34:$BF$58"</definedName>
    <definedName name="Table">#REF!</definedName>
    <definedName name="Table_A2___Road_Sections__as_given_in_Terms_of_Reference__Not_Used_In_The_Study">'[152]R99 etc'!$A$1:$L$142</definedName>
    <definedName name="table1">'[91]SPT vs PHI'!$E$2:$F$47</definedName>
    <definedName name="TABLE2">#REF!</definedName>
    <definedName name="Table3">#REF!</definedName>
    <definedName name="Table4">#REF!</definedName>
    <definedName name="TableRange">#REF!</definedName>
    <definedName name="tabu">#REF!</definedName>
    <definedName name="tack">'[104]Detailed RD  estimate'!$M$54</definedName>
    <definedName name="TAEW">'[127]abs road'!#REF!</definedName>
    <definedName name="tailpiece">[46]maya!$B$343:$B$348</definedName>
    <definedName name="taj">[189]v!#REF!</definedName>
    <definedName name="Tandam_Road_Roller">#REF!</definedName>
    <definedName name="tank">#REF!</definedName>
    <definedName name="tas">#REF!</definedName>
    <definedName name="TAWBM">#REF!</definedName>
    <definedName name="TaxTV">10%</definedName>
    <definedName name="TaxXL">5%</definedName>
    <definedName name="tbiiv0">#REF!</definedName>
    <definedName name="tbiv0">#REF!</definedName>
    <definedName name="tbl_ProdInfo" hidden="1">#REF!</definedName>
    <definedName name="td">#REF!</definedName>
    <definedName name="TDS" hidden="1">{"'Sheet1'!$A$4386:$N$4591"}</definedName>
    <definedName name="teakwood">#REF!</definedName>
    <definedName name="TECV">#REF!</definedName>
    <definedName name="teeta">#REF!</definedName>
    <definedName name="TEI">#REF!</definedName>
    <definedName name="TEI_8">#REF!</definedName>
    <definedName name="tekmal">#REF!</definedName>
    <definedName name="temp">[20]r!$F$2</definedName>
    <definedName name="temp1">#REF!</definedName>
    <definedName name="ten">#REF!</definedName>
    <definedName name="TENDER">#REF!</definedName>
    <definedName name="tene">'[439]Labour rates'!#REF!</definedName>
    <definedName name="ter">[440]r!$F$2</definedName>
    <definedName name="ter_vapi">#REF!</definedName>
    <definedName name="terrace">#REF!</definedName>
    <definedName name="test">#REF!</definedName>
    <definedName name="test1">#REF!</definedName>
    <definedName name="text">#REF!</definedName>
    <definedName name="TGY">[251]Material!$D$130</definedName>
    <definedName name="th">#REF!</definedName>
    <definedName name="thjj">[269]Labour!$D$22</definedName>
    <definedName name="Timber">[100]Material!#REF!</definedName>
    <definedName name="TIME">#REF!</definedName>
    <definedName name="tipp">#REF!</definedName>
    <definedName name="Tipper___5_cum_ton_km">#N/A</definedName>
    <definedName name="Tipper__Dumper_1_hour">#REF!</definedName>
    <definedName name="Tipper_10_T">#REF!</definedName>
    <definedName name="tit">#REF!</definedName>
    <definedName name="Title">'[441]Civil Boq'!$D$3</definedName>
    <definedName name="Title1">#REF!</definedName>
    <definedName name="Title2">#REF!</definedName>
    <definedName name="TL">'[154]MTC-estimate'!$C$6</definedName>
    <definedName name="tm">#REF!</definedName>
    <definedName name="TMBPLA">[184]DATA!$J$22</definedName>
    <definedName name="TMBSCA">[184]DATA!$J$24</definedName>
    <definedName name="to">#REF!</definedName>
    <definedName name="TO.AR">#REF!</definedName>
    <definedName name="Toilet">[442]Lead!#REF!</definedName>
    <definedName name="tol">#REF!</definedName>
    <definedName name="top">[149]Boq!#REF!</definedName>
    <definedName name="top_8">#REF!</definedName>
    <definedName name="TOPDOME">'[214]DATA-ABSTRACT'!$A$11:$B$13</definedName>
    <definedName name="TOPDOMEONETOSIX">#REF!</definedName>
    <definedName name="TOPDOMESEVENTOTHIRTEEN">#REF!</definedName>
    <definedName name="topl">#REF!</definedName>
    <definedName name="topn">#REF!</definedName>
    <definedName name="TOPRINGGIRDERONETOSIX">#REF!</definedName>
    <definedName name="TOPRINGGIRDERSEVENTOTHIRTEEN">#REF!</definedName>
    <definedName name="TopSlbThk">#REF!</definedName>
    <definedName name="TOR">#REF!</definedName>
    <definedName name="tot">#REF!</definedName>
    <definedName name="tot1a1">'[71]Outline Cost - Five star Hotel'!#REF!</definedName>
    <definedName name="tot1a2">'[71]Outline Cost - Five star Hotel'!#REF!</definedName>
    <definedName name="tot1a3">'[71]Outline Cost - Five star Hotel'!#REF!</definedName>
    <definedName name="tot1a4">'[71]Outline Cost - Five star Hotel'!#REF!</definedName>
    <definedName name="tot1a5">'[71]Outline Cost - Five star Hotel'!#REF!</definedName>
    <definedName name="tot1a6">'[71]Outline Cost - Five star Hotel'!#REF!</definedName>
    <definedName name="tot1ax">'[71]Outline Cost - Five star Hotel'!#REF!</definedName>
    <definedName name="tot2a1">'[71]Outline Cost - Five star Hotel'!#REF!</definedName>
    <definedName name="tot2a2">'[71]Outline Cost - Five star Hotel'!#REF!</definedName>
    <definedName name="tot2a3">'[71]Outline Cost - Five star Hotel'!#REF!</definedName>
    <definedName name="tot2a4">'[71]Outline Cost - Five star Hotel'!#REF!</definedName>
    <definedName name="tot2a5">'[71]Outline Cost - Five star Hotel'!#REF!</definedName>
    <definedName name="tot2a6">'[71]Outline Cost - Five star Hotel'!#REF!</definedName>
    <definedName name="tot2ax">'[71]Outline Cost - Five star Hotel'!#REF!</definedName>
    <definedName name="tot2b1">'[71]Outline Cost - Five star Hotel'!#REF!</definedName>
    <definedName name="tot2b2">'[71]Outline Cost - Five star Hotel'!#REF!</definedName>
    <definedName name="tot2b3">'[71]Outline Cost - Five star Hotel'!#REF!</definedName>
    <definedName name="tot2b4">'[71]Outline Cost - Five star Hotel'!#REF!</definedName>
    <definedName name="tot2b5">'[71]Outline Cost - Five star Hotel'!#REF!</definedName>
    <definedName name="tot2b6">'[71]Outline Cost - Five star Hotel'!#REF!</definedName>
    <definedName name="tot2bx">'[71]Outline Cost - Five star Hotel'!#REF!</definedName>
    <definedName name="tot2c1">'[71]Outline Cost - Five star Hotel'!#REF!</definedName>
    <definedName name="tot2c2">'[71]Outline Cost - Five star Hotel'!#REF!</definedName>
    <definedName name="tot2c3">'[71]Outline Cost - Five star Hotel'!#REF!</definedName>
    <definedName name="tot2c4">'[71]Outline Cost - Five star Hotel'!#REF!</definedName>
    <definedName name="tot2c5">'[71]Outline Cost - Five star Hotel'!#REF!</definedName>
    <definedName name="tot2c6">'[71]Outline Cost - Five star Hotel'!#REF!</definedName>
    <definedName name="tot2cx">'[71]Outline Cost - Five star Hotel'!#REF!</definedName>
    <definedName name="tot2d1">'[71]Outline Cost - Five star Hotel'!#REF!</definedName>
    <definedName name="tot2d2">'[71]Outline Cost - Five star Hotel'!#REF!</definedName>
    <definedName name="tot2d3">'[71]Outline Cost - Five star Hotel'!#REF!</definedName>
    <definedName name="tot2d4">'[71]Outline Cost - Five star Hotel'!#REF!</definedName>
    <definedName name="tot2d5">'[71]Outline Cost - Five star Hotel'!#REF!</definedName>
    <definedName name="tot2d6">'[71]Outline Cost - Five star Hotel'!#REF!</definedName>
    <definedName name="tot2dx">'[71]Outline Cost - Five star Hotel'!#REF!</definedName>
    <definedName name="tot2e1">'[71]Outline Cost - Five star Hotel'!#REF!</definedName>
    <definedName name="tot2e2">'[71]Outline Cost - Five star Hotel'!#REF!</definedName>
    <definedName name="tot2e3">'[71]Outline Cost - Five star Hotel'!#REF!</definedName>
    <definedName name="tot2e4">'[71]Outline Cost - Five star Hotel'!#REF!</definedName>
    <definedName name="tot2e5">'[71]Outline Cost - Five star Hotel'!#REF!</definedName>
    <definedName name="tot2e6">'[71]Outline Cost - Five star Hotel'!#REF!</definedName>
    <definedName name="tot2ex">'[71]Outline Cost - Five star Hotel'!#REF!</definedName>
    <definedName name="tot2f1">'[71]Outline Cost - Five star Hotel'!#REF!</definedName>
    <definedName name="tot2f2">'[71]Outline Cost - Five star Hotel'!#REF!</definedName>
    <definedName name="tot2f3">'[71]Outline Cost - Five star Hotel'!#REF!</definedName>
    <definedName name="tot2f4">'[71]Outline Cost - Five star Hotel'!#REF!</definedName>
    <definedName name="tot2f5">'[71]Outline Cost - Five star Hotel'!#REF!</definedName>
    <definedName name="tot2f6">'[71]Outline Cost - Five star Hotel'!#REF!</definedName>
    <definedName name="tot2fx">'[71]Outline Cost - Five star Hotel'!#REF!</definedName>
    <definedName name="tot2g1">'[71]Outline Cost - Five star Hotel'!#REF!</definedName>
    <definedName name="tot2g2">'[71]Outline Cost - Five star Hotel'!#REF!</definedName>
    <definedName name="tot2g3">'[71]Outline Cost - Five star Hotel'!#REF!</definedName>
    <definedName name="tot2g4">'[71]Outline Cost - Five star Hotel'!#REF!</definedName>
    <definedName name="tot2g5">'[71]Outline Cost - Five star Hotel'!#REF!</definedName>
    <definedName name="tot2g6">'[71]Outline Cost - Five star Hotel'!#REF!</definedName>
    <definedName name="tot2gx">'[71]Outline Cost - Five star Hotel'!#REF!</definedName>
    <definedName name="tot2h1">'[71]Outline Cost - Five star Hotel'!#REF!</definedName>
    <definedName name="tot2h2">'[71]Outline Cost - Five star Hotel'!#REF!</definedName>
    <definedName name="tot2h3">'[71]Outline Cost - Five star Hotel'!#REF!</definedName>
    <definedName name="tot2h4">'[71]Outline Cost - Five star Hotel'!#REF!</definedName>
    <definedName name="tot2h5">'[71]Outline Cost - Five star Hotel'!#REF!</definedName>
    <definedName name="tot2h6">'[71]Outline Cost - Five star Hotel'!#REF!</definedName>
    <definedName name="tot2hx">'[71]Outline Cost - Five star Hotel'!#REF!</definedName>
    <definedName name="tot3a1">'[71]Outline Cost - Five star Hotel'!#REF!</definedName>
    <definedName name="tot3a2">'[71]Outline Cost - Five star Hotel'!#REF!</definedName>
    <definedName name="tot3a3">'[71]Outline Cost - Five star Hotel'!#REF!</definedName>
    <definedName name="tot3a4">'[71]Outline Cost - Five star Hotel'!#REF!</definedName>
    <definedName name="tot3a5">'[71]Outline Cost - Five star Hotel'!#REF!</definedName>
    <definedName name="tot3a6">'[71]Outline Cost - Five star Hotel'!#REF!</definedName>
    <definedName name="tot3ax">'[71]Outline Cost - Five star Hotel'!#REF!</definedName>
    <definedName name="tot3b1">'[71]Outline Cost - Five star Hotel'!#REF!</definedName>
    <definedName name="tot3b2">'[71]Outline Cost - Five star Hotel'!#REF!</definedName>
    <definedName name="tot3b3">'[71]Outline Cost - Five star Hotel'!#REF!</definedName>
    <definedName name="tot3b4">'[71]Outline Cost - Five star Hotel'!#REF!</definedName>
    <definedName name="tot3b5">'[71]Outline Cost - Five star Hotel'!#REF!</definedName>
    <definedName name="tot3b6">'[71]Outline Cost - Five star Hotel'!#REF!</definedName>
    <definedName name="tot3bx">'[71]Outline Cost - Five star Hotel'!#REF!</definedName>
    <definedName name="tot3c1">'[71]Outline Cost - Five star Hotel'!#REF!</definedName>
    <definedName name="tot3c2">'[71]Outline Cost - Five star Hotel'!#REF!</definedName>
    <definedName name="tot3c3">'[71]Outline Cost - Five star Hotel'!#REF!</definedName>
    <definedName name="tot3c4">'[71]Outline Cost - Five star Hotel'!#REF!</definedName>
    <definedName name="tot3c5">'[71]Outline Cost - Five star Hotel'!#REF!</definedName>
    <definedName name="tot3c6">'[71]Outline Cost - Five star Hotel'!#REF!</definedName>
    <definedName name="tot3cx">'[71]Outline Cost - Five star Hotel'!#REF!</definedName>
    <definedName name="tot4a1">'[71]Outline Cost - Five star Hotel'!#REF!</definedName>
    <definedName name="tot4a2">'[71]Outline Cost - Five star Hotel'!#REF!</definedName>
    <definedName name="tot4a3">'[71]Outline Cost - Five star Hotel'!#REF!</definedName>
    <definedName name="tot4a4">'[71]Outline Cost - Five star Hotel'!#REF!</definedName>
    <definedName name="tot4a5">'[71]Outline Cost - Five star Hotel'!#REF!</definedName>
    <definedName name="tot4a6">'[71]Outline Cost - Five star Hotel'!#REF!</definedName>
    <definedName name="tot4ax">'[71]Outline Cost - Five star Hotel'!#REF!</definedName>
    <definedName name="tot5a1">'[71]Outline Cost - Five star Hotel'!#REF!</definedName>
    <definedName name="tot5a2">'[71]Outline Cost - Five star Hotel'!#REF!</definedName>
    <definedName name="tot5a3">'[71]Outline Cost - Five star Hotel'!#REF!</definedName>
    <definedName name="tot5a4">'[71]Outline Cost - Five star Hotel'!#REF!</definedName>
    <definedName name="tot5a5">'[71]Outline Cost - Five star Hotel'!#REF!</definedName>
    <definedName name="tot5a6">'[71]Outline Cost - Five star Hotel'!#REF!</definedName>
    <definedName name="tot5ax">'[71]Outline Cost - Five star Hotel'!#REF!</definedName>
    <definedName name="tot5b1">'[71]Outline Cost - Five star Hotel'!#REF!</definedName>
    <definedName name="tot5b2">'[71]Outline Cost - Five star Hotel'!#REF!</definedName>
    <definedName name="tot5b3">'[71]Outline Cost - Five star Hotel'!#REF!</definedName>
    <definedName name="tot5b4">'[71]Outline Cost - Five star Hotel'!#REF!</definedName>
    <definedName name="tot5b5">'[71]Outline Cost - Five star Hotel'!#REF!</definedName>
    <definedName name="tot5b6">'[71]Outline Cost - Five star Hotel'!#REF!</definedName>
    <definedName name="tot5bx">'[71]Outline Cost - Five star Hotel'!#REF!</definedName>
    <definedName name="tot5c1">'[71]Outline Cost - Five star Hotel'!#REF!</definedName>
    <definedName name="tot5c2">'[71]Outline Cost - Five star Hotel'!#REF!</definedName>
    <definedName name="tot5c3">'[71]Outline Cost - Five star Hotel'!#REF!</definedName>
    <definedName name="tot5c4">'[71]Outline Cost - Five star Hotel'!#REF!</definedName>
    <definedName name="tot5c5">'[71]Outline Cost - Five star Hotel'!#REF!</definedName>
    <definedName name="tot5c6">'[71]Outline Cost - Five star Hotel'!#REF!</definedName>
    <definedName name="tot5cx">'[71]Outline Cost - Five star Hotel'!#REF!</definedName>
    <definedName name="tot5d1">'[71]Outline Cost - Five star Hotel'!#REF!</definedName>
    <definedName name="tot5d2">'[71]Outline Cost - Five star Hotel'!#REF!</definedName>
    <definedName name="tot5d3">'[71]Outline Cost - Five star Hotel'!#REF!</definedName>
    <definedName name="tot5d4">'[71]Outline Cost - Five star Hotel'!#REF!</definedName>
    <definedName name="tot5d5">'[71]Outline Cost - Five star Hotel'!#REF!</definedName>
    <definedName name="tot5d6">'[71]Outline Cost - Five star Hotel'!#REF!</definedName>
    <definedName name="tot5dx">'[71]Outline Cost - Five star Hotel'!#REF!</definedName>
    <definedName name="tot5e1">'[71]Outline Cost - Five star Hotel'!#REF!</definedName>
    <definedName name="tot5e2">'[71]Outline Cost - Five star Hotel'!#REF!</definedName>
    <definedName name="tot5e3">'[71]Outline Cost - Five star Hotel'!#REF!</definedName>
    <definedName name="tot5e4">'[71]Outline Cost - Five star Hotel'!#REF!</definedName>
    <definedName name="tot5e5">'[71]Outline Cost - Five star Hotel'!#REF!</definedName>
    <definedName name="tot5e6">'[71]Outline Cost - Five star Hotel'!#REF!</definedName>
    <definedName name="tot5ex">'[71]Outline Cost - Five star Hotel'!#REF!</definedName>
    <definedName name="tot5f1">'[71]Outline Cost - Five star Hotel'!#REF!</definedName>
    <definedName name="tot5f2">'[71]Outline Cost - Five star Hotel'!#REF!</definedName>
    <definedName name="tot5f3">'[71]Outline Cost - Five star Hotel'!#REF!</definedName>
    <definedName name="tot5f4">'[71]Outline Cost - Five star Hotel'!#REF!</definedName>
    <definedName name="tot5f5">'[71]Outline Cost - Five star Hotel'!#REF!</definedName>
    <definedName name="tot5f6">'[71]Outline Cost - Five star Hotel'!#REF!</definedName>
    <definedName name="tot5fx">'[71]Outline Cost - Five star Hotel'!#REF!</definedName>
    <definedName name="tot5g1">'[71]Outline Cost - Five star Hotel'!#REF!</definedName>
    <definedName name="tot5g2">'[71]Outline Cost - Five star Hotel'!#REF!</definedName>
    <definedName name="tot5g3">'[71]Outline Cost - Five star Hotel'!#REF!</definedName>
    <definedName name="tot5g4">'[71]Outline Cost - Five star Hotel'!#REF!</definedName>
    <definedName name="tot5g5">'[71]Outline Cost - Five star Hotel'!#REF!</definedName>
    <definedName name="tot5g6">'[71]Outline Cost - Five star Hotel'!#REF!</definedName>
    <definedName name="tot5gx">'[71]Outline Cost - Five star Hotel'!#REF!</definedName>
    <definedName name="tot5h1">'[71]Outline Cost - Five star Hotel'!#REF!</definedName>
    <definedName name="tot5h2">'[71]Outline Cost - Five star Hotel'!#REF!</definedName>
    <definedName name="tot5h3">'[71]Outline Cost - Five star Hotel'!#REF!</definedName>
    <definedName name="tot5h4">'[71]Outline Cost - Five star Hotel'!#REF!</definedName>
    <definedName name="tot5h5">'[71]Outline Cost - Five star Hotel'!#REF!</definedName>
    <definedName name="tot5h6">'[71]Outline Cost - Five star Hotel'!#REF!</definedName>
    <definedName name="tot5hx">'[71]Outline Cost - Five star Hotel'!#REF!</definedName>
    <definedName name="tot5i1">'[71]Outline Cost - Five star Hotel'!#REF!</definedName>
    <definedName name="tot5i2">'[71]Outline Cost - Five star Hotel'!#REF!</definedName>
    <definedName name="tot5i3">'[71]Outline Cost - Five star Hotel'!#REF!</definedName>
    <definedName name="tot5i4">'[71]Outline Cost - Five star Hotel'!#REF!</definedName>
    <definedName name="tot5i5">'[71]Outline Cost - Five star Hotel'!#REF!</definedName>
    <definedName name="tot5i6">'[71]Outline Cost - Five star Hotel'!#REF!</definedName>
    <definedName name="tot5ix">'[71]Outline Cost - Five star Hotel'!#REF!</definedName>
    <definedName name="tot5j1">'[71]Outline Cost - Five star Hotel'!#REF!</definedName>
    <definedName name="tot5j2">'[71]Outline Cost - Five star Hotel'!#REF!</definedName>
    <definedName name="tot5j3">'[71]Outline Cost - Five star Hotel'!#REF!</definedName>
    <definedName name="tot5j4">'[71]Outline Cost - Five star Hotel'!#REF!</definedName>
    <definedName name="tot5j5">'[71]Outline Cost - Five star Hotel'!#REF!</definedName>
    <definedName name="tot5j6">'[71]Outline Cost - Five star Hotel'!#REF!</definedName>
    <definedName name="tot5jx">'[71]Outline Cost - Five star Hotel'!#REF!</definedName>
    <definedName name="tot5k1">'[71]Outline Cost - Five star Hotel'!#REF!</definedName>
    <definedName name="tot5k2">'[71]Outline Cost - Five star Hotel'!#REF!</definedName>
    <definedName name="tot5k3">'[71]Outline Cost - Five star Hotel'!#REF!</definedName>
    <definedName name="tot5k4">'[71]Outline Cost - Five star Hotel'!#REF!</definedName>
    <definedName name="tot5k5">'[71]Outline Cost - Five star Hotel'!#REF!</definedName>
    <definedName name="tot5k6">'[71]Outline Cost - Five star Hotel'!#REF!</definedName>
    <definedName name="tot5kx">'[71]Outline Cost - Five star Hotel'!#REF!</definedName>
    <definedName name="tot5l1">'[71]Outline Cost - Five star Hotel'!#REF!</definedName>
    <definedName name="tot5l2">'[71]Outline Cost - Five star Hotel'!#REF!</definedName>
    <definedName name="tot5l3">'[71]Outline Cost - Five star Hotel'!#REF!</definedName>
    <definedName name="tot5l4">'[71]Outline Cost - Five star Hotel'!#REF!</definedName>
    <definedName name="tot5l5">'[71]Outline Cost - Five star Hotel'!#REF!</definedName>
    <definedName name="tot5l6">'[71]Outline Cost - Five star Hotel'!#REF!</definedName>
    <definedName name="tot5lx">'[71]Outline Cost - Five star Hotel'!#REF!</definedName>
    <definedName name="tot5m1">'[71]Outline Cost - Five star Hotel'!#REF!</definedName>
    <definedName name="tot5m2">'[71]Outline Cost - Five star Hotel'!#REF!</definedName>
    <definedName name="tot5m3">'[71]Outline Cost - Five star Hotel'!#REF!</definedName>
    <definedName name="tot5m4">'[71]Outline Cost - Five star Hotel'!#REF!</definedName>
    <definedName name="tot5m5">'[71]Outline Cost - Five star Hotel'!#REF!</definedName>
    <definedName name="tot5m6">'[71]Outline Cost - Five star Hotel'!#REF!</definedName>
    <definedName name="tot5mx">'[71]Outline Cost - Five star Hotel'!#REF!</definedName>
    <definedName name="tot5n1">'[71]Outline Cost - Five star Hotel'!#REF!</definedName>
    <definedName name="tot5n2">'[71]Outline Cost - Five star Hotel'!#REF!</definedName>
    <definedName name="tot5n3">'[71]Outline Cost - Five star Hotel'!#REF!</definedName>
    <definedName name="tot5n4">'[71]Outline Cost - Five star Hotel'!#REF!</definedName>
    <definedName name="tot5n5">'[71]Outline Cost - Five star Hotel'!#REF!</definedName>
    <definedName name="tot5n6">'[71]Outline Cost - Five star Hotel'!#REF!</definedName>
    <definedName name="tot5nx">'[71]Outline Cost - Five star Hotel'!#REF!</definedName>
    <definedName name="tot5o">#REF!</definedName>
    <definedName name="tot6a1">'[71]Outline Cost - Five star Hotel'!#REF!</definedName>
    <definedName name="tot6a2">'[71]Outline Cost - Five star Hotel'!#REF!</definedName>
    <definedName name="tot6a3">'[71]Outline Cost - Five star Hotel'!#REF!</definedName>
    <definedName name="tot6a4">'[71]Outline Cost - Five star Hotel'!#REF!</definedName>
    <definedName name="tot6a5">'[71]Outline Cost - Five star Hotel'!#REF!</definedName>
    <definedName name="tot6a6">'[71]Outline Cost - Five star Hotel'!#REF!</definedName>
    <definedName name="tot6ax">'[71]Outline Cost - Five star Hotel'!#REF!</definedName>
    <definedName name="tot6b1">'[71]Outline Cost - Five star Hotel'!#REF!</definedName>
    <definedName name="tot6b2">'[71]Outline Cost - Five star Hotel'!#REF!</definedName>
    <definedName name="tot6b3">'[71]Outline Cost - Five star Hotel'!#REF!</definedName>
    <definedName name="tot6b4">'[71]Outline Cost - Five star Hotel'!#REF!</definedName>
    <definedName name="tot6b5">'[71]Outline Cost - Five star Hotel'!#REF!</definedName>
    <definedName name="tot6b6">'[71]Outline Cost - Five star Hotel'!#REF!</definedName>
    <definedName name="tot6bx">'[71]Outline Cost - Five star Hotel'!#REF!</definedName>
    <definedName name="tot6c1">'[71]Outline Cost - Five star Hotel'!#REF!</definedName>
    <definedName name="tot6c2">'[71]Outline Cost - Five star Hotel'!#REF!</definedName>
    <definedName name="tot6c3">'[71]Outline Cost - Five star Hotel'!#REF!</definedName>
    <definedName name="tot6c4">'[71]Outline Cost - Five star Hotel'!#REF!</definedName>
    <definedName name="tot6c5">'[71]Outline Cost - Five star Hotel'!#REF!</definedName>
    <definedName name="tot6c6">'[71]Outline Cost - Five star Hotel'!#REF!</definedName>
    <definedName name="tot6cx">'[71]Outline Cost - Five star Hotel'!#REF!</definedName>
    <definedName name="tot6d1">'[71]Outline Cost - Five star Hotel'!#REF!</definedName>
    <definedName name="tot6d2">'[71]Outline Cost - Five star Hotel'!#REF!</definedName>
    <definedName name="tot6d3">'[71]Outline Cost - Five star Hotel'!#REF!</definedName>
    <definedName name="tot6d4">'[71]Outline Cost - Five star Hotel'!#REF!</definedName>
    <definedName name="tot6d5">'[71]Outline Cost - Five star Hotel'!#REF!</definedName>
    <definedName name="tot6d6">'[71]Outline Cost - Five star Hotel'!#REF!</definedName>
    <definedName name="tot6dx">'[71]Outline Cost - Five star Hotel'!#REF!</definedName>
    <definedName name="tot7a1">'[71]Outline Cost - Five star Hotel'!#REF!</definedName>
    <definedName name="tot7a2">'[71]Outline Cost - Five star Hotel'!#REF!</definedName>
    <definedName name="tot7a3">'[71]Outline Cost - Five star Hotel'!#REF!</definedName>
    <definedName name="tot7a4">'[71]Outline Cost - Five star Hotel'!#REF!</definedName>
    <definedName name="tot7a5">'[71]Outline Cost - Five star Hotel'!#REF!</definedName>
    <definedName name="tot7a6">'[71]Outline Cost - Five star Hotel'!#REF!</definedName>
    <definedName name="tot7ax">'[71]Outline Cost - Five star Hotel'!#REF!</definedName>
    <definedName name="TOT8A">#REF!</definedName>
    <definedName name="Total">#REF!</definedName>
    <definedName name="TOTAL_CONSUMPTION">'[296]RES-PLANNING'!$B$437</definedName>
    <definedName name="Total_Interest">#REF!</definedName>
    <definedName name="Total_Pay">#REF!</definedName>
    <definedName name="Total_Payment">#N/A</definedName>
    <definedName name="TotNvorklkg">[181]BALAN1!$F$17</definedName>
    <definedName name="TotNvorklmg">[181]BALAN1!$F$18</definedName>
    <definedName name="towerbolt">#N/A</definedName>
    <definedName name="TPR">#REF!</definedName>
    <definedName name="TQBM">#REF!</definedName>
    <definedName name="TQEW">#REF!</definedName>
    <definedName name="TQGSB">#REF!</definedName>
    <definedName name="TQVCC">#REF!</definedName>
    <definedName name="TQVRCC">#REF!</definedName>
    <definedName name="TQWBM">#REF!</definedName>
    <definedName name="tr">#REF!</definedName>
    <definedName name="tr4st">'[216]Data.F8.BTR'!#REF!</definedName>
    <definedName name="tractor">#REF!</definedName>
    <definedName name="tractor_frm">#REF!</definedName>
    <definedName name="TRAFFIC">#REF!</definedName>
    <definedName name="trans">#REF!</definedName>
    <definedName name="TransInsu">#REF!</definedName>
    <definedName name="trcuter">#REF!</definedName>
    <definedName name="treads_shahbad">#REF!</definedName>
    <definedName name="TREE">#REF!</definedName>
    <definedName name="treecucab">#REF!</definedName>
    <definedName name="trftycab">#REF!</definedName>
    <definedName name="trftyter">#REF!</definedName>
    <definedName name="TRI">#REF!</definedName>
    <definedName name="trrwqq">#REF!</definedName>
    <definedName name="trsitecab">#REF!</definedName>
    <definedName name="trsiteter">#REF!</definedName>
    <definedName name="trsixcab">#REF!</definedName>
    <definedName name="trsixter">#REF!</definedName>
    <definedName name="trt">[443]Labour!$D$19</definedName>
    <definedName name="trtencab">#REF!</definedName>
    <definedName name="trtenter">#REF!</definedName>
    <definedName name="trtrfvcab">#REF!</definedName>
    <definedName name="trtrfvter">#REF!</definedName>
    <definedName name="trtwfvcab">#REF!</definedName>
    <definedName name="trtwfvter">#REF!</definedName>
    <definedName name="trust">'[216]Data.F8.BTR'!#REF!</definedName>
    <definedName name="try">#REF!</definedName>
    <definedName name="ts">#REF!</definedName>
    <definedName name="tsfb">[155]Process!#REF!</definedName>
    <definedName name="tsl">[155]Process!#REF!</definedName>
    <definedName name="tsr">#REF!</definedName>
    <definedName name="tsswd">[155]Process!#REF!</definedName>
    <definedName name="tsw">[155]Process!#REF!</definedName>
    <definedName name="tt">[444]r!$F$4</definedName>
    <definedName name="ttt">#REF!</definedName>
    <definedName name="ttttt">#REF!</definedName>
    <definedName name="TW_lipping_to_flush_door">'[445]b asic rates'!#REF!</definedName>
    <definedName name="TW_planks_1st_class">[100]Material!#REF!</definedName>
    <definedName name="TW_planks_2nd_class">[100]Material!#REF!</definedName>
    <definedName name="TW_scantling_sabove_2m_1st_class">[100]Material!#REF!</definedName>
    <definedName name="TW_scantlings_above_2m_2nd_class">[100]Material!#REF!</definedName>
    <definedName name="TW_scantlings_below_2m_1st_class">[100]Material!#REF!</definedName>
    <definedName name="TW_scantlings_below_2m_2nd_class">[100]Material!#REF!</definedName>
    <definedName name="twbm">#REF!</definedName>
    <definedName name="twfvxsixer">#REF!</definedName>
    <definedName name="twocucab">#REF!</definedName>
    <definedName name="ty">#REF!</definedName>
    <definedName name="Type">#REF!</definedName>
    <definedName name="Type_of_culvert">#REF!</definedName>
    <definedName name="Type1">#REF!</definedName>
    <definedName name="Type1_8">#REF!</definedName>
    <definedName name="type11">#REF!</definedName>
    <definedName name="type1drop">#REF!</definedName>
    <definedName name="type1slab">#REF!</definedName>
    <definedName name="Type2">#REF!</definedName>
    <definedName name="Type2_8">#REF!</definedName>
    <definedName name="type2drop">#REF!</definedName>
    <definedName name="type2slab">#REF!</definedName>
    <definedName name="Type3">#REF!</definedName>
    <definedName name="type3drop">#REF!</definedName>
    <definedName name="type3slab">#REF!</definedName>
    <definedName name="type4">#REF!</definedName>
    <definedName name="type44">#REF!</definedName>
    <definedName name="type4drop">#REF!</definedName>
    <definedName name="type4slab">#REF!</definedName>
    <definedName name="u">'[238]p&amp;m'!#REF!</definedName>
    <definedName name="U_2008">'[389]1-Pop Proj'!$B$25</definedName>
    <definedName name="U_2011">'[389]1-Pop Proj'!$B$26</definedName>
    <definedName name="U_2016">'[389]1-Pop Proj'!$B$27</definedName>
    <definedName name="U_2023">'[389]1-Pop Proj'!$B$28</definedName>
    <definedName name="U_2031">'[389]1-Pop Proj'!$B$29</definedName>
    <definedName name="U_2038">'[389]1-Pop Proj'!$B$30</definedName>
    <definedName name="UCN">#REF!</definedName>
    <definedName name="udidid">#REF!</definedName>
    <definedName name="uetyyuwefgyusdhj">#REF!</definedName>
    <definedName name="ufydjud">#REF!</definedName>
    <definedName name="UG_SUMP">[64]UG!$1:$1048576</definedName>
    <definedName name="ULTI_LPM">[99]input!$H$10</definedName>
    <definedName name="ULTI_MLD">[99]input!$K$10</definedName>
    <definedName name="ULTI_PERIOD">[99]input!$C$6</definedName>
    <definedName name="ULTI_POP">[99]input!$F$10</definedName>
    <definedName name="ULTI_YEAR">[99]input!$C$10</definedName>
    <definedName name="UNICOD">#REF!</definedName>
    <definedName name="UNICOD_10">#REF!</definedName>
    <definedName name="unit">#REF!</definedName>
    <definedName name="unit1">#REF!</definedName>
    <definedName name="unloading">#REF!</definedName>
    <definedName name="Unpaved_Road_Sections_list">'[152]Trunk unpaved'!$A$2:$L$235</definedName>
    <definedName name="unsecured">#REF!</definedName>
    <definedName name="UP">#REF!</definedName>
    <definedName name="Update">#REF!</definedName>
    <definedName name="UpdateIndex">#REF!</definedName>
    <definedName name="Uprooting_and_clearing_prickly_pear_jungle">#REF!</definedName>
    <definedName name="Uprooting_and_removing_Palmyrah_stumps_including_stacking_of_girth_30_to_100_cm.">#REF!</definedName>
    <definedName name="Uprooting_and_removing_Palmyrah_stumps_including_stacking_of_girth_30_to_100_cm_">NA()</definedName>
    <definedName name="Uprooting_and_removing_stumps_of__date_trees_including_stacking_of_girth_30_to_100_cm.">#REF!</definedName>
    <definedName name="Uprooting_and_removing_stumps_of__date_trees_including_stacking_of_girth_30_to_100_cm_">NA()</definedName>
    <definedName name="Uprooting_and_removing_stumps_of_other_kind_of_trees_including_stacking_of_girth_30_to_100_cm.">#REF!</definedName>
    <definedName name="Uprooting_and_removing_stumps_of_other_kind_of_trees_including_stacking_of_girth_30_to_100_cm_">NA()</definedName>
    <definedName name="US">#REF!</definedName>
    <definedName name="USD">#REF!</definedName>
    <definedName name="USKTC1">[146]Basicrates!$D$163</definedName>
    <definedName name="utgg.jk.b.">#N/A</definedName>
    <definedName name="utgg_jk_b_">#N/A</definedName>
    <definedName name="uuu">[312]Labour!$D$18</definedName>
    <definedName name="v" localSheetId="3">#REF!</definedName>
    <definedName name="V">#N/A</definedName>
    <definedName name="vaibrating">#REF!</definedName>
    <definedName name="Values_Entered">NA()</definedName>
    <definedName name="Values_Entered_1">#N/A</definedName>
    <definedName name="valve">[46]maya!$A$247:$A$273</definedName>
    <definedName name="valve2">#REF!</definedName>
    <definedName name="valve3">#REF!</definedName>
    <definedName name="VALVES">#REF!</definedName>
    <definedName name="vandy">[446]Footings!#REF!</definedName>
    <definedName name="vapi_baywise">#REF!</definedName>
    <definedName name="var">#REF!</definedName>
    <definedName name="vara">#REF!</definedName>
    <definedName name="Variance" hidden="1">{#N/A,#N/A,FALSE,"MODULE3"}</definedName>
    <definedName name="vark">#REF!</definedName>
    <definedName name="vasu">#REF!</definedName>
    <definedName name="vat">#REF!</definedName>
    <definedName name="VAT_2">#REF!</definedName>
    <definedName name="vat_name">#REF!</definedName>
    <definedName name="vat_rate">#REF!</definedName>
    <definedName name="vatname">#REF!</definedName>
    <definedName name="vaves">[92]pvc!$H$46</definedName>
    <definedName name="vb">#REF!</definedName>
    <definedName name="VC">[148]Habcodes!#REF!</definedName>
    <definedName name="vcc">#REF!</definedName>
    <definedName name="VCC_MIX">'[176]data existing_do not delete'!$G$20:$G$26</definedName>
    <definedName name="ver">#REF!</definedName>
    <definedName name="ver.con">[447]detls!$A$3:$O$18</definedName>
    <definedName name="ver_con">[448]detls!$A$3:$O$18</definedName>
    <definedName name="vertical">[281]detls!$A$3:$O$18</definedName>
    <definedName name="VGFSS">#REF!</definedName>
    <definedName name="vib">#REF!</definedName>
    <definedName name="Vibchr">#REF!</definedName>
    <definedName name="vibcon">[84]MRATES!$K$62</definedName>
    <definedName name="vibrater">'[76]SSR 2014-15 Rates'!$E$63</definedName>
    <definedName name="vibrating_concrete">#REF!</definedName>
    <definedName name="Vibrating_Roller">#REF!</definedName>
    <definedName name="Vibratory_Roller">#REF!</definedName>
    <definedName name="Vibratory_Roller_8_tonne">#N/A</definedName>
    <definedName name="vibroll">#REF!</definedName>
    <definedName name="vil">[203]DATA_PRG!$B$4</definedName>
    <definedName name="vitrified">#REF!</definedName>
    <definedName name="vivekananda">[271]r!$F$29</definedName>
    <definedName name="Vname">#REF!</definedName>
    <definedName name="vrcc">#REF!</definedName>
    <definedName name="vrcc_col">#REF!</definedName>
    <definedName name="vrcc_footing">#REF!</definedName>
    <definedName name="vrcc_lintel">#REF!</definedName>
    <definedName name="vrcc_pb">#REF!</definedName>
    <definedName name="vrcc_platform">#REF!</definedName>
    <definedName name="vrcc_roof_IIv">#REF!</definedName>
    <definedName name="vrcc_roofbeam">#REF!</definedName>
    <definedName name="vrcc_sunshade">#REF!</definedName>
    <definedName name="vsi">#REF!</definedName>
    <definedName name="vso">#REF!</definedName>
    <definedName name="vsp">'[165]SUMP1420KL@HW'!#REF!</definedName>
    <definedName name="vt">#REF!</definedName>
    <definedName name="vv">#REF!</definedName>
    <definedName name="vvn_BC_New">#REF!</definedName>
    <definedName name="vvn_BC_PnRR_5">#REF!</definedName>
    <definedName name="vvn_BC60x70">#REF!</definedName>
    <definedName name="vvn_BM_BatchMix">#REF!</definedName>
    <definedName name="vvn_BM_new">#REF!</definedName>
    <definedName name="vvn_BTpatch9to11mm">#REF!</definedName>
    <definedName name="vvn_DBM_New">#REF!</definedName>
    <definedName name="vvn_Dism_RR">#REF!</definedName>
    <definedName name="vvn_GSB_GRII_400x1">#REF!</definedName>
    <definedName name="vvn_GSB_GrII_401x2">#REF!</definedName>
    <definedName name="vvn_GSB_GrIII_400x1">#REF!</definedName>
    <definedName name="vvn_GSB_GrIII_400x2">#REF!</definedName>
    <definedName name="vvn_GSB_GrVI_5th">#REF!</definedName>
    <definedName name="vvn_MSS_25CRMB">#REF!</definedName>
    <definedName name="VVN_MSS25_BT">#REF!</definedName>
    <definedName name="vvn_sp90">#REF!</definedName>
    <definedName name="vvn_TC_BT">#REF!</definedName>
    <definedName name="vvv">#REF!</definedName>
    <definedName name="vvx">[376]Labour!$D$14</definedName>
    <definedName name="vwf">[25]DATA_PRG!$H$326</definedName>
    <definedName name="Vz">#REF!</definedName>
    <definedName name="w">#REF!</definedName>
    <definedName name="w1_w2">#REF!</definedName>
    <definedName name="wa">#REF!</definedName>
    <definedName name="Waiting">"Picture 1"</definedName>
    <definedName name="Wall_form_panel">#REF!</definedName>
    <definedName name="Wall_form_panel_1250x400">#REF!</definedName>
    <definedName name="Wall_form_panel_1250x500">#REF!</definedName>
    <definedName name="wallht">#REF!</definedName>
    <definedName name="wallthk">#REF!</definedName>
    <definedName name="Was">#REF!</definedName>
    <definedName name="wasi">#REF!</definedName>
    <definedName name="water">#REF!</definedName>
    <definedName name="water_funds" hidden="1">{"'Sheet1'!$A$4386:$N$4591"}</definedName>
    <definedName name="Water_Proofing_compound">#REF!</definedName>
    <definedName name="Water_Tanker">#REF!</definedName>
    <definedName name="Water_Tanker_per_hour">#N/A</definedName>
    <definedName name="waterproof_paint">#REF!</definedName>
    <definedName name="wbag">#REF!</definedName>
    <definedName name="wbs">#REF!</definedName>
    <definedName name="wbsi">#REF!</definedName>
    <definedName name="wc">[177]r!$F$48</definedName>
    <definedName name="WC_30">'[104]Detailed RD  estimate'!#REF!</definedName>
    <definedName name="wcc">[449]leads!$J$8</definedName>
    <definedName name="WCT">[450]Cover!$D$6</definedName>
    <definedName name="WCT_2">#REF!</definedName>
    <definedName name="wd">#REF!</definedName>
    <definedName name="wdd">[451]RateAnalysis!$A:$AY</definedName>
    <definedName name="wdtd">#REF!</definedName>
    <definedName name="we">#REF!</definedName>
    <definedName name="wee">#REF!</definedName>
    <definedName name="wei">#REF!</definedName>
    <definedName name="welder">#REF!</definedName>
    <definedName name="Wellsinker">#REF!</definedName>
    <definedName name="wer">'[452]BTR (2)'!$G$15</definedName>
    <definedName name="WES">#REF!</definedName>
    <definedName name="Wet_Mix_Plant">#REF!</definedName>
    <definedName name="wf">#REF!</definedName>
    <definedName name="wgl" hidden="1">{"'ridftotal'!$A$4:$S$27"}</definedName>
    <definedName name="WH">[380]wh!$A$4:$E$473</definedName>
    <definedName name="WHC">#REF!</definedName>
    <definedName name="Wheeled_Dozer.__D_30_BEML">#REF!</definedName>
    <definedName name="Wheeled_Dozer___D_30_BEML">NA()</definedName>
    <definedName name="whfilling">'[104]HP cD3rows of 1000mm'!$H$61</definedName>
    <definedName name="whgbed">'[104]HP cD3rows of 1000mm'!$H$30</definedName>
    <definedName name="White_cement">#REF!</definedName>
    <definedName name="whpew">'[104]HP cD3rows of 1000mm'!$H$14</definedName>
    <definedName name="whpipe8">'[104]HP cD3rows of 1000mm'!$H$52</definedName>
    <definedName name="whsand">'[104]HP cD3rows of 1000mm'!$H$22</definedName>
    <definedName name="whvcc136">'[104]HP cD3rows of 1000mm'!$H$37</definedName>
    <definedName name="whvccbody">'[104]HP cD3rows of 1000mm'!$H$46</definedName>
    <definedName name="Wi">#REF!</definedName>
    <definedName name="Widening_left">#REF!</definedName>
    <definedName name="Widening_right">#REF!</definedName>
    <definedName name="Width">'[192]CC Road'!#REF!</definedName>
    <definedName name="window">#REF!</definedName>
    <definedName name="window_sizes">#REF!</definedName>
    <definedName name="winter">[158]DATA!#REF!</definedName>
    <definedName name="wip">#REF!</definedName>
    <definedName name="wire">'[284]labour rates'!$C$2</definedName>
    <definedName name="Wires">'[284]labour rates'!$C$3</definedName>
    <definedName name="wkd">#REF!</definedName>
    <definedName name="wkd_ele">#REF!</definedName>
    <definedName name="wkd_this_ele">#REF!</definedName>
    <definedName name="wl">#REF!</definedName>
    <definedName name="wltd">#REF!</definedName>
    <definedName name="wm">#REF!</definedName>
    <definedName name="wmm">'[104]Detailed RD  estimate'!$M$39</definedName>
    <definedName name="wn">#REF!</definedName>
    <definedName name="Woman_Mazdoor">#REF!</definedName>
    <definedName name="wood_type">'[176]data existing_do not delete'!$D$26:$D$27</definedName>
    <definedName name="woodplug">#N/A</definedName>
    <definedName name="word">#REF!</definedName>
    <definedName name="words">[298]Wordsdata!$A:$B</definedName>
    <definedName name="wordsdata">[34]wordsdata!$A:$B</definedName>
    <definedName name="work">#REF!</definedName>
    <definedName name="wp">#REF!</definedName>
    <definedName name="wr">#REF!</definedName>
    <definedName name="wrb">#REF!</definedName>
    <definedName name="wrbi">#REF!</definedName>
    <definedName name="wrn.budget." localSheetId="3" hidden="1">{"form-D1",#N/A,FALSE,"FORM-D1";"form-D1_amt",#N/A,FALSE,"FORM-D1"}</definedName>
    <definedName name="wrn.budget." hidden="1">{"form-D1",#N/A,FALSE,"FORM-D1";"form-D1_amt",#N/A,FALSE,"FORM-D1"}</definedName>
    <definedName name="wrn.Cost._.Plan._.Report." localSheetId="3" hidden="1">{"Summary",#N/A,TRUE,"Summary";"Cost Plan",#N/A,TRUE,"Cost Plan"}</definedName>
    <definedName name="wrn.Cost._.Plan._.Report." hidden="1">{"Summary",#N/A,TRUE,"Summary";"Cost Plan",#N/A,TRUE,"Cost Plan"}</definedName>
    <definedName name="wrn.detailed." hidden="1">{#N/A,#N/A,FALSE,"no"}</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item1." hidden="1">{#N/A,#N/A,FALSE,"Wadhal";#N/A,#N/A,FALSE,"Manglad U-S";#N/A,#N/A,FALSE,"Manglad D-S";#N/A,#N/A,FALSE,"Ratanpur U-S";#N/A,#N/A,FALSE,"Ratanpur D-S";#N/A,#N/A,FALSE,"VI Face"}</definedName>
    <definedName name="wrn.pl." hidden="1">{"pl_t&amp;d",#N/A,FALSE,"p&amp;l_t&amp;D_01_02 (2)"}</definedName>
    <definedName name="wrn.pl_td." hidden="1">{"pl_td_01_02",#N/A,FALSE,"p&amp;l_t&amp;D_01_02 (2)"}</definedName>
    <definedName name="wrn.qqqq." hidden="1">{"wwww",#N/A,FALSE,"Final_ RATE ANALYSIS "}</definedName>
    <definedName name="wrn.ss." hidden="1">{#N/A,#N/A,FALSE,"MODULE3"}</definedName>
    <definedName name="wrn.ss1." hidden="1">{"ss",#N/A,FALSE,"MODULE3"}</definedName>
    <definedName name="wrn.Test._.Report." localSheetId="3" hidden="1">{#N/A,#N/A,FALSE,"DATA D.I.";#N/A,#N/A,FALSE,"DATA C.I."}</definedName>
    <definedName name="wrn.Test._.Report." hidden="1">{#N/A,#N/A,FALSE,"DATA D.I.";#N/A,#N/A,FALSE,"DATA C.I."}</definedName>
    <definedName name="wrn_detailed_">{#N/A,#N/A,FALSE,"no"}</definedName>
    <definedName name="wrwqrqwrqwwrqwqr">#REF!</definedName>
    <definedName name="ws">[203]DATA_PRG!$F$371</definedName>
    <definedName name="wsbedblock">#REF!</definedName>
    <definedName name="wsdeck">#REF!</definedName>
    <definedName name="wsew">#REF!</definedName>
    <definedName name="wsfooting">#REF!</definedName>
    <definedName name="wssand">#REF!</definedName>
    <definedName name="wsss">#REF!</definedName>
    <definedName name="wsssanitary">'[453]C-data'!$F$13</definedName>
    <definedName name="wssteel">#REF!</definedName>
    <definedName name="wssub">#REF!</definedName>
    <definedName name="wsw">#REF!</definedName>
    <definedName name="wtd">#REF!</definedName>
    <definedName name="ww">[203]DATA_PRG!$H$328</definedName>
    <definedName name="WWEEW">#REF!</definedName>
    <definedName name="wwi">#REF!</definedName>
    <definedName name="wwknr">#REF!</definedName>
    <definedName name="www">#REF!</definedName>
    <definedName name="wwww">#REF!</definedName>
    <definedName name="wwwww">'[454]Plant &amp;  Machinery'!$G$9</definedName>
    <definedName name="wz">#REF!</definedName>
    <definedName name="x">#REF!</definedName>
    <definedName name="X_40">#REF!</definedName>
    <definedName name="X_CQuelleBiopurC">[181]BALAN1!$I$27</definedName>
    <definedName name="X980210_payment_printing_List">#REF!</definedName>
    <definedName name="xbb">#REF!</definedName>
    <definedName name="xbm">#REF!</definedName>
    <definedName name="xcc11534020">#REF!</definedName>
    <definedName name="xcc136c">#REF!</definedName>
    <definedName name="xcf">#REF!</definedName>
    <definedName name="xcgi">#REF!</definedName>
    <definedName name="xcrs">#REF!</definedName>
    <definedName name="xdd">'[455]d-safe specs'!#REF!</definedName>
    <definedName name="xew">#REF!</definedName>
    <definedName name="xew20b">#REF!</definedName>
    <definedName name="xfb">#REF!</definedName>
    <definedName name="xfp">#REF!</definedName>
    <definedName name="xfpolish">#REF!</definedName>
    <definedName name="xfprr">#REF!</definedName>
    <definedName name="xfpss">#REF!</definedName>
    <definedName name="xfscc">#REF!</definedName>
    <definedName name="xfss">#REF!</definedName>
    <definedName name="xfsscc">#REF!</definedName>
    <definedName name="xhb2256">[49]hdpe_basic!$G$37</definedName>
    <definedName name="xhb2506">[49]hdpe_basic!$G$38</definedName>
    <definedName name="xhb2806">[49]hdpe_basic!$G$39</definedName>
    <definedName name="xhb3156">[49]hdpe_basic!$G$40</definedName>
    <definedName name="xhb634">[49]hdpe_basic!$G$14</definedName>
    <definedName name="ximp">#REF!</definedName>
    <definedName name="ximp20">#REF!</definedName>
    <definedName name="xlin">#REF!</definedName>
    <definedName name="XOTOXSIX">#REF!</definedName>
    <definedName name="xpb11010">[49]pvc_basic!$G$44</definedName>
    <definedName name="xpb1104">[49]pvc_basic!$G$16</definedName>
    <definedName name="xpb1106">[49]pvc_basic!$G$30</definedName>
    <definedName name="xpb12510">[49]pvc_basic!$G$45</definedName>
    <definedName name="xpb1254">[49]pvc_basic!$G$17</definedName>
    <definedName name="xpb1256">[49]pvc_basic!$G$31</definedName>
    <definedName name="xpb14010">[49]pvc_basic!$G$46</definedName>
    <definedName name="xpb1404">[49]pvc_basic!$G$18</definedName>
    <definedName name="xpb1406">[49]pvc_basic!$G$32</definedName>
    <definedName name="xpb1604">[49]pvc_basic!$G$19</definedName>
    <definedName name="xpb1606">[49]pvc_basic!$G$33</definedName>
    <definedName name="xpb1804">[49]pvc_basic!$G$20</definedName>
    <definedName name="xpb1806">[49]pvc_basic!$G$34</definedName>
    <definedName name="xpb2006">[49]pvc_basic!$G$35</definedName>
    <definedName name="xpb6310">[49]pvc_basic!$G$41</definedName>
    <definedName name="xpb6311">[236]pvc_basic!$G$41</definedName>
    <definedName name="xpb636">[49]pvc_basic!$G$27</definedName>
    <definedName name="xpb7510">[49]pvc_basic!$G$42</definedName>
    <definedName name="xpb754">[49]pvc_basic!$G$14</definedName>
    <definedName name="xpb756">[49]pvc_basic!$G$28</definedName>
    <definedName name="xpb904">[49]pvc_basic!$G$15</definedName>
    <definedName name="xpb906">[49]pvc_basic!$G$29</definedName>
    <definedName name="xpc1106">[92]pvc_basic!$G$30</definedName>
    <definedName name="xpl121513">#REF!</definedName>
    <definedName name="xpl1312">#REF!</definedName>
    <definedName name="xpl1320">#REF!</definedName>
    <definedName name="xpl1412">#REF!</definedName>
    <definedName name="xpl1420">#REF!</definedName>
    <definedName name="xpl201513">#REF!</definedName>
    <definedName name="xrf">#REF!</definedName>
    <definedName name="xrr">#REF!</definedName>
    <definedName name="xrs">#REF!</definedName>
    <definedName name="xrs112">#REF!</definedName>
    <definedName name="xrs120">#REF!</definedName>
    <definedName name="xrsd225">#REF!</definedName>
    <definedName name="xsc">#REF!</definedName>
    <definedName name="xscp">#REF!</definedName>
    <definedName name="xsep">#REF!</definedName>
    <definedName name="xsfb">#REF!</definedName>
    <definedName name="XSIXTOXTHIRTEEN">#REF!</definedName>
    <definedName name="xspread">#REF!</definedName>
    <definedName name="xss">#REF!</definedName>
    <definedName name="xtb">#REF!</definedName>
    <definedName name="xvrcc1153">#REF!</definedName>
    <definedName name="xvrcc124">#REF!</definedName>
    <definedName name="xww">#REF!</definedName>
    <definedName name="xx">#REF!</definedName>
    <definedName name="xxx">#REF!</definedName>
    <definedName name="xxx_8">#REF!</definedName>
    <definedName name="xxxbxb">#REF!</definedName>
    <definedName name="xxxx">#REF!</definedName>
    <definedName name="XXXXX">[456]Material!$D$4</definedName>
    <definedName name="xxxxxx">[457]Data!#REF!</definedName>
    <definedName name="xxxxxxx">[458]Data!#REF!</definedName>
    <definedName name="xxxxxxxxxxxxx" hidden="1">#REF!</definedName>
    <definedName name="xyz" hidden="1">{"'Sheet1'!$A$4386:$N$4591"}</definedName>
    <definedName name="Y">#REF!</definedName>
    <definedName name="ycode">'[459]0000000000000'!$D$3</definedName>
    <definedName name="year">#REF!</definedName>
    <definedName name="yearssr">[435]index!$A$1:$M$2</definedName>
    <definedName name="YEN">#REF!</definedName>
    <definedName name="yes">[460]Material!$D$69</definedName>
    <definedName name="YFGH">#REF!</definedName>
    <definedName name="you">#REF!</definedName>
    <definedName name="ypr">#N/A</definedName>
    <definedName name="YRYYYE">#N/A</definedName>
    <definedName name="ys">#REF!</definedName>
    <definedName name="ysav">#REF!</definedName>
    <definedName name="YTR">[203]DATA_PRG!$B$4</definedName>
    <definedName name="yu">#REF!</definedName>
    <definedName name="yy">#REF!</definedName>
    <definedName name="YYYY">#REF!</definedName>
    <definedName name="yyyyy">#REF!</definedName>
    <definedName name="yyyyyyyyyyyyyyyyyyyyyyyyyyyyyyyyyyyyyyyyyyyy">#REF!</definedName>
    <definedName name="z">#REF!</definedName>
    <definedName name="zam">#REF!</definedName>
    <definedName name="zcr">#REF!</definedName>
    <definedName name="ZEROTOSIX">#REF!</definedName>
    <definedName name="Zins_Garantee">#REF!</definedName>
    <definedName name="Zins_Monat">#REF!</definedName>
    <definedName name="Zinz_ÖKB">#REF!</definedName>
    <definedName name="Zip">#REF!</definedName>
    <definedName name="ZSW">[203]DATA_PRG!$H$351</definedName>
    <definedName name="zxgsdfg" hidden="1">{"'Bill No. 7'!$A$1:$G$32"}</definedName>
    <definedName name="ZXVVBB">'[251]Plant &amp;  Machinery'!$G$4</definedName>
    <definedName name="zxy">#REF!</definedName>
    <definedName name="zz">[461]Material!$D$118</definedName>
    <definedName name="zzz">#REF!</definedName>
    <definedName name="zzzzzzz">#REF!</definedName>
    <definedName name="전체">#REF!</definedName>
    <definedName name="守衛室１">[459]細目!$G$631</definedName>
    <definedName name="守衛室２">[459]細目!$K$631</definedName>
    <definedName name="工場内部壁１">[459]細目!$G$204</definedName>
    <definedName name="工場内部壁２">[459]細目!$K$204</definedName>
    <definedName name="工場内部天井１">[459]細目!$G$273</definedName>
    <definedName name="工場内部天井２">[459]細目!$K$273</definedName>
    <definedName name="工場内部天井ドル">[459]細目!$S$273</definedName>
    <definedName name="工場内部床１">[459]細目!$G$184</definedName>
    <definedName name="工場内部床２">[459]細目!$K$184</definedName>
    <definedName name="工場内部建具１">[459]細目!$G$260</definedName>
    <definedName name="工場内部建具２">[459]細目!$K$260</definedName>
    <definedName name="工場内部建具ドル">[459]細目!$S$260</definedName>
    <definedName name="工場内部雑１">[459]細目!$G$314</definedName>
    <definedName name="工場内部雑2">[459]細目!$K$314</definedName>
    <definedName name="工場土工事１">[459]細目!$G$18</definedName>
    <definedName name="工場土工事２">[459]細目!$K$18</definedName>
    <definedName name="工場外壁１">[459]細目!$G$105</definedName>
    <definedName name="工場外壁２">[459]細目!$K$105</definedName>
    <definedName name="工場外部建具１">[459]細目!$G$167</definedName>
    <definedName name="工場外部建具２">[459]細目!$K$167</definedName>
    <definedName name="工場外部建具ドル">[459]細目!$S$167</definedName>
    <definedName name="工場外部雑１">[459]細目!$G$176</definedName>
    <definedName name="工場外部雑２">[459]細目!$K$176</definedName>
    <definedName name="工場屋根１">[459]細目!$G$95</definedName>
    <definedName name="工場屋根２">[459]細目!$K$95</definedName>
    <definedName name="工場屋根ドル">[459]細目!$S$95</definedName>
    <definedName name="工場躯体１">[459]細目!$G$65</definedName>
    <definedName name="工場躯体２">[459]細目!$K$65</definedName>
    <definedName name="掛率">#REF!</definedName>
    <definedName name="管理内部壁１">[459]細目!$G$504</definedName>
    <definedName name="管理内部壁２">[459]細目!$K$504</definedName>
    <definedName name="管理内部天井１">[459]細目!$G$563</definedName>
    <definedName name="管理内部天井２">[459]細目!$K$563</definedName>
    <definedName name="管理内部床１">[459]細目!$G$486</definedName>
    <definedName name="管理内部床２">[459]細目!$K$486</definedName>
    <definedName name="管理内部建具１">[459]細目!$G$549</definedName>
    <definedName name="管理内部建具２">[459]細目!$K$549</definedName>
    <definedName name="管理内部建具ドル">[459]細目!$S$549</definedName>
    <definedName name="管理内部雑１">[459]細目!$G$584</definedName>
    <definedName name="管理内部雑２">[459]細目!$K$584</definedName>
    <definedName name="管理土工事１">[459]細目!$G$355</definedName>
    <definedName name="管理土工事２">[459]細目!$K$355</definedName>
    <definedName name="管理外壁１">[459]細目!$G$426</definedName>
    <definedName name="管理外壁２">[459]細目!$K$426</definedName>
    <definedName name="管理外部建具１">[459]細目!$G$452</definedName>
    <definedName name="管理外部建具２">[459]細目!$K$452</definedName>
    <definedName name="管理外部建具ドル">[459]細目!$S$452</definedName>
    <definedName name="管理外部雑１">[459]細目!$G$463</definedName>
    <definedName name="管理外部雑２">[459]細目!$K$463</definedName>
    <definedName name="管理屋根１">[459]細目!$G$416</definedName>
    <definedName name="管理屋根２">[459]細目!$K$416</definedName>
    <definedName name="管理躯体１">[459]細目!$G$395</definedName>
    <definedName name="管理躯体２">[459]細目!$K$395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C97" i="18"/>
  <c r="G88" i="18"/>
  <c r="G89" i="18" s="1"/>
  <c r="D90" i="18" s="1"/>
  <c r="G90" i="18" s="1"/>
  <c r="G91" i="18" s="1"/>
  <c r="G93" i="18" l="1"/>
  <c r="C216" i="24" l="1"/>
  <c r="C115" i="18" l="1"/>
  <c r="C53" i="18"/>
  <c r="D53" i="18"/>
  <c r="C44" i="18"/>
  <c r="C38" i="18"/>
  <c r="C29" i="18"/>
  <c r="C14" i="18"/>
  <c r="F441" i="15"/>
  <c r="F440" i="15"/>
  <c r="F377" i="15"/>
  <c r="F376" i="15"/>
  <c r="F258" i="15"/>
  <c r="D6" i="15"/>
  <c r="E6" i="15"/>
  <c r="D12" i="15"/>
  <c r="D44" i="15" s="1"/>
  <c r="E12" i="15"/>
  <c r="E18" i="15" s="1"/>
  <c r="F12" i="15"/>
  <c r="D14" i="15"/>
  <c r="D48" i="15" s="1"/>
  <c r="F18" i="15"/>
  <c r="E48" i="15"/>
  <c r="G313" i="11"/>
  <c r="G311" i="11"/>
  <c r="G309" i="11"/>
  <c r="G307" i="11"/>
  <c r="G304" i="11"/>
  <c r="G303" i="11"/>
  <c r="G301" i="11"/>
  <c r="G300" i="11"/>
  <c r="C297" i="11"/>
  <c r="G297" i="11" s="1"/>
  <c r="C296" i="11"/>
  <c r="G296" i="11" s="1"/>
  <c r="B158" i="11"/>
  <c r="B159" i="11"/>
  <c r="C159" i="11"/>
  <c r="D159" i="11"/>
  <c r="F159" i="11"/>
  <c r="G118" i="11"/>
  <c r="G421" i="11"/>
  <c r="G422" i="11" s="1"/>
  <c r="D423" i="11" s="1"/>
  <c r="G423" i="11" s="1"/>
  <c r="G424" i="11" s="1"/>
  <c r="G426" i="11" s="1"/>
  <c r="D18" i="15" l="1"/>
  <c r="E44" i="15"/>
  <c r="G159" i="11"/>
  <c r="G428" i="11"/>
  <c r="G429" i="11" s="1"/>
  <c r="M254" i="5" s="1"/>
  <c r="G186" i="11"/>
  <c r="D223" i="11"/>
  <c r="D224" i="11"/>
  <c r="D225" i="11"/>
  <c r="D226" i="11"/>
  <c r="D227" i="11"/>
  <c r="D228" i="11"/>
  <c r="G184" i="11"/>
  <c r="G185" i="11"/>
  <c r="C187" i="11"/>
  <c r="G187" i="11" s="1"/>
  <c r="AG413" i="5" l="1"/>
  <c r="AG408" i="5"/>
  <c r="AG406" i="5"/>
  <c r="AG405" i="5"/>
  <c r="AG402" i="5"/>
  <c r="AG396" i="5"/>
  <c r="AG389" i="5"/>
  <c r="AG355" i="5"/>
  <c r="AG339" i="5"/>
  <c r="AG262" i="5"/>
  <c r="AG260" i="5"/>
  <c r="AG256" i="5"/>
  <c r="AG228" i="5"/>
  <c r="AG226" i="5"/>
  <c r="AG224" i="5"/>
  <c r="AG221" i="5"/>
  <c r="AG216" i="5"/>
  <c r="AG193" i="5"/>
  <c r="AG186" i="5"/>
  <c r="AG145" i="5"/>
  <c r="AG139" i="5"/>
  <c r="AG127" i="5"/>
  <c r="AG125" i="5"/>
  <c r="AG100" i="5"/>
  <c r="AG98" i="5"/>
  <c r="AG73" i="5"/>
  <c r="AG46" i="5"/>
  <c r="AG44" i="5"/>
  <c r="AG42" i="5"/>
  <c r="AG39" i="5"/>
  <c r="AG37" i="5"/>
  <c r="AG35" i="5"/>
  <c r="AG33" i="5"/>
  <c r="AG27" i="5"/>
  <c r="AG25" i="5"/>
  <c r="AG21" i="5"/>
  <c r="AG19" i="5"/>
  <c r="G214" i="32" l="1"/>
  <c r="G215" i="32" s="1"/>
  <c r="D216" i="32" s="1"/>
  <c r="G216" i="32" s="1"/>
  <c r="G217" i="32" s="1"/>
  <c r="G219" i="32" s="1"/>
  <c r="Y254" i="5" s="1"/>
  <c r="C121" i="32"/>
  <c r="C107" i="32"/>
  <c r="D93" i="32"/>
  <c r="G276" i="24"/>
  <c r="G277" i="24" s="1"/>
  <c r="G139" i="24"/>
  <c r="G101" i="24"/>
  <c r="E12" i="24"/>
  <c r="D12" i="24"/>
  <c r="E6" i="24"/>
  <c r="D6" i="24"/>
  <c r="G382" i="9"/>
  <c r="D277" i="9"/>
  <c r="D254" i="9"/>
  <c r="E38" i="9"/>
  <c r="D38" i="9"/>
  <c r="G442" i="8"/>
  <c r="G444" i="8" s="1"/>
  <c r="I163" i="5" s="1"/>
  <c r="D278" i="24" l="1"/>
  <c r="G278" i="24" s="1"/>
  <c r="G279" i="24" s="1"/>
  <c r="G281" i="24" s="1"/>
  <c r="U254" i="5" s="1"/>
  <c r="D14" i="8"/>
  <c r="E14" i="8"/>
  <c r="F14" i="8"/>
  <c r="E13" i="8"/>
  <c r="D13" i="8"/>
  <c r="G643" i="8"/>
  <c r="G632" i="8"/>
  <c r="G613" i="8"/>
  <c r="G566" i="8"/>
  <c r="C524" i="8"/>
  <c r="C485" i="8"/>
  <c r="D485" i="8"/>
  <c r="G470" i="8"/>
  <c r="G462" i="8"/>
  <c r="G461" i="8"/>
  <c r="G460" i="8"/>
  <c r="G451" i="8"/>
  <c r="C428" i="8"/>
  <c r="F428" i="8"/>
  <c r="C429" i="8"/>
  <c r="F429" i="8"/>
  <c r="G411" i="8"/>
  <c r="G410" i="8"/>
  <c r="C358" i="8"/>
  <c r="G358" i="8" s="1"/>
  <c r="C387" i="8"/>
  <c r="C386" i="8"/>
  <c r="G384" i="8"/>
  <c r="G382" i="8"/>
  <c r="G383" i="8"/>
  <c r="C357" i="8"/>
  <c r="G340" i="8"/>
  <c r="G326" i="8"/>
  <c r="G419" i="8"/>
  <c r="G418" i="8"/>
  <c r="G417" i="8"/>
  <c r="G414" i="8"/>
  <c r="G413" i="8"/>
  <c r="G416" i="8"/>
  <c r="C389" i="8"/>
  <c r="D363" i="8"/>
  <c r="C359" i="8"/>
  <c r="D353" i="8"/>
  <c r="D339" i="8"/>
  <c r="G321" i="8"/>
  <c r="C317" i="8"/>
  <c r="G297" i="8"/>
  <c r="G298" i="8"/>
  <c r="G299" i="8"/>
  <c r="G300" i="8"/>
  <c r="G186" i="8"/>
  <c r="G183" i="8"/>
  <c r="G184" i="8"/>
  <c r="G185" i="8"/>
  <c r="G279" i="8"/>
  <c r="G280" i="8"/>
  <c r="G281" i="8"/>
  <c r="G282" i="8"/>
  <c r="G283" i="8"/>
  <c r="G284" i="8"/>
  <c r="G278" i="8"/>
  <c r="C255" i="8"/>
  <c r="D255" i="8"/>
  <c r="F255" i="8"/>
  <c r="G192" i="8"/>
  <c r="G193" i="8"/>
  <c r="G172" i="8"/>
  <c r="G171" i="8"/>
  <c r="G170" i="8"/>
  <c r="G169" i="8"/>
  <c r="G168" i="8"/>
  <c r="G167" i="8"/>
  <c r="G148" i="8"/>
  <c r="G147" i="8"/>
  <c r="G146" i="8"/>
  <c r="G144" i="8"/>
  <c r="E6" i="8"/>
  <c r="D6" i="8"/>
  <c r="G416" i="2"/>
  <c r="G14" i="8" l="1"/>
  <c r="G485" i="8"/>
  <c r="G286" i="8"/>
  <c r="G255" i="8"/>
  <c r="G259" i="8"/>
  <c r="G173" i="8"/>
  <c r="G175" i="8" s="1"/>
  <c r="G27" i="8"/>
  <c r="G28" i="8"/>
  <c r="G434" i="7"/>
  <c r="G436" i="7" s="1"/>
  <c r="G399" i="5" s="1"/>
  <c r="G492" i="7"/>
  <c r="G494" i="7" s="1"/>
  <c r="G397" i="5" s="1"/>
  <c r="G488" i="7"/>
  <c r="G489" i="7" s="1"/>
  <c r="G387" i="5" s="1"/>
  <c r="G483" i="7"/>
  <c r="G485" i="7" s="1"/>
  <c r="G382" i="5" s="1"/>
  <c r="D605" i="2"/>
  <c r="G605" i="2"/>
  <c r="G607" i="2" s="1"/>
  <c r="D609" i="2"/>
  <c r="G609" i="2"/>
  <c r="G611" i="2" s="1"/>
  <c r="G479" i="7"/>
  <c r="G481" i="7" s="1"/>
  <c r="G367" i="5" s="1"/>
  <c r="G474" i="7"/>
  <c r="G476" i="7" s="1"/>
  <c r="G357" i="5" s="1"/>
  <c r="G469" i="7"/>
  <c r="G471" i="7" s="1"/>
  <c r="G373" i="5" s="1"/>
  <c r="G464" i="7"/>
  <c r="G466" i="7" s="1"/>
  <c r="G369" i="5" s="1"/>
  <c r="G459" i="7"/>
  <c r="G461" i="7" s="1"/>
  <c r="G352" i="5" s="1"/>
  <c r="G454" i="7"/>
  <c r="G456" i="7" s="1"/>
  <c r="G316" i="5" s="1"/>
  <c r="G450" i="7"/>
  <c r="G452" i="7" s="1"/>
  <c r="G333" i="5" s="1"/>
  <c r="G444" i="7"/>
  <c r="G446" i="7" s="1"/>
  <c r="G331" i="5" s="1"/>
  <c r="G439" i="7"/>
  <c r="G441" i="7" s="1"/>
  <c r="G341" i="5" s="1"/>
  <c r="G399" i="7"/>
  <c r="G400" i="7" s="1"/>
  <c r="G402" i="7" s="1"/>
  <c r="G206" i="5" s="1"/>
  <c r="D287" i="7"/>
  <c r="G287" i="7" s="1"/>
  <c r="D286" i="7"/>
  <c r="D285" i="7"/>
  <c r="D426" i="7"/>
  <c r="D385" i="7"/>
  <c r="G289" i="7"/>
  <c r="G294" i="7"/>
  <c r="G293" i="7"/>
  <c r="G309" i="7"/>
  <c r="G292" i="7"/>
  <c r="G291" i="7"/>
  <c r="G290" i="7"/>
  <c r="G288" i="7"/>
  <c r="G308" i="7"/>
  <c r="D326" i="7"/>
  <c r="G30" i="8" l="1"/>
  <c r="I56" i="5" s="1"/>
  <c r="G311" i="7"/>
  <c r="D306" i="7"/>
  <c r="D273" i="7"/>
  <c r="D272" i="7"/>
  <c r="D264" i="7"/>
  <c r="G238" i="7"/>
  <c r="G233" i="7"/>
  <c r="G239" i="7"/>
  <c r="G237" i="7"/>
  <c r="B232" i="7"/>
  <c r="G137" i="7"/>
  <c r="G136" i="7"/>
  <c r="G135" i="7"/>
  <c r="G134" i="7"/>
  <c r="G133" i="7"/>
  <c r="G132" i="7"/>
  <c r="D6" i="7"/>
  <c r="D13" i="7"/>
  <c r="D79" i="7"/>
  <c r="D82" i="2"/>
  <c r="C20" i="7"/>
  <c r="B20" i="7"/>
  <c r="G312" i="7" l="1"/>
  <c r="G234" i="7"/>
  <c r="G236" i="7"/>
  <c r="G138" i="7"/>
  <c r="G140" i="7" s="1"/>
  <c r="E19" i="22"/>
  <c r="E17" i="22"/>
  <c r="E16" i="22"/>
  <c r="E14" i="22"/>
  <c r="E13" i="22"/>
  <c r="E12" i="22"/>
  <c r="E11" i="22"/>
  <c r="E10" i="22"/>
  <c r="E9" i="22"/>
  <c r="E6" i="22"/>
  <c r="E8" i="22"/>
  <c r="E7" i="22"/>
  <c r="G293" i="2"/>
  <c r="G291" i="2"/>
  <c r="G290" i="2"/>
  <c r="G247" i="2"/>
  <c r="G219" i="2"/>
  <c r="G217" i="2"/>
  <c r="F212" i="2"/>
  <c r="F210" i="2"/>
  <c r="G140" i="2"/>
  <c r="G139" i="2"/>
  <c r="G134" i="2"/>
  <c r="E12" i="2"/>
  <c r="E21" i="2" s="1"/>
  <c r="D12" i="2"/>
  <c r="D21" i="2" s="1"/>
  <c r="B21" i="2"/>
  <c r="D168" i="7" l="1"/>
  <c r="G158" i="7"/>
  <c r="G292" i="2"/>
  <c r="G141" i="2"/>
  <c r="G21" i="2"/>
  <c r="G22" i="2" s="1"/>
  <c r="E56" i="5" s="1"/>
  <c r="D18" i="22"/>
  <c r="E18" i="22" s="1"/>
  <c r="D15" i="22"/>
  <c r="E15" i="22" s="1"/>
  <c r="F15" i="22" s="1"/>
  <c r="AD440" i="5" l="1"/>
  <c r="AD438" i="5"/>
  <c r="AD429" i="5"/>
  <c r="AD420" i="5"/>
  <c r="AD451" i="5" s="1"/>
  <c r="AD288" i="5"/>
  <c r="AD448" i="5" s="1"/>
  <c r="AD270" i="5"/>
  <c r="AD447" i="5" s="1"/>
  <c r="AD231" i="5"/>
  <c r="AD445" i="5" s="1"/>
  <c r="AD210" i="5"/>
  <c r="AD444" i="5" s="1"/>
  <c r="AD165" i="5"/>
  <c r="AD442" i="5" s="1"/>
  <c r="AH413" i="5"/>
  <c r="AH408" i="5"/>
  <c r="AH406" i="5"/>
  <c r="AH405" i="5"/>
  <c r="AH402" i="5"/>
  <c r="AH389" i="5"/>
  <c r="AH355" i="5"/>
  <c r="AH339" i="5"/>
  <c r="AH260" i="5"/>
  <c r="AH256" i="5"/>
  <c r="AH228" i="5"/>
  <c r="AH226" i="5"/>
  <c r="AH224" i="5"/>
  <c r="AH221" i="5"/>
  <c r="AH216" i="5"/>
  <c r="AH193" i="5"/>
  <c r="AH145" i="5"/>
  <c r="AH125" i="5"/>
  <c r="AH100" i="5"/>
  <c r="AH98" i="5"/>
  <c r="AH73" i="5"/>
  <c r="AH46" i="5"/>
  <c r="AH44" i="5"/>
  <c r="AH42" i="5"/>
  <c r="AH39" i="5"/>
  <c r="AH37" i="5"/>
  <c r="AH35" i="5"/>
  <c r="AH33" i="5"/>
  <c r="AH27" i="5"/>
  <c r="AH25" i="5"/>
  <c r="AH21" i="5"/>
  <c r="AH19" i="5"/>
  <c r="AC335" i="5"/>
  <c r="AD110" i="5"/>
  <c r="AD109" i="5"/>
  <c r="AD107" i="5"/>
  <c r="E16" i="35"/>
  <c r="D16" i="35"/>
  <c r="G92" i="35"/>
  <c r="AC337" i="5" s="1"/>
  <c r="G87" i="35"/>
  <c r="AC295" i="5" s="1"/>
  <c r="AD295" i="5" s="1"/>
  <c r="G83" i="35"/>
  <c r="AC293" i="5" s="1"/>
  <c r="AD293" i="5" s="1"/>
  <c r="D79" i="35"/>
  <c r="G79" i="35" s="1"/>
  <c r="D78" i="35"/>
  <c r="G78" i="35" s="1"/>
  <c r="D77" i="35"/>
  <c r="G77" i="35" s="1"/>
  <c r="E64" i="35"/>
  <c r="D61" i="35"/>
  <c r="G61" i="35" s="1"/>
  <c r="AC173" i="5" s="1"/>
  <c r="AD173" i="5" s="1"/>
  <c r="AD189" i="5" s="1"/>
  <c r="AD443" i="5" s="1"/>
  <c r="B54" i="35"/>
  <c r="B53" i="35"/>
  <c r="B52" i="35"/>
  <c r="F45" i="35"/>
  <c r="F71" i="35" s="1"/>
  <c r="G71" i="35" s="1"/>
  <c r="D45" i="35"/>
  <c r="F44" i="35"/>
  <c r="F70" i="35" s="1"/>
  <c r="G70" i="35" s="1"/>
  <c r="D44" i="35"/>
  <c r="F43" i="35"/>
  <c r="F69" i="35" s="1"/>
  <c r="G69" i="35" s="1"/>
  <c r="D43" i="35"/>
  <c r="D41" i="35"/>
  <c r="G41" i="35" s="1"/>
  <c r="AC106" i="5" s="1"/>
  <c r="AD106" i="5" s="1"/>
  <c r="E37" i="35"/>
  <c r="E48" i="35" s="1"/>
  <c r="G33" i="35"/>
  <c r="G32" i="35"/>
  <c r="G31" i="35"/>
  <c r="F30" i="35"/>
  <c r="F42" i="35" s="1"/>
  <c r="F68" i="35" s="1"/>
  <c r="G68" i="35" s="1"/>
  <c r="D30" i="35"/>
  <c r="D42" i="35" s="1"/>
  <c r="E26" i="35"/>
  <c r="D26" i="35"/>
  <c r="E15" i="35"/>
  <c r="E22" i="35" s="1"/>
  <c r="D15" i="35"/>
  <c r="G11" i="35"/>
  <c r="AC10" i="5" s="1"/>
  <c r="AD10" i="5" s="1"/>
  <c r="AD48" i="5" s="1"/>
  <c r="AD436" i="5" s="1"/>
  <c r="D37" i="35" l="1"/>
  <c r="D48" i="35" s="1"/>
  <c r="G45" i="35"/>
  <c r="G43" i="35"/>
  <c r="G26" i="35"/>
  <c r="AD335" i="5"/>
  <c r="AD337" i="5"/>
  <c r="G16" i="35"/>
  <c r="AC55" i="5" s="1"/>
  <c r="AD55" i="5" s="1"/>
  <c r="AD327" i="5"/>
  <c r="AD449" i="5" s="1"/>
  <c r="G80" i="35"/>
  <c r="AC243" i="5" s="1"/>
  <c r="AD243" i="5" s="1"/>
  <c r="AD245" i="5" s="1"/>
  <c r="AD446" i="5" s="1"/>
  <c r="G15" i="35"/>
  <c r="G44" i="35"/>
  <c r="G42" i="35"/>
  <c r="D22" i="35"/>
  <c r="G22" i="35" s="1"/>
  <c r="G23" i="35" s="1"/>
  <c r="AC84" i="5" s="1"/>
  <c r="AD84" i="5" s="1"/>
  <c r="G37" i="35"/>
  <c r="G72" i="35"/>
  <c r="AC137" i="5" s="1"/>
  <c r="AD137" i="5" s="1"/>
  <c r="D64" i="35"/>
  <c r="G64" i="35" s="1"/>
  <c r="G65" i="35" s="1"/>
  <c r="AC133" i="5" s="1"/>
  <c r="AD133" i="5" s="1"/>
  <c r="G48" i="35"/>
  <c r="AC108" i="5" s="1"/>
  <c r="AD108" i="5" s="1"/>
  <c r="G30" i="35"/>
  <c r="G34" i="35" s="1"/>
  <c r="D52" i="35"/>
  <c r="G52" i="35" s="1"/>
  <c r="G46" i="35" l="1"/>
  <c r="AC111" i="5" s="1"/>
  <c r="AD111" i="5" s="1"/>
  <c r="AD159" i="5"/>
  <c r="AD441" i="5" s="1"/>
  <c r="AD347" i="5"/>
  <c r="AD450" i="5" s="1"/>
  <c r="D54" i="35"/>
  <c r="G54" i="35" s="1"/>
  <c r="G38" i="35"/>
  <c r="AC90" i="5" s="1"/>
  <c r="AD90" i="5" s="1"/>
  <c r="G18" i="35"/>
  <c r="AC54" i="5"/>
  <c r="AD54" i="5" s="1"/>
  <c r="AD75" i="5" s="1"/>
  <c r="AD437" i="5" s="1"/>
  <c r="D53" i="35"/>
  <c r="G53" i="35" s="1"/>
  <c r="G55" i="35" s="1"/>
  <c r="G56" i="35" l="1"/>
  <c r="AC103" i="5" s="1"/>
  <c r="AD103" i="5" s="1"/>
  <c r="AD115" i="5" s="1"/>
  <c r="AD439" i="5" l="1"/>
  <c r="AD454" i="5" s="1"/>
  <c r="AD424" i="5" s="1"/>
  <c r="AD456" i="5"/>
  <c r="AF254" i="5"/>
  <c r="AB254" i="5"/>
  <c r="Z254" i="5"/>
  <c r="X254" i="5"/>
  <c r="V254" i="5"/>
  <c r="T254" i="5"/>
  <c r="P254" i="5"/>
  <c r="N254" i="5"/>
  <c r="L254" i="5"/>
  <c r="J254" i="5"/>
  <c r="H254" i="5"/>
  <c r="F254" i="5"/>
  <c r="AD431" i="5" l="1"/>
  <c r="F18" i="22"/>
  <c r="AD458" i="5"/>
  <c r="AF251" i="5" l="1"/>
  <c r="AB251" i="5"/>
  <c r="X251" i="5"/>
  <c r="P251" i="5"/>
  <c r="L251" i="5"/>
  <c r="J251" i="5"/>
  <c r="H251" i="5"/>
  <c r="F251" i="5"/>
  <c r="C365" i="15"/>
  <c r="AE403" i="5" l="1"/>
  <c r="AE63" i="5" l="1"/>
  <c r="AF63" i="5" s="1"/>
  <c r="AE62" i="5"/>
  <c r="AF62" i="5" s="1"/>
  <c r="AE61" i="5"/>
  <c r="AF61" i="5" s="1"/>
  <c r="AE60" i="5"/>
  <c r="AF60" i="5" s="1"/>
  <c r="AA63" i="5"/>
  <c r="AB63" i="5" s="1"/>
  <c r="AA62" i="5"/>
  <c r="AB62" i="5" s="1"/>
  <c r="AA61" i="5"/>
  <c r="AB61" i="5" s="1"/>
  <c r="Y63" i="5"/>
  <c r="Z63" i="5" s="1"/>
  <c r="Y62" i="5"/>
  <c r="Z62" i="5" s="1"/>
  <c r="Y61" i="5"/>
  <c r="Z61" i="5" s="1"/>
  <c r="Q62" i="5"/>
  <c r="R62" i="5" s="1"/>
  <c r="Q61" i="5"/>
  <c r="R61" i="5" s="1"/>
  <c r="Q60" i="5"/>
  <c r="R60" i="5" s="1"/>
  <c r="Q57" i="5" l="1"/>
  <c r="Q63" i="5" s="1"/>
  <c r="R63" i="5" s="1"/>
  <c r="Z57" i="5" l="1"/>
  <c r="AF57" i="5"/>
  <c r="AB57" i="5"/>
  <c r="R57" i="5"/>
  <c r="AF413" i="5" l="1"/>
  <c r="AF410" i="5"/>
  <c r="AF408" i="5"/>
  <c r="AF406" i="5"/>
  <c r="AF404" i="5"/>
  <c r="AF402" i="5"/>
  <c r="AF399" i="5"/>
  <c r="AF389" i="5"/>
  <c r="AF383" i="5"/>
  <c r="AF378" i="5"/>
  <c r="AF377" i="5"/>
  <c r="AF373" i="5"/>
  <c r="AF367" i="5"/>
  <c r="AF365" i="5"/>
  <c r="AF363" i="5"/>
  <c r="AF361" i="5"/>
  <c r="AF359" i="5"/>
  <c r="AF357" i="5"/>
  <c r="AF355" i="5"/>
  <c r="AF352" i="5"/>
  <c r="AF341" i="5"/>
  <c r="AF339" i="5"/>
  <c r="AF325" i="5"/>
  <c r="AF320" i="5"/>
  <c r="AF316" i="5"/>
  <c r="AF314" i="5"/>
  <c r="AF311" i="5"/>
  <c r="AF309" i="5"/>
  <c r="AF307" i="5"/>
  <c r="AF305" i="5"/>
  <c r="AF302" i="5"/>
  <c r="AF299" i="5"/>
  <c r="AF297" i="5"/>
  <c r="AF293" i="5"/>
  <c r="AF291" i="5"/>
  <c r="AF286" i="5"/>
  <c r="AF284" i="5"/>
  <c r="AF283" i="5"/>
  <c r="AF282" i="5"/>
  <c r="AF279" i="5"/>
  <c r="AF277" i="5"/>
  <c r="AF275" i="5"/>
  <c r="AF273" i="5"/>
  <c r="AF268" i="5"/>
  <c r="AF266" i="5"/>
  <c r="AF264" i="5"/>
  <c r="AF262" i="5"/>
  <c r="AF260" i="5"/>
  <c r="AF258" i="5"/>
  <c r="AF256" i="5"/>
  <c r="AF253" i="5"/>
  <c r="AF243" i="5"/>
  <c r="AF236" i="5"/>
  <c r="AF230" i="5"/>
  <c r="AF228" i="5"/>
  <c r="AF226" i="5"/>
  <c r="AF224" i="5"/>
  <c r="AF221" i="5"/>
  <c r="AF216" i="5"/>
  <c r="AF208" i="5"/>
  <c r="AF206" i="5"/>
  <c r="AF204" i="5"/>
  <c r="AF201" i="5"/>
  <c r="AF200" i="5"/>
  <c r="AF197" i="5"/>
  <c r="AF196" i="5"/>
  <c r="AF193" i="5"/>
  <c r="AF186" i="5"/>
  <c r="AF183" i="5"/>
  <c r="AF181" i="5"/>
  <c r="AF179" i="5"/>
  <c r="AF177" i="5"/>
  <c r="AF175" i="5"/>
  <c r="AF173" i="5"/>
  <c r="AF171" i="5"/>
  <c r="AF169" i="5"/>
  <c r="AF163" i="5"/>
  <c r="AF165" i="5" s="1"/>
  <c r="AF157" i="5"/>
  <c r="AF155" i="5"/>
  <c r="AF153" i="5"/>
  <c r="AF151" i="5"/>
  <c r="AF149" i="5"/>
  <c r="AF147" i="5"/>
  <c r="AF145" i="5"/>
  <c r="AF143" i="5"/>
  <c r="AF141" i="5"/>
  <c r="AF139" i="5"/>
  <c r="AF137" i="5"/>
  <c r="AF135" i="5"/>
  <c r="AF133" i="5"/>
  <c r="AF127" i="5"/>
  <c r="AF125" i="5"/>
  <c r="AF123" i="5"/>
  <c r="AF121" i="5"/>
  <c r="AF119" i="5"/>
  <c r="AF113" i="5"/>
  <c r="AF111" i="5"/>
  <c r="AF110" i="5"/>
  <c r="AF109" i="5"/>
  <c r="AF108" i="5"/>
  <c r="AF107" i="5"/>
  <c r="AF106" i="5"/>
  <c r="AF103" i="5"/>
  <c r="AF100" i="5"/>
  <c r="AF98" i="5"/>
  <c r="AF96" i="5"/>
  <c r="AF94" i="5"/>
  <c r="AF92" i="5"/>
  <c r="AF90" i="5"/>
  <c r="AF86" i="5"/>
  <c r="AF84" i="5"/>
  <c r="AF80" i="5"/>
  <c r="AF81" i="5" s="1"/>
  <c r="AF73" i="5"/>
  <c r="AF71" i="5"/>
  <c r="AF69" i="5"/>
  <c r="AF67" i="5"/>
  <c r="AF65" i="5"/>
  <c r="AF56" i="5"/>
  <c r="AF55" i="5"/>
  <c r="AF54" i="5"/>
  <c r="AF46" i="5"/>
  <c r="AF44" i="5"/>
  <c r="AF42" i="5"/>
  <c r="AF39" i="5"/>
  <c r="AF37" i="5"/>
  <c r="AF35" i="5"/>
  <c r="AF33" i="5"/>
  <c r="AF30" i="5"/>
  <c r="AF27" i="5"/>
  <c r="AF25" i="5"/>
  <c r="AF23" i="5"/>
  <c r="AF21" i="5"/>
  <c r="AF19" i="5"/>
  <c r="AF17" i="5"/>
  <c r="AF10" i="5"/>
  <c r="AB413" i="5"/>
  <c r="AB410" i="5"/>
  <c r="AB408" i="5"/>
  <c r="AB406" i="5"/>
  <c r="AB405" i="5"/>
  <c r="AB404" i="5"/>
  <c r="AB403" i="5"/>
  <c r="AB402" i="5"/>
  <c r="AB399" i="5"/>
  <c r="AB389" i="5"/>
  <c r="AB388" i="5"/>
  <c r="AB387" i="5"/>
  <c r="AB385" i="5"/>
  <c r="AB384" i="5"/>
  <c r="AB383" i="5"/>
  <c r="AB382" i="5"/>
  <c r="AB378" i="5"/>
  <c r="AB377" i="5"/>
  <c r="AB373" i="5"/>
  <c r="AB367" i="5"/>
  <c r="AB365" i="5"/>
  <c r="AB363" i="5"/>
  <c r="AB361" i="5"/>
  <c r="AB359" i="5"/>
  <c r="AB357" i="5"/>
  <c r="AB355" i="5"/>
  <c r="AB352" i="5"/>
  <c r="AB344" i="5"/>
  <c r="AB341" i="5"/>
  <c r="AB339" i="5"/>
  <c r="AB337" i="5"/>
  <c r="AB335" i="5"/>
  <c r="AB333" i="5"/>
  <c r="AB331" i="5"/>
  <c r="AB325" i="5"/>
  <c r="AB320" i="5"/>
  <c r="AB316" i="5"/>
  <c r="AB314" i="5"/>
  <c r="AB311" i="5"/>
  <c r="AB309" i="5"/>
  <c r="AB307" i="5"/>
  <c r="AB305" i="5"/>
  <c r="AB302" i="5"/>
  <c r="AB299" i="5"/>
  <c r="AB297" i="5"/>
  <c r="AB295" i="5"/>
  <c r="AB293" i="5"/>
  <c r="AB291" i="5"/>
  <c r="AB268" i="5"/>
  <c r="AB266" i="5"/>
  <c r="AB264" i="5"/>
  <c r="AB262" i="5"/>
  <c r="AB260" i="5"/>
  <c r="AB258" i="5"/>
  <c r="AB256" i="5"/>
  <c r="AB253" i="5"/>
  <c r="AB250" i="5"/>
  <c r="AB243" i="5"/>
  <c r="AB236" i="5"/>
  <c r="AB230" i="5"/>
  <c r="AB228" i="5"/>
  <c r="AB226" i="5"/>
  <c r="AB224" i="5"/>
  <c r="AB221" i="5"/>
  <c r="AB216" i="5"/>
  <c r="AB208" i="5"/>
  <c r="AB206" i="5"/>
  <c r="AB204" i="5"/>
  <c r="AB201" i="5"/>
  <c r="AB200" i="5"/>
  <c r="AB197" i="5"/>
  <c r="AB196" i="5"/>
  <c r="AB193" i="5"/>
  <c r="AB186" i="5"/>
  <c r="AB183" i="5"/>
  <c r="AB181" i="5"/>
  <c r="AB179" i="5"/>
  <c r="AB177" i="5"/>
  <c r="AB175" i="5"/>
  <c r="AB173" i="5"/>
  <c r="AB171" i="5"/>
  <c r="AB163" i="5"/>
  <c r="AB165" i="5" s="1"/>
  <c r="AB157" i="5"/>
  <c r="AB155" i="5"/>
  <c r="AB153" i="5"/>
  <c r="AB151" i="5"/>
  <c r="AB149" i="5"/>
  <c r="AB147" i="5"/>
  <c r="AB145" i="5"/>
  <c r="AB143" i="5"/>
  <c r="AB141" i="5"/>
  <c r="AB139" i="5"/>
  <c r="AB137" i="5"/>
  <c r="AB135" i="5"/>
  <c r="AB133" i="5"/>
  <c r="AB127" i="5"/>
  <c r="AB125" i="5"/>
  <c r="AB123" i="5"/>
  <c r="AB121" i="5"/>
  <c r="AB119" i="5"/>
  <c r="AB111" i="5"/>
  <c r="AB110" i="5"/>
  <c r="AB109" i="5"/>
  <c r="AB108" i="5"/>
  <c r="AB107" i="5"/>
  <c r="AB100" i="5"/>
  <c r="AB98" i="5"/>
  <c r="AB96" i="5"/>
  <c r="AB94" i="5"/>
  <c r="AB92" i="5"/>
  <c r="AB90" i="5"/>
  <c r="AB86" i="5"/>
  <c r="AB80" i="5"/>
  <c r="AB81" i="5" s="1"/>
  <c r="AB73" i="5"/>
  <c r="AB56" i="5"/>
  <c r="AB55" i="5"/>
  <c r="AB46" i="5"/>
  <c r="AB44" i="5"/>
  <c r="AB42" i="5"/>
  <c r="AB39" i="5"/>
  <c r="AB37" i="5"/>
  <c r="AB35" i="5"/>
  <c r="AB33" i="5"/>
  <c r="AB30" i="5"/>
  <c r="AB27" i="5"/>
  <c r="AB25" i="5"/>
  <c r="AB23" i="5"/>
  <c r="AB21" i="5"/>
  <c r="AB19" i="5"/>
  <c r="AB17" i="5"/>
  <c r="Z413" i="5"/>
  <c r="Z410" i="5"/>
  <c r="Z408" i="5"/>
  <c r="Z406" i="5"/>
  <c r="Z405" i="5"/>
  <c r="Z404" i="5"/>
  <c r="Z403" i="5"/>
  <c r="Z402" i="5"/>
  <c r="Z389" i="5"/>
  <c r="Z385" i="5"/>
  <c r="Z384" i="5"/>
  <c r="Z355" i="5"/>
  <c r="Z344" i="5"/>
  <c r="Z339" i="5"/>
  <c r="Z337" i="5"/>
  <c r="Z335" i="5"/>
  <c r="Z302" i="5"/>
  <c r="Z299" i="5"/>
  <c r="Z286" i="5"/>
  <c r="Z284" i="5"/>
  <c r="Z283" i="5"/>
  <c r="Z282" i="5"/>
  <c r="Z279" i="5"/>
  <c r="Z277" i="5"/>
  <c r="Z275" i="5"/>
  <c r="Z273" i="5"/>
  <c r="Z266" i="5"/>
  <c r="Z264" i="5"/>
  <c r="Z262" i="5"/>
  <c r="Z260" i="5"/>
  <c r="Z258" i="5"/>
  <c r="Z256" i="5"/>
  <c r="Z253" i="5"/>
  <c r="Z243" i="5"/>
  <c r="Z230" i="5"/>
  <c r="Z228" i="5"/>
  <c r="Z226" i="5"/>
  <c r="Z224" i="5"/>
  <c r="Z221" i="5"/>
  <c r="Z216" i="5"/>
  <c r="Z208" i="5"/>
  <c r="Z204" i="5"/>
  <c r="Z201" i="5"/>
  <c r="Z200" i="5"/>
  <c r="Z197" i="5"/>
  <c r="Z193" i="5"/>
  <c r="Z179" i="5"/>
  <c r="Z177" i="5"/>
  <c r="Z175" i="5"/>
  <c r="Z173" i="5"/>
  <c r="Z171" i="5"/>
  <c r="Z169" i="5"/>
  <c r="Z155" i="5"/>
  <c r="Z145" i="5"/>
  <c r="Z143" i="5"/>
  <c r="Z139" i="5"/>
  <c r="Z133" i="5"/>
  <c r="Z127" i="5"/>
  <c r="Z125" i="5"/>
  <c r="Z111" i="5"/>
  <c r="Z110" i="5"/>
  <c r="Z109" i="5"/>
  <c r="Z108" i="5"/>
  <c r="Z107" i="5"/>
  <c r="Z106" i="5"/>
  <c r="Z103" i="5"/>
  <c r="Z100" i="5"/>
  <c r="Z98" i="5"/>
  <c r="Z96" i="5"/>
  <c r="Z94" i="5"/>
  <c r="Z92" i="5"/>
  <c r="Z90" i="5"/>
  <c r="Z73" i="5"/>
  <c r="Z69" i="5"/>
  <c r="Z56" i="5"/>
  <c r="Z55" i="5"/>
  <c r="Z46" i="5"/>
  <c r="Z44" i="5"/>
  <c r="Z42" i="5"/>
  <c r="Z39" i="5"/>
  <c r="Z37" i="5"/>
  <c r="Z35" i="5"/>
  <c r="Z33" i="5"/>
  <c r="Z30" i="5"/>
  <c r="Z27" i="5"/>
  <c r="Z25" i="5"/>
  <c r="Z23" i="5"/>
  <c r="Z21" i="5"/>
  <c r="Z19" i="5"/>
  <c r="Z17" i="5"/>
  <c r="X413" i="5"/>
  <c r="X410" i="5"/>
  <c r="X408" i="5"/>
  <c r="X406" i="5"/>
  <c r="X405" i="5"/>
  <c r="X404" i="5"/>
  <c r="X403" i="5"/>
  <c r="X402" i="5"/>
  <c r="X399" i="5"/>
  <c r="X389" i="5"/>
  <c r="X388" i="5"/>
  <c r="X387" i="5"/>
  <c r="X384" i="5"/>
  <c r="X383" i="5"/>
  <c r="X382" i="5"/>
  <c r="X378" i="5"/>
  <c r="X377" i="5"/>
  <c r="X373" i="5"/>
  <c r="X367" i="5"/>
  <c r="X365" i="5"/>
  <c r="X363" i="5"/>
  <c r="X361" i="5"/>
  <c r="X359" i="5"/>
  <c r="X357" i="5"/>
  <c r="X355" i="5"/>
  <c r="X352" i="5"/>
  <c r="X344" i="5"/>
  <c r="X341" i="5"/>
  <c r="X339" i="5"/>
  <c r="X337" i="5"/>
  <c r="X335" i="5"/>
  <c r="X333" i="5"/>
  <c r="X331" i="5"/>
  <c r="X325" i="5"/>
  <c r="X320" i="5"/>
  <c r="X316" i="5"/>
  <c r="X314" i="5"/>
  <c r="X311" i="5"/>
  <c r="X309" i="5"/>
  <c r="X307" i="5"/>
  <c r="X305" i="5"/>
  <c r="X302" i="5"/>
  <c r="X299" i="5"/>
  <c r="X297" i="5"/>
  <c r="X295" i="5"/>
  <c r="X293" i="5"/>
  <c r="X291" i="5"/>
  <c r="X286" i="5"/>
  <c r="X284" i="5"/>
  <c r="X283" i="5"/>
  <c r="X282" i="5"/>
  <c r="X279" i="5"/>
  <c r="X277" i="5"/>
  <c r="X275" i="5"/>
  <c r="X273" i="5"/>
  <c r="X268" i="5"/>
  <c r="X266" i="5"/>
  <c r="X264" i="5"/>
  <c r="X262" i="5"/>
  <c r="X260" i="5"/>
  <c r="X258" i="5"/>
  <c r="X256" i="5"/>
  <c r="X253" i="5"/>
  <c r="X250" i="5"/>
  <c r="X236" i="5"/>
  <c r="X230" i="5"/>
  <c r="X228" i="5"/>
  <c r="X226" i="5"/>
  <c r="X224" i="5"/>
  <c r="X221" i="5"/>
  <c r="X216" i="5"/>
  <c r="X208" i="5"/>
  <c r="X206" i="5"/>
  <c r="X204" i="5"/>
  <c r="X201" i="5"/>
  <c r="X197" i="5"/>
  <c r="X196" i="5"/>
  <c r="X193" i="5"/>
  <c r="X186" i="5"/>
  <c r="X183" i="5"/>
  <c r="X181" i="5"/>
  <c r="X179" i="5"/>
  <c r="X177" i="5"/>
  <c r="X175" i="5"/>
  <c r="X173" i="5"/>
  <c r="X171" i="5"/>
  <c r="X169" i="5"/>
  <c r="X163" i="5"/>
  <c r="X165" i="5" s="1"/>
  <c r="X157" i="5"/>
  <c r="X155" i="5"/>
  <c r="X153" i="5"/>
  <c r="X151" i="5"/>
  <c r="X147" i="5"/>
  <c r="X145" i="5"/>
  <c r="X143" i="5"/>
  <c r="X141" i="5"/>
  <c r="X139" i="5"/>
  <c r="X137" i="5"/>
  <c r="X135" i="5"/>
  <c r="X133" i="5"/>
  <c r="X127" i="5"/>
  <c r="X125" i="5"/>
  <c r="X123" i="5"/>
  <c r="X121" i="5"/>
  <c r="X119" i="5"/>
  <c r="X113" i="5"/>
  <c r="X110" i="5"/>
  <c r="X109" i="5"/>
  <c r="X107" i="5"/>
  <c r="X100" i="5"/>
  <c r="X98" i="5"/>
  <c r="X96" i="5"/>
  <c r="X94" i="5"/>
  <c r="X92" i="5"/>
  <c r="X86" i="5"/>
  <c r="X80" i="5"/>
  <c r="X81" i="5" s="1"/>
  <c r="X73" i="5"/>
  <c r="X46" i="5"/>
  <c r="X44" i="5"/>
  <c r="X42" i="5"/>
  <c r="X39" i="5"/>
  <c r="X37" i="5"/>
  <c r="X35" i="5"/>
  <c r="X33" i="5"/>
  <c r="X30" i="5"/>
  <c r="X27" i="5"/>
  <c r="X25" i="5"/>
  <c r="X23" i="5"/>
  <c r="X21" i="5"/>
  <c r="X19" i="5"/>
  <c r="X17" i="5"/>
  <c r="V413" i="5"/>
  <c r="V410" i="5"/>
  <c r="V408" i="5"/>
  <c r="V406" i="5"/>
  <c r="V405" i="5"/>
  <c r="V404" i="5"/>
  <c r="V403" i="5"/>
  <c r="V402" i="5"/>
  <c r="V399" i="5"/>
  <c r="V389" i="5"/>
  <c r="V388" i="5"/>
  <c r="V387" i="5"/>
  <c r="V384" i="5"/>
  <c r="V383" i="5"/>
  <c r="V382" i="5"/>
  <c r="V378" i="5"/>
  <c r="V377" i="5"/>
  <c r="V373" i="5"/>
  <c r="V367" i="5"/>
  <c r="V365" i="5"/>
  <c r="V363" i="5"/>
  <c r="V361" i="5"/>
  <c r="V359" i="5"/>
  <c r="V357" i="5"/>
  <c r="V355" i="5"/>
  <c r="V352" i="5"/>
  <c r="V344" i="5"/>
  <c r="V341" i="5"/>
  <c r="V339" i="5"/>
  <c r="V337" i="5"/>
  <c r="V335" i="5"/>
  <c r="V333" i="5"/>
  <c r="V331" i="5"/>
  <c r="V320" i="5"/>
  <c r="V316" i="5"/>
  <c r="V314" i="5"/>
  <c r="V311" i="5"/>
  <c r="V309" i="5"/>
  <c r="V307" i="5"/>
  <c r="V305" i="5"/>
  <c r="V302" i="5"/>
  <c r="V299" i="5"/>
  <c r="V297" i="5"/>
  <c r="V295" i="5"/>
  <c r="V293" i="5"/>
  <c r="V291" i="5"/>
  <c r="V286" i="5"/>
  <c r="V284" i="5"/>
  <c r="V283" i="5"/>
  <c r="V282" i="5"/>
  <c r="V279" i="5"/>
  <c r="V277" i="5"/>
  <c r="V275" i="5"/>
  <c r="V273" i="5"/>
  <c r="V264" i="5"/>
  <c r="V262" i="5"/>
  <c r="V260" i="5"/>
  <c r="V258" i="5"/>
  <c r="V256" i="5"/>
  <c r="V243" i="5"/>
  <c r="V236" i="5"/>
  <c r="V230" i="5"/>
  <c r="V228" i="5"/>
  <c r="V226" i="5"/>
  <c r="V224" i="5"/>
  <c r="V221" i="5"/>
  <c r="V216" i="5"/>
  <c r="V208" i="5"/>
  <c r="V206" i="5"/>
  <c r="V204" i="5"/>
  <c r="V201" i="5"/>
  <c r="V200" i="5"/>
  <c r="V197" i="5"/>
  <c r="V196" i="5"/>
  <c r="V193" i="5"/>
  <c r="V186" i="5"/>
  <c r="V183" i="5"/>
  <c r="V181" i="5"/>
  <c r="V179" i="5"/>
  <c r="V177" i="5"/>
  <c r="V175" i="5"/>
  <c r="V173" i="5"/>
  <c r="V163" i="5"/>
  <c r="V165" i="5" s="1"/>
  <c r="V157" i="5"/>
  <c r="V155" i="5"/>
  <c r="V151" i="5"/>
  <c r="V147" i="5"/>
  <c r="V145" i="5"/>
  <c r="V143" i="5"/>
  <c r="V139" i="5"/>
  <c r="V135" i="5"/>
  <c r="V133" i="5"/>
  <c r="V127" i="5"/>
  <c r="V125" i="5"/>
  <c r="V123" i="5"/>
  <c r="V111" i="5"/>
  <c r="V110" i="5"/>
  <c r="V109" i="5"/>
  <c r="V100" i="5"/>
  <c r="V98" i="5"/>
  <c r="V96" i="5"/>
  <c r="V94" i="5"/>
  <c r="V92" i="5"/>
  <c r="V73" i="5"/>
  <c r="V46" i="5"/>
  <c r="V44" i="5"/>
  <c r="V42" i="5"/>
  <c r="V39" i="5"/>
  <c r="V37" i="5"/>
  <c r="V35" i="5"/>
  <c r="V33" i="5"/>
  <c r="V30" i="5"/>
  <c r="V27" i="5"/>
  <c r="V25" i="5"/>
  <c r="V23" i="5"/>
  <c r="V21" i="5"/>
  <c r="V19" i="5"/>
  <c r="T413" i="5"/>
  <c r="T410" i="5"/>
  <c r="T408" i="5"/>
  <c r="T406" i="5"/>
  <c r="T405" i="5"/>
  <c r="T404" i="5"/>
  <c r="T403" i="5"/>
  <c r="T402" i="5"/>
  <c r="T399" i="5"/>
  <c r="T389" i="5"/>
  <c r="T388" i="5"/>
  <c r="T387" i="5"/>
  <c r="T384" i="5"/>
  <c r="T383" i="5"/>
  <c r="T382" i="5"/>
  <c r="T378" i="5"/>
  <c r="T377" i="5"/>
  <c r="T373" i="5"/>
  <c r="T367" i="5"/>
  <c r="T365" i="5"/>
  <c r="T363" i="5"/>
  <c r="T361" i="5"/>
  <c r="T359" i="5"/>
  <c r="T357" i="5"/>
  <c r="T355" i="5"/>
  <c r="T352" i="5"/>
  <c r="T344" i="5"/>
  <c r="T341" i="5"/>
  <c r="T339" i="5"/>
  <c r="T337" i="5"/>
  <c r="T335" i="5"/>
  <c r="T333" i="5"/>
  <c r="T331" i="5"/>
  <c r="T320" i="5"/>
  <c r="T316" i="5"/>
  <c r="T314" i="5"/>
  <c r="T311" i="5"/>
  <c r="T309" i="5"/>
  <c r="T307" i="5"/>
  <c r="T305" i="5"/>
  <c r="T302" i="5"/>
  <c r="T299" i="5"/>
  <c r="T297" i="5"/>
  <c r="T295" i="5"/>
  <c r="T293" i="5"/>
  <c r="T291" i="5"/>
  <c r="T286" i="5"/>
  <c r="T284" i="5"/>
  <c r="T283" i="5"/>
  <c r="T282" i="5"/>
  <c r="T279" i="5"/>
  <c r="T277" i="5"/>
  <c r="T275" i="5"/>
  <c r="T273" i="5"/>
  <c r="T266" i="5"/>
  <c r="T262" i="5"/>
  <c r="T260" i="5"/>
  <c r="T258" i="5"/>
  <c r="T256" i="5"/>
  <c r="T243" i="5"/>
  <c r="T236" i="5"/>
  <c r="T230" i="5"/>
  <c r="T228" i="5"/>
  <c r="T226" i="5"/>
  <c r="T224" i="5"/>
  <c r="T221" i="5"/>
  <c r="T216" i="5"/>
  <c r="T208" i="5"/>
  <c r="T206" i="5"/>
  <c r="T204" i="5"/>
  <c r="T201" i="5"/>
  <c r="T200" i="5"/>
  <c r="T197" i="5"/>
  <c r="T196" i="5"/>
  <c r="T193" i="5"/>
  <c r="T186" i="5"/>
  <c r="T183" i="5"/>
  <c r="T181" i="5"/>
  <c r="T179" i="5"/>
  <c r="T177" i="5"/>
  <c r="T175" i="5"/>
  <c r="T173" i="5"/>
  <c r="T171" i="5"/>
  <c r="T169" i="5"/>
  <c r="T163" i="5"/>
  <c r="T165" i="5" s="1"/>
  <c r="T157" i="5"/>
  <c r="T155" i="5"/>
  <c r="T153" i="5"/>
  <c r="T151" i="5"/>
  <c r="T149" i="5"/>
  <c r="T147" i="5"/>
  <c r="T145" i="5"/>
  <c r="T143" i="5"/>
  <c r="T141" i="5"/>
  <c r="T139" i="5"/>
  <c r="T137" i="5"/>
  <c r="T135" i="5"/>
  <c r="T133" i="5"/>
  <c r="T127" i="5"/>
  <c r="T125" i="5"/>
  <c r="T123" i="5"/>
  <c r="T121" i="5"/>
  <c r="T113" i="5"/>
  <c r="T111" i="5"/>
  <c r="T110" i="5"/>
  <c r="T109" i="5"/>
  <c r="T108" i="5"/>
  <c r="T100" i="5"/>
  <c r="T98" i="5"/>
  <c r="T96" i="5"/>
  <c r="T94" i="5"/>
  <c r="T86" i="5"/>
  <c r="T80" i="5"/>
  <c r="T81" i="5" s="1"/>
  <c r="T73" i="5"/>
  <c r="T46" i="5"/>
  <c r="T44" i="5"/>
  <c r="T42" i="5"/>
  <c r="T39" i="5"/>
  <c r="T37" i="5"/>
  <c r="T35" i="5"/>
  <c r="T33" i="5"/>
  <c r="T30" i="5"/>
  <c r="T27" i="5"/>
  <c r="T25" i="5"/>
  <c r="T23" i="5"/>
  <c r="T21" i="5"/>
  <c r="T19" i="5"/>
  <c r="T17" i="5"/>
  <c r="T10" i="5"/>
  <c r="R413" i="5"/>
  <c r="R410" i="5"/>
  <c r="R408" i="5"/>
  <c r="R406" i="5"/>
  <c r="R405" i="5"/>
  <c r="R404" i="5"/>
  <c r="R403" i="5"/>
  <c r="R402" i="5"/>
  <c r="R399" i="5"/>
  <c r="R389" i="5"/>
  <c r="R388" i="5"/>
  <c r="R387" i="5"/>
  <c r="R384" i="5"/>
  <c r="R383" i="5"/>
  <c r="R382" i="5"/>
  <c r="R378" i="5"/>
  <c r="R377" i="5"/>
  <c r="R373" i="5"/>
  <c r="R367" i="5"/>
  <c r="R365" i="5"/>
  <c r="R363" i="5"/>
  <c r="R361" i="5"/>
  <c r="R359" i="5"/>
  <c r="R357" i="5"/>
  <c r="R355" i="5"/>
  <c r="R352" i="5"/>
  <c r="R344" i="5"/>
  <c r="R341" i="5"/>
  <c r="R339" i="5"/>
  <c r="R337" i="5"/>
  <c r="R335" i="5"/>
  <c r="R333" i="5"/>
  <c r="R331" i="5"/>
  <c r="R320" i="5"/>
  <c r="R316" i="5"/>
  <c r="R314" i="5"/>
  <c r="R311" i="5"/>
  <c r="R309" i="5"/>
  <c r="R307" i="5"/>
  <c r="R305" i="5"/>
  <c r="R302" i="5"/>
  <c r="R299" i="5"/>
  <c r="R297" i="5"/>
  <c r="R295" i="5"/>
  <c r="R293" i="5"/>
  <c r="R291" i="5"/>
  <c r="R286" i="5"/>
  <c r="R284" i="5"/>
  <c r="R283" i="5"/>
  <c r="R282" i="5"/>
  <c r="R279" i="5"/>
  <c r="R277" i="5"/>
  <c r="R275" i="5"/>
  <c r="R273" i="5"/>
  <c r="R266" i="5"/>
  <c r="R264" i="5"/>
  <c r="R262" i="5"/>
  <c r="R260" i="5"/>
  <c r="R258" i="5"/>
  <c r="R256" i="5"/>
  <c r="R243" i="5"/>
  <c r="R236" i="5"/>
  <c r="R230" i="5"/>
  <c r="R228" i="5"/>
  <c r="R226" i="5"/>
  <c r="R224" i="5"/>
  <c r="R221" i="5"/>
  <c r="R216" i="5"/>
  <c r="R208" i="5"/>
  <c r="R206" i="5"/>
  <c r="R204" i="5"/>
  <c r="R201" i="5"/>
  <c r="R200" i="5"/>
  <c r="R197" i="5"/>
  <c r="R196" i="5"/>
  <c r="R193" i="5"/>
  <c r="R186" i="5"/>
  <c r="R183" i="5"/>
  <c r="R181" i="5"/>
  <c r="R179" i="5"/>
  <c r="R177" i="5"/>
  <c r="R175" i="5"/>
  <c r="R173" i="5"/>
  <c r="R171" i="5"/>
  <c r="R169" i="5"/>
  <c r="R163" i="5"/>
  <c r="R165" i="5" s="1"/>
  <c r="R157" i="5"/>
  <c r="R155" i="5"/>
  <c r="R153" i="5"/>
  <c r="R151" i="5"/>
  <c r="R147" i="5"/>
  <c r="R145" i="5"/>
  <c r="R143" i="5"/>
  <c r="R141" i="5"/>
  <c r="R139" i="5"/>
  <c r="R137" i="5"/>
  <c r="R135" i="5"/>
  <c r="R133" i="5"/>
  <c r="R127" i="5"/>
  <c r="R125" i="5"/>
  <c r="R123" i="5"/>
  <c r="R121" i="5"/>
  <c r="R119" i="5"/>
  <c r="R113" i="5"/>
  <c r="R111" i="5"/>
  <c r="R110" i="5"/>
  <c r="R109" i="5"/>
  <c r="R108" i="5"/>
  <c r="R107" i="5"/>
  <c r="R106" i="5"/>
  <c r="R103" i="5"/>
  <c r="R100" i="5"/>
  <c r="R98" i="5"/>
  <c r="R96" i="5"/>
  <c r="R94" i="5"/>
  <c r="R92" i="5"/>
  <c r="R90" i="5"/>
  <c r="R86" i="5"/>
  <c r="R84" i="5"/>
  <c r="R80" i="5"/>
  <c r="R81" i="5" s="1"/>
  <c r="R73" i="5"/>
  <c r="R71" i="5"/>
  <c r="R69" i="5"/>
  <c r="R65" i="5"/>
  <c r="R56" i="5"/>
  <c r="R55" i="5"/>
  <c r="R54" i="5"/>
  <c r="R46" i="5"/>
  <c r="R44" i="5"/>
  <c r="R42" i="5"/>
  <c r="R39" i="5"/>
  <c r="R37" i="5"/>
  <c r="R35" i="5"/>
  <c r="R33" i="5"/>
  <c r="R30" i="5"/>
  <c r="R27" i="5"/>
  <c r="R25" i="5"/>
  <c r="R23" i="5"/>
  <c r="R21" i="5"/>
  <c r="R19" i="5"/>
  <c r="R17" i="5"/>
  <c r="R10" i="5"/>
  <c r="P413" i="5"/>
  <c r="P410" i="5"/>
  <c r="P408" i="5"/>
  <c r="P406" i="5"/>
  <c r="P405" i="5"/>
  <c r="P404" i="5"/>
  <c r="P403" i="5"/>
  <c r="P402" i="5"/>
  <c r="P399" i="5"/>
  <c r="P389" i="5"/>
  <c r="P388" i="5"/>
  <c r="P387" i="5"/>
  <c r="P385" i="5"/>
  <c r="P384" i="5"/>
  <c r="P383" i="5"/>
  <c r="P382" i="5"/>
  <c r="P378" i="5"/>
  <c r="P377" i="5"/>
  <c r="P373" i="5"/>
  <c r="P367" i="5"/>
  <c r="P365" i="5"/>
  <c r="P363" i="5"/>
  <c r="P361" i="5"/>
  <c r="P359" i="5"/>
  <c r="P357" i="5"/>
  <c r="P355" i="5"/>
  <c r="P352" i="5"/>
  <c r="P344" i="5"/>
  <c r="P341" i="5"/>
  <c r="P339" i="5"/>
  <c r="P337" i="5"/>
  <c r="P335" i="5"/>
  <c r="P333" i="5"/>
  <c r="P331" i="5"/>
  <c r="P320" i="5"/>
  <c r="P316" i="5"/>
  <c r="P314" i="5"/>
  <c r="P311" i="5"/>
  <c r="P309" i="5"/>
  <c r="P307" i="5"/>
  <c r="P305" i="5"/>
  <c r="P302" i="5"/>
  <c r="P299" i="5"/>
  <c r="P297" i="5"/>
  <c r="P295" i="5"/>
  <c r="P293" i="5"/>
  <c r="P291" i="5"/>
  <c r="P286" i="5"/>
  <c r="P284" i="5"/>
  <c r="P283" i="5"/>
  <c r="P282" i="5"/>
  <c r="P279" i="5"/>
  <c r="P277" i="5"/>
  <c r="P275" i="5"/>
  <c r="P273" i="5"/>
  <c r="P268" i="5"/>
  <c r="P266" i="5"/>
  <c r="P262" i="5"/>
  <c r="P260" i="5"/>
  <c r="P258" i="5"/>
  <c r="P256" i="5"/>
  <c r="P253" i="5"/>
  <c r="P250" i="5"/>
  <c r="P243" i="5"/>
  <c r="P228" i="5"/>
  <c r="P226" i="5"/>
  <c r="P224" i="5"/>
  <c r="P221" i="5"/>
  <c r="P216" i="5"/>
  <c r="P206" i="5"/>
  <c r="P200" i="5"/>
  <c r="P196" i="5"/>
  <c r="P193" i="5"/>
  <c r="P186" i="5"/>
  <c r="P183" i="5"/>
  <c r="P179" i="5"/>
  <c r="P173" i="5"/>
  <c r="P171" i="5"/>
  <c r="P169" i="5"/>
  <c r="P163" i="5"/>
  <c r="P165" i="5" s="1"/>
  <c r="P145" i="5"/>
  <c r="P139" i="5"/>
  <c r="P127" i="5"/>
  <c r="P125" i="5"/>
  <c r="P111" i="5"/>
  <c r="P100" i="5"/>
  <c r="P98" i="5"/>
  <c r="P73" i="5"/>
  <c r="P46" i="5"/>
  <c r="P44" i="5"/>
  <c r="P42" i="5"/>
  <c r="P39" i="5"/>
  <c r="P37" i="5"/>
  <c r="P35" i="5"/>
  <c r="P33" i="5"/>
  <c r="P30" i="5"/>
  <c r="P27" i="5"/>
  <c r="P25" i="5"/>
  <c r="P23" i="5"/>
  <c r="P21" i="5"/>
  <c r="P19" i="5"/>
  <c r="P17" i="5"/>
  <c r="N413" i="5"/>
  <c r="N410" i="5"/>
  <c r="N408" i="5"/>
  <c r="N406" i="5"/>
  <c r="N405" i="5"/>
  <c r="N404" i="5"/>
  <c r="N403" i="5"/>
  <c r="N402" i="5"/>
  <c r="N399" i="5"/>
  <c r="N389" i="5"/>
  <c r="N388" i="5"/>
  <c r="N387" i="5"/>
  <c r="N384" i="5"/>
  <c r="N383" i="5"/>
  <c r="N382" i="5"/>
  <c r="N378" i="5"/>
  <c r="N377" i="5"/>
  <c r="N373" i="5"/>
  <c r="N367" i="5"/>
  <c r="N365" i="5"/>
  <c r="N363" i="5"/>
  <c r="N361" i="5"/>
  <c r="N359" i="5"/>
  <c r="N357" i="5"/>
  <c r="N355" i="5"/>
  <c r="N352" i="5"/>
  <c r="N344" i="5"/>
  <c r="N341" i="5"/>
  <c r="N339" i="5"/>
  <c r="N337" i="5"/>
  <c r="N335" i="5"/>
  <c r="N333" i="5"/>
  <c r="N331" i="5"/>
  <c r="N320" i="5"/>
  <c r="N316" i="5"/>
  <c r="N314" i="5"/>
  <c r="N311" i="5"/>
  <c r="N309" i="5"/>
  <c r="N307" i="5"/>
  <c r="N305" i="5"/>
  <c r="N302" i="5"/>
  <c r="N299" i="5"/>
  <c r="N297" i="5"/>
  <c r="N295" i="5"/>
  <c r="N293" i="5"/>
  <c r="N291" i="5"/>
  <c r="N286" i="5"/>
  <c r="N284" i="5"/>
  <c r="N283" i="5"/>
  <c r="N282" i="5"/>
  <c r="N279" i="5"/>
  <c r="N277" i="5"/>
  <c r="N275" i="5"/>
  <c r="N273" i="5"/>
  <c r="N264" i="5"/>
  <c r="N262" i="5"/>
  <c r="N260" i="5"/>
  <c r="N256" i="5"/>
  <c r="N243" i="5"/>
  <c r="N236" i="5"/>
  <c r="N230" i="5"/>
  <c r="N228" i="5"/>
  <c r="N226" i="5"/>
  <c r="N224" i="5"/>
  <c r="N221" i="5"/>
  <c r="N216" i="5"/>
  <c r="N206" i="5"/>
  <c r="N204" i="5"/>
  <c r="N201" i="5"/>
  <c r="N200" i="5"/>
  <c r="N197" i="5"/>
  <c r="N196" i="5"/>
  <c r="N193" i="5"/>
  <c r="N186" i="5"/>
  <c r="N183" i="5"/>
  <c r="N177" i="5"/>
  <c r="N175" i="5"/>
  <c r="N173" i="5"/>
  <c r="N163" i="5"/>
  <c r="N165" i="5" s="1"/>
  <c r="N155" i="5"/>
  <c r="N147" i="5"/>
  <c r="N145" i="5"/>
  <c r="N143" i="5"/>
  <c r="N141" i="5"/>
  <c r="N139" i="5"/>
  <c r="N133" i="5"/>
  <c r="N127" i="5"/>
  <c r="N125" i="5"/>
  <c r="N111" i="5"/>
  <c r="N110" i="5"/>
  <c r="N100" i="5"/>
  <c r="N98" i="5"/>
  <c r="N96" i="5"/>
  <c r="N94" i="5"/>
  <c r="N92" i="5"/>
  <c r="N73" i="5"/>
  <c r="N46" i="5"/>
  <c r="N44" i="5"/>
  <c r="N42" i="5"/>
  <c r="N39" i="5"/>
  <c r="N37" i="5"/>
  <c r="N35" i="5"/>
  <c r="N33" i="5"/>
  <c r="N30" i="5"/>
  <c r="N27" i="5"/>
  <c r="N25" i="5"/>
  <c r="N23" i="5"/>
  <c r="N21" i="5"/>
  <c r="N19" i="5"/>
  <c r="L413" i="5"/>
  <c r="L408" i="5"/>
  <c r="L406" i="5"/>
  <c r="L405" i="5"/>
  <c r="L404" i="5"/>
  <c r="L403" i="5"/>
  <c r="L402" i="5"/>
  <c r="L399" i="5"/>
  <c r="L389" i="5"/>
  <c r="L388" i="5"/>
  <c r="L387" i="5"/>
  <c r="L384" i="5"/>
  <c r="L383" i="5"/>
  <c r="L382" i="5"/>
  <c r="L378" i="5"/>
  <c r="L377" i="5"/>
  <c r="L373" i="5"/>
  <c r="L367" i="5"/>
  <c r="L365" i="5"/>
  <c r="L363" i="5"/>
  <c r="L361" i="5"/>
  <c r="L359" i="5"/>
  <c r="L357" i="5"/>
  <c r="L355" i="5"/>
  <c r="L352" i="5"/>
  <c r="L344" i="5"/>
  <c r="L341" i="5"/>
  <c r="L339" i="5"/>
  <c r="L337" i="5"/>
  <c r="L335" i="5"/>
  <c r="L333" i="5"/>
  <c r="L331" i="5"/>
  <c r="L320" i="5"/>
  <c r="L316" i="5"/>
  <c r="L314" i="5"/>
  <c r="L311" i="5"/>
  <c r="L309" i="5"/>
  <c r="L307" i="5"/>
  <c r="L305" i="5"/>
  <c r="L302" i="5"/>
  <c r="L299" i="5"/>
  <c r="L297" i="5"/>
  <c r="L295" i="5"/>
  <c r="L293" i="5"/>
  <c r="L291" i="5"/>
  <c r="L286" i="5"/>
  <c r="L284" i="5"/>
  <c r="L283" i="5"/>
  <c r="L282" i="5"/>
  <c r="L279" i="5"/>
  <c r="L277" i="5"/>
  <c r="L275" i="5"/>
  <c r="L273" i="5"/>
  <c r="L268" i="5"/>
  <c r="L266" i="5"/>
  <c r="L264" i="5"/>
  <c r="L262" i="5"/>
  <c r="L260" i="5"/>
  <c r="L258" i="5"/>
  <c r="L256" i="5"/>
  <c r="L253" i="5"/>
  <c r="L250" i="5"/>
  <c r="L243" i="5"/>
  <c r="L228" i="5"/>
  <c r="L226" i="5"/>
  <c r="L224" i="5"/>
  <c r="L221" i="5"/>
  <c r="L216" i="5"/>
  <c r="L206" i="5"/>
  <c r="L200" i="5"/>
  <c r="L196" i="5"/>
  <c r="L193" i="5"/>
  <c r="L186" i="5"/>
  <c r="L183" i="5"/>
  <c r="L179" i="5"/>
  <c r="L173" i="5"/>
  <c r="L171" i="5"/>
  <c r="L169" i="5"/>
  <c r="L163" i="5"/>
  <c r="L165" i="5" s="1"/>
  <c r="L145" i="5"/>
  <c r="L139" i="5"/>
  <c r="L127" i="5"/>
  <c r="L125" i="5"/>
  <c r="L111" i="5"/>
  <c r="L110" i="5"/>
  <c r="L100" i="5"/>
  <c r="L98" i="5"/>
  <c r="L73" i="5"/>
  <c r="L46" i="5"/>
  <c r="L44" i="5"/>
  <c r="L42" i="5"/>
  <c r="L39" i="5"/>
  <c r="L37" i="5"/>
  <c r="L35" i="5"/>
  <c r="L33" i="5"/>
  <c r="L27" i="5"/>
  <c r="L25" i="5"/>
  <c r="L21" i="5"/>
  <c r="L19" i="5"/>
  <c r="J413" i="5"/>
  <c r="J408" i="5"/>
  <c r="J406" i="5"/>
  <c r="J405" i="5"/>
  <c r="J404" i="5"/>
  <c r="J402" i="5"/>
  <c r="J389" i="5"/>
  <c r="J355" i="5"/>
  <c r="J344" i="5"/>
  <c r="J339" i="5"/>
  <c r="J337" i="5"/>
  <c r="J335" i="5"/>
  <c r="J302" i="5"/>
  <c r="J297" i="5"/>
  <c r="J295" i="5"/>
  <c r="J286" i="5"/>
  <c r="J284" i="5"/>
  <c r="J283" i="5"/>
  <c r="J282" i="5"/>
  <c r="J279" i="5"/>
  <c r="J277" i="5"/>
  <c r="J275" i="5"/>
  <c r="J273" i="5"/>
  <c r="J268" i="5"/>
  <c r="J266" i="5"/>
  <c r="J262" i="5"/>
  <c r="J260" i="5"/>
  <c r="J258" i="5"/>
  <c r="J256" i="5"/>
  <c r="J253" i="5"/>
  <c r="J250" i="5"/>
  <c r="J243" i="5"/>
  <c r="J228" i="5"/>
  <c r="J226" i="5"/>
  <c r="J224" i="5"/>
  <c r="J221" i="5"/>
  <c r="J216" i="5"/>
  <c r="J193" i="5"/>
  <c r="J163" i="5"/>
  <c r="J165" i="5" s="1"/>
  <c r="J145" i="5"/>
  <c r="J139" i="5"/>
  <c r="J127" i="5"/>
  <c r="J125" i="5"/>
  <c r="J111" i="5"/>
  <c r="J100" i="5"/>
  <c r="J98" i="5"/>
  <c r="J73" i="5"/>
  <c r="J46" i="5"/>
  <c r="J44" i="5"/>
  <c r="J42" i="5"/>
  <c r="J39" i="5"/>
  <c r="J37" i="5"/>
  <c r="J35" i="5"/>
  <c r="J33" i="5"/>
  <c r="J30" i="5"/>
  <c r="J27" i="5"/>
  <c r="J25" i="5"/>
  <c r="J23" i="5"/>
  <c r="J21" i="5"/>
  <c r="J19" i="5"/>
  <c r="J17" i="5"/>
  <c r="H413" i="5"/>
  <c r="H408" i="5"/>
  <c r="H406" i="5"/>
  <c r="H405" i="5"/>
  <c r="H404" i="5"/>
  <c r="H403" i="5"/>
  <c r="H402" i="5"/>
  <c r="H399" i="5"/>
  <c r="H389" i="5"/>
  <c r="H388" i="5"/>
  <c r="H387" i="5"/>
  <c r="H384" i="5"/>
  <c r="H383" i="5"/>
  <c r="H382" i="5"/>
  <c r="H378" i="5"/>
  <c r="H377" i="5"/>
  <c r="H373" i="5"/>
  <c r="H367" i="5"/>
  <c r="H365" i="5"/>
  <c r="H363" i="5"/>
  <c r="H361" i="5"/>
  <c r="H359" i="5"/>
  <c r="H357" i="5"/>
  <c r="H355" i="5"/>
  <c r="H352" i="5"/>
  <c r="H344" i="5"/>
  <c r="H341" i="5"/>
  <c r="H339" i="5"/>
  <c r="H337" i="5"/>
  <c r="H335" i="5"/>
  <c r="H333" i="5"/>
  <c r="H331" i="5"/>
  <c r="H320" i="5"/>
  <c r="H316" i="5"/>
  <c r="H314" i="5"/>
  <c r="H311" i="5"/>
  <c r="H309" i="5"/>
  <c r="H307" i="5"/>
  <c r="H305" i="5"/>
  <c r="H302" i="5"/>
  <c r="H299" i="5"/>
  <c r="H297" i="5"/>
  <c r="H293" i="5"/>
  <c r="H291" i="5"/>
  <c r="H286" i="5"/>
  <c r="H284" i="5"/>
  <c r="H283" i="5"/>
  <c r="H282" i="5"/>
  <c r="H279" i="5"/>
  <c r="H277" i="5"/>
  <c r="H275" i="5"/>
  <c r="H273" i="5"/>
  <c r="H268" i="5"/>
  <c r="H266" i="5"/>
  <c r="H264" i="5"/>
  <c r="H262" i="5"/>
  <c r="H260" i="5"/>
  <c r="H258" i="5"/>
  <c r="H256" i="5"/>
  <c r="H253" i="5"/>
  <c r="H250" i="5"/>
  <c r="H243" i="5"/>
  <c r="H228" i="5"/>
  <c r="H226" i="5"/>
  <c r="H224" i="5"/>
  <c r="H221" i="5"/>
  <c r="H216" i="5"/>
  <c r="H206" i="5"/>
  <c r="H200" i="5"/>
  <c r="H196" i="5"/>
  <c r="H193" i="5"/>
  <c r="H186" i="5"/>
  <c r="H183" i="5"/>
  <c r="H171" i="5"/>
  <c r="H169" i="5"/>
  <c r="H163" i="5"/>
  <c r="H165" i="5" s="1"/>
  <c r="H145" i="5"/>
  <c r="H139" i="5"/>
  <c r="H127" i="5"/>
  <c r="H125" i="5"/>
  <c r="H111" i="5"/>
  <c r="H100" i="5"/>
  <c r="H98" i="5"/>
  <c r="H73" i="5"/>
  <c r="H46" i="5"/>
  <c r="H44" i="5"/>
  <c r="H42" i="5"/>
  <c r="H39" i="5"/>
  <c r="H37" i="5"/>
  <c r="H35" i="5"/>
  <c r="H33" i="5"/>
  <c r="H30" i="5"/>
  <c r="H27" i="5"/>
  <c r="H25" i="5"/>
  <c r="H23" i="5"/>
  <c r="H21" i="5"/>
  <c r="H19" i="5"/>
  <c r="H17" i="5"/>
  <c r="F413" i="5"/>
  <c r="F408" i="5"/>
  <c r="F406" i="5"/>
  <c r="F405" i="5"/>
  <c r="F403" i="5"/>
  <c r="F402" i="5"/>
  <c r="F389" i="5"/>
  <c r="F384" i="5"/>
  <c r="F355" i="5"/>
  <c r="F344" i="5"/>
  <c r="F339" i="5"/>
  <c r="F337" i="5"/>
  <c r="F335" i="5"/>
  <c r="F299" i="5"/>
  <c r="F286" i="5"/>
  <c r="F284" i="5"/>
  <c r="F283" i="5"/>
  <c r="F282" i="5"/>
  <c r="F279" i="5"/>
  <c r="F277" i="5"/>
  <c r="F275" i="5"/>
  <c r="F273" i="5"/>
  <c r="F268" i="5"/>
  <c r="F266" i="5"/>
  <c r="F264" i="5"/>
  <c r="F262" i="5"/>
  <c r="F260" i="5"/>
  <c r="F258" i="5"/>
  <c r="F256" i="5"/>
  <c r="F253" i="5"/>
  <c r="F250" i="5"/>
  <c r="F228" i="5"/>
  <c r="F226" i="5"/>
  <c r="F224" i="5"/>
  <c r="F221" i="5"/>
  <c r="F216" i="5"/>
  <c r="F193" i="5"/>
  <c r="F179" i="5"/>
  <c r="F173" i="5"/>
  <c r="F171" i="5"/>
  <c r="F169" i="5"/>
  <c r="F145" i="5"/>
  <c r="F139" i="5"/>
  <c r="F127" i="5"/>
  <c r="F125" i="5"/>
  <c r="F111" i="5"/>
  <c r="F110" i="5"/>
  <c r="F100" i="5"/>
  <c r="F98" i="5"/>
  <c r="F73" i="5"/>
  <c r="F44" i="5"/>
  <c r="F42" i="5"/>
  <c r="F39" i="5"/>
  <c r="F37" i="5"/>
  <c r="F35" i="5"/>
  <c r="F33" i="5"/>
  <c r="F30" i="5"/>
  <c r="F27" i="5"/>
  <c r="F25" i="5"/>
  <c r="F23" i="5"/>
  <c r="F21" i="5"/>
  <c r="F19" i="5"/>
  <c r="F17" i="5"/>
  <c r="V395" i="5"/>
  <c r="V245" i="5" l="1"/>
  <c r="N245" i="5"/>
  <c r="P396" i="5"/>
  <c r="T159" i="5"/>
  <c r="P395" i="5"/>
  <c r="R245" i="5"/>
  <c r="AF245" i="5"/>
  <c r="F288" i="5"/>
  <c r="F395" i="5"/>
  <c r="X395" i="5"/>
  <c r="H395" i="5"/>
  <c r="AB347" i="5"/>
  <c r="F270" i="5"/>
  <c r="R210" i="5"/>
  <c r="L395" i="5"/>
  <c r="N347" i="5"/>
  <c r="N395" i="5"/>
  <c r="T397" i="5"/>
  <c r="X270" i="5"/>
  <c r="X288" i="5"/>
  <c r="AB270" i="5"/>
  <c r="AB395" i="5"/>
  <c r="AF231" i="5"/>
  <c r="T245" i="5"/>
  <c r="T288" i="5"/>
  <c r="Z395" i="5"/>
  <c r="AF395" i="5"/>
  <c r="AB245" i="5"/>
  <c r="AF75" i="5"/>
  <c r="V210" i="5"/>
  <c r="H270" i="5"/>
  <c r="H288" i="5"/>
  <c r="N397" i="5"/>
  <c r="AB231" i="5"/>
  <c r="L347" i="5"/>
  <c r="R288" i="5"/>
  <c r="X347" i="5"/>
  <c r="Z397" i="5"/>
  <c r="AB210" i="5"/>
  <c r="AB397" i="5"/>
  <c r="AF210" i="5"/>
  <c r="AF397" i="5"/>
  <c r="J397" i="5"/>
  <c r="L397" i="5"/>
  <c r="N231" i="5"/>
  <c r="N396" i="5"/>
  <c r="T347" i="5"/>
  <c r="V288" i="5"/>
  <c r="X397" i="5"/>
  <c r="Z231" i="5"/>
  <c r="Z396" i="5"/>
  <c r="AB396" i="5"/>
  <c r="AF396" i="5"/>
  <c r="H397" i="5"/>
  <c r="J288" i="5"/>
  <c r="T396" i="5"/>
  <c r="V347" i="5"/>
  <c r="H396" i="5"/>
  <c r="R396" i="5"/>
  <c r="T210" i="5"/>
  <c r="T395" i="5"/>
  <c r="V397" i="5"/>
  <c r="X129" i="5"/>
  <c r="Z288" i="5"/>
  <c r="AF159" i="5"/>
  <c r="L396" i="5"/>
  <c r="R347" i="5"/>
  <c r="P288" i="5"/>
  <c r="R397" i="5"/>
  <c r="N288" i="5"/>
  <c r="P347" i="5"/>
  <c r="R115" i="5"/>
  <c r="R129" i="5"/>
  <c r="R395" i="5"/>
  <c r="T231" i="5"/>
  <c r="V396" i="5"/>
  <c r="AB129" i="5"/>
  <c r="H347" i="5"/>
  <c r="J396" i="5"/>
  <c r="X396" i="5"/>
  <c r="AB159" i="5"/>
  <c r="L270" i="5"/>
  <c r="L288" i="5"/>
  <c r="P397" i="5"/>
  <c r="R231" i="5"/>
  <c r="V231" i="5"/>
  <c r="X231" i="5"/>
  <c r="AF115" i="5"/>
  <c r="AF129" i="5"/>
  <c r="AF288" i="5"/>
  <c r="A12" i="5"/>
  <c r="A17" i="5" s="1"/>
  <c r="D525" i="2"/>
  <c r="G525" i="2" s="1"/>
  <c r="G527" i="2" s="1"/>
  <c r="E295" i="5" s="1"/>
  <c r="D429" i="7"/>
  <c r="G429" i="7" s="1"/>
  <c r="G431" i="7" s="1"/>
  <c r="G295" i="5" s="1"/>
  <c r="H295" i="5" s="1"/>
  <c r="G307" i="32"/>
  <c r="G309" i="32" s="1"/>
  <c r="Y295" i="5" s="1"/>
  <c r="Z295" i="5" s="1"/>
  <c r="D148" i="27"/>
  <c r="D138" i="27" s="1"/>
  <c r="G424" i="32"/>
  <c r="G426" i="32" s="1"/>
  <c r="Y325" i="5" s="1"/>
  <c r="Z325" i="5" s="1"/>
  <c r="D289" i="24"/>
  <c r="G289" i="24" s="1"/>
  <c r="G291" i="24" s="1"/>
  <c r="U325" i="5" s="1"/>
  <c r="V325" i="5" s="1"/>
  <c r="D131" i="30"/>
  <c r="G131" i="30" s="1"/>
  <c r="G133" i="30" s="1"/>
  <c r="S325" i="5" s="1"/>
  <c r="T325" i="5" s="1"/>
  <c r="D438" i="11"/>
  <c r="G438" i="11" s="1"/>
  <c r="G440" i="11" s="1"/>
  <c r="M325" i="5" s="1"/>
  <c r="D224" i="32"/>
  <c r="G224" i="32" s="1"/>
  <c r="G226" i="32" s="1"/>
  <c r="Y268" i="5" s="1"/>
  <c r="Z268" i="5" s="1"/>
  <c r="G284" i="24"/>
  <c r="G286" i="24" s="1"/>
  <c r="U268" i="5" s="1"/>
  <c r="V268" i="5" s="1"/>
  <c r="D127" i="30"/>
  <c r="G127" i="30" s="1"/>
  <c r="G129" i="30" s="1"/>
  <c r="S268" i="5" s="1"/>
  <c r="T268" i="5" s="1"/>
  <c r="G206" i="18"/>
  <c r="G208" i="18" s="1"/>
  <c r="Q268" i="5" s="1"/>
  <c r="R268" i="5" s="1"/>
  <c r="G433" i="11"/>
  <c r="G435" i="11" s="1"/>
  <c r="M268" i="5" s="1"/>
  <c r="C224" i="24"/>
  <c r="C123" i="18"/>
  <c r="C351" i="11"/>
  <c r="F159" i="32"/>
  <c r="F158" i="32"/>
  <c r="F157" i="32"/>
  <c r="F156" i="32"/>
  <c r="F155" i="32"/>
  <c r="F550" i="8"/>
  <c r="F548" i="8"/>
  <c r="AE187" i="5"/>
  <c r="AF187" i="5" s="1"/>
  <c r="AF189" i="5" s="1"/>
  <c r="AA187" i="5"/>
  <c r="AB187" i="5" s="1"/>
  <c r="W187" i="5"/>
  <c r="X187" i="5" s="1"/>
  <c r="X189" i="5" s="1"/>
  <c r="U187" i="5"/>
  <c r="V187" i="5" s="1"/>
  <c r="S187" i="5"/>
  <c r="T187" i="5" s="1"/>
  <c r="T189" i="5" s="1"/>
  <c r="Q187" i="5"/>
  <c r="R187" i="5" s="1"/>
  <c r="R189" i="5" s="1"/>
  <c r="O187" i="5"/>
  <c r="P187" i="5" s="1"/>
  <c r="M187" i="5"/>
  <c r="N187" i="5" s="1"/>
  <c r="K187" i="5"/>
  <c r="L187" i="5" s="1"/>
  <c r="G187" i="5"/>
  <c r="H187" i="5" s="1"/>
  <c r="AG268" i="5" l="1"/>
  <c r="N325" i="5"/>
  <c r="G210" i="18"/>
  <c r="G212" i="18" s="1"/>
  <c r="Q325" i="5" s="1"/>
  <c r="R325" i="5" s="1"/>
  <c r="N268" i="5"/>
  <c r="F295" i="5"/>
  <c r="AH268" i="5" l="1"/>
  <c r="C255" i="34" l="1"/>
  <c r="G255" i="34" s="1"/>
  <c r="C254" i="34"/>
  <c r="G254" i="34" s="1"/>
  <c r="C230" i="34"/>
  <c r="G230" i="34" s="1"/>
  <c r="C229" i="34"/>
  <c r="G229" i="34" s="1"/>
  <c r="C214" i="34"/>
  <c r="G214" i="34" s="1"/>
  <c r="C213" i="34"/>
  <c r="G213" i="34" s="1"/>
  <c r="G198" i="34"/>
  <c r="G197" i="34"/>
  <c r="C182" i="34"/>
  <c r="G182" i="34" s="1"/>
  <c r="C181" i="34"/>
  <c r="G181" i="34" s="1"/>
  <c r="F164" i="34"/>
  <c r="E164" i="34"/>
  <c r="F163" i="34"/>
  <c r="E163" i="34"/>
  <c r="D163" i="34"/>
  <c r="E161" i="34"/>
  <c r="F160" i="34"/>
  <c r="E160" i="34"/>
  <c r="D160" i="34"/>
  <c r="F161" i="34"/>
  <c r="G118" i="34"/>
  <c r="G117" i="34"/>
  <c r="G102" i="34"/>
  <c r="G101" i="34"/>
  <c r="G89" i="34"/>
  <c r="G88" i="34"/>
  <c r="G74" i="34"/>
  <c r="G73" i="34"/>
  <c r="G60" i="34"/>
  <c r="G59" i="34"/>
  <c r="G30" i="34"/>
  <c r="G29" i="34"/>
  <c r="G16" i="34"/>
  <c r="G15" i="34"/>
  <c r="G311" i="32"/>
  <c r="G313" i="32" s="1"/>
  <c r="Y323" i="5" s="1"/>
  <c r="D624" i="15"/>
  <c r="G624" i="15" s="1"/>
  <c r="G626" i="15" s="1"/>
  <c r="O325" i="5" s="1"/>
  <c r="P325" i="5" s="1"/>
  <c r="D410" i="9"/>
  <c r="G410" i="9"/>
  <c r="G412" i="9" s="1"/>
  <c r="K325" i="5" s="1"/>
  <c r="L325" i="5" s="1"/>
  <c r="D743" i="8"/>
  <c r="G743" i="8" s="1"/>
  <c r="G745" i="8" s="1"/>
  <c r="I325" i="5" s="1"/>
  <c r="J325" i="5" s="1"/>
  <c r="G426" i="7"/>
  <c r="G428" i="7" s="1"/>
  <c r="G325" i="5" s="1"/>
  <c r="H325" i="5" s="1"/>
  <c r="D530" i="2"/>
  <c r="G530" i="2" s="1"/>
  <c r="G532" i="2" s="1"/>
  <c r="E325" i="5" s="1"/>
  <c r="AG325" i="5" l="1"/>
  <c r="F325" i="5"/>
  <c r="G163" i="34"/>
  <c r="D164" i="34"/>
  <c r="H163" i="34"/>
  <c r="G160" i="34"/>
  <c r="H160" i="34"/>
  <c r="D161" i="34"/>
  <c r="AH325" i="5" l="1"/>
  <c r="G164" i="34"/>
  <c r="H164" i="34"/>
  <c r="H161" i="34"/>
  <c r="G161" i="34"/>
  <c r="AH139" i="5" l="1"/>
  <c r="D558" i="15"/>
  <c r="D441" i="15"/>
  <c r="D440" i="15"/>
  <c r="D436" i="15"/>
  <c r="D425" i="15"/>
  <c r="D418" i="15"/>
  <c r="D417" i="15"/>
  <c r="D402" i="15"/>
  <c r="D164" i="15"/>
  <c r="D146" i="15"/>
  <c r="D144" i="15"/>
  <c r="D84" i="15"/>
  <c r="D365" i="8"/>
  <c r="G450" i="8"/>
  <c r="G496" i="8"/>
  <c r="B428" i="8"/>
  <c r="B429" i="8"/>
  <c r="D94" i="8"/>
  <c r="D429" i="8" s="1"/>
  <c r="D93" i="8"/>
  <c r="D89" i="8"/>
  <c r="G89" i="8" s="1"/>
  <c r="G74" i="8"/>
  <c r="G251" i="34"/>
  <c r="G226" i="34"/>
  <c r="G210" i="34"/>
  <c r="G194" i="34"/>
  <c r="G178" i="34"/>
  <c r="F152" i="34"/>
  <c r="E152" i="34"/>
  <c r="F151" i="34"/>
  <c r="E151" i="34"/>
  <c r="D151" i="34"/>
  <c r="F149" i="34"/>
  <c r="E149" i="34"/>
  <c r="F148" i="34"/>
  <c r="E148" i="34"/>
  <c r="D148" i="34"/>
  <c r="F146" i="34"/>
  <c r="E146" i="34"/>
  <c r="F145" i="34"/>
  <c r="E145" i="34"/>
  <c r="D145" i="34"/>
  <c r="F143" i="34"/>
  <c r="E143" i="34"/>
  <c r="F142" i="34"/>
  <c r="E142" i="34"/>
  <c r="D142" i="34"/>
  <c r="G114" i="34"/>
  <c r="G98" i="34"/>
  <c r="G85" i="34"/>
  <c r="G70" i="34"/>
  <c r="G56" i="34"/>
  <c r="G26" i="34"/>
  <c r="G12" i="34"/>
  <c r="G463" i="8"/>
  <c r="D457" i="8"/>
  <c r="G449" i="8"/>
  <c r="D253" i="34"/>
  <c r="C253" i="34"/>
  <c r="D252" i="34"/>
  <c r="C252" i="34"/>
  <c r="C250" i="34"/>
  <c r="G250" i="34" s="1"/>
  <c r="C249" i="34"/>
  <c r="C248" i="34"/>
  <c r="D228" i="34"/>
  <c r="C228" i="34"/>
  <c r="D227" i="34"/>
  <c r="C227" i="34"/>
  <c r="C225" i="34"/>
  <c r="G225" i="34" s="1"/>
  <c r="C224" i="34"/>
  <c r="C223" i="34"/>
  <c r="C212" i="34"/>
  <c r="C211" i="34"/>
  <c r="C209" i="34"/>
  <c r="G209" i="34" s="1"/>
  <c r="C208" i="34"/>
  <c r="C207" i="34"/>
  <c r="D212" i="34"/>
  <c r="D211" i="34"/>
  <c r="G193" i="34"/>
  <c r="D196" i="34"/>
  <c r="G196" i="34" s="1"/>
  <c r="D195" i="34"/>
  <c r="G195" i="34" s="1"/>
  <c r="D180" i="34"/>
  <c r="D179" i="34"/>
  <c r="C180" i="34"/>
  <c r="C179" i="34"/>
  <c r="C177" i="34"/>
  <c r="G177" i="34" s="1"/>
  <c r="C176" i="34"/>
  <c r="C175" i="34"/>
  <c r="F128" i="34"/>
  <c r="F127" i="34"/>
  <c r="F157" i="34"/>
  <c r="F154" i="34"/>
  <c r="F140" i="34"/>
  <c r="F139" i="34"/>
  <c r="F137" i="34"/>
  <c r="F136" i="34"/>
  <c r="F134" i="34"/>
  <c r="F133" i="34"/>
  <c r="F131" i="34"/>
  <c r="F130" i="34"/>
  <c r="D156" i="34"/>
  <c r="E157" i="34" s="1"/>
  <c r="E158" i="34"/>
  <c r="D157" i="34"/>
  <c r="D153" i="34"/>
  <c r="E154" i="34" s="1"/>
  <c r="E155" i="34"/>
  <c r="D154" i="34"/>
  <c r="E140" i="34"/>
  <c r="E139" i="34"/>
  <c r="D139" i="34"/>
  <c r="G113" i="34"/>
  <c r="D116" i="34"/>
  <c r="G116" i="34" s="1"/>
  <c r="D115" i="34"/>
  <c r="G115" i="34" s="1"/>
  <c r="G97" i="34"/>
  <c r="D100" i="34"/>
  <c r="G100" i="34" s="1"/>
  <c r="D99" i="34"/>
  <c r="G99" i="34" s="1"/>
  <c r="G84" i="34"/>
  <c r="D87" i="34"/>
  <c r="G87" i="34" s="1"/>
  <c r="D86" i="34"/>
  <c r="G86" i="34" s="1"/>
  <c r="D72" i="34"/>
  <c r="G72" i="34" s="1"/>
  <c r="D71" i="34"/>
  <c r="G71" i="34" s="1"/>
  <c r="G69" i="34"/>
  <c r="G55" i="34"/>
  <c r="D58" i="34"/>
  <c r="G58" i="34" s="1"/>
  <c r="D57" i="34"/>
  <c r="G57" i="34" s="1"/>
  <c r="G25" i="34"/>
  <c r="D28" i="34"/>
  <c r="G28" i="34" s="1"/>
  <c r="D27" i="34"/>
  <c r="G27" i="34" s="1"/>
  <c r="D14" i="34"/>
  <c r="G14" i="34" s="1"/>
  <c r="D13" i="34"/>
  <c r="G13" i="34" s="1"/>
  <c r="G10" i="34"/>
  <c r="G93" i="8" l="1"/>
  <c r="D428" i="8"/>
  <c r="G253" i="34"/>
  <c r="G228" i="34"/>
  <c r="G212" i="34"/>
  <c r="G252" i="34"/>
  <c r="G227" i="34"/>
  <c r="G211" i="34"/>
  <c r="G94" i="8"/>
  <c r="G429" i="8"/>
  <c r="G61" i="8"/>
  <c r="G428" i="8"/>
  <c r="G151" i="34"/>
  <c r="D152" i="34"/>
  <c r="H151" i="34"/>
  <c r="G148" i="34"/>
  <c r="D149" i="34"/>
  <c r="H148" i="34"/>
  <c r="G145" i="34"/>
  <c r="G142" i="34"/>
  <c r="D146" i="34"/>
  <c r="H145" i="34"/>
  <c r="D143" i="34"/>
  <c r="H142" i="34"/>
  <c r="G452" i="8"/>
  <c r="G454" i="8" s="1"/>
  <c r="G180" i="34"/>
  <c r="G179" i="34"/>
  <c r="F158" i="34"/>
  <c r="F155" i="34"/>
  <c r="G157" i="34"/>
  <c r="D158" i="34"/>
  <c r="G154" i="34"/>
  <c r="H154" i="34"/>
  <c r="D155" i="34"/>
  <c r="G139" i="34"/>
  <c r="D140" i="34"/>
  <c r="H139" i="34"/>
  <c r="C457" i="8" l="1"/>
  <c r="G457" i="8" s="1"/>
  <c r="G458" i="8" s="1"/>
  <c r="I171" i="5" s="1"/>
  <c r="I169" i="5"/>
  <c r="G152" i="34"/>
  <c r="H152" i="34"/>
  <c r="H149" i="34"/>
  <c r="G149" i="34"/>
  <c r="H146" i="34"/>
  <c r="G146" i="34"/>
  <c r="G143" i="34"/>
  <c r="H143" i="34"/>
  <c r="H157" i="34"/>
  <c r="G158" i="34"/>
  <c r="H158" i="34"/>
  <c r="G155" i="34"/>
  <c r="H155" i="34"/>
  <c r="G140" i="34"/>
  <c r="H140" i="34"/>
  <c r="J171" i="5" l="1"/>
  <c r="J169" i="5"/>
  <c r="G249" i="34"/>
  <c r="G248" i="34"/>
  <c r="C247" i="34"/>
  <c r="G247" i="34" s="1"/>
  <c r="C246" i="34"/>
  <c r="G246" i="34" s="1"/>
  <c r="G239" i="34"/>
  <c r="G238" i="34"/>
  <c r="G237" i="34"/>
  <c r="G224" i="34"/>
  <c r="G223" i="34"/>
  <c r="C222" i="34"/>
  <c r="G222" i="34" s="1"/>
  <c r="C221" i="34"/>
  <c r="G221" i="34" s="1"/>
  <c r="G208" i="34"/>
  <c r="G207" i="34"/>
  <c r="C206" i="34"/>
  <c r="G206" i="34" s="1"/>
  <c r="C205" i="34"/>
  <c r="G205" i="34" s="1"/>
  <c r="G192" i="34"/>
  <c r="G191" i="34"/>
  <c r="G190" i="34"/>
  <c r="G189" i="34"/>
  <c r="G176" i="34"/>
  <c r="G175" i="34"/>
  <c r="C174" i="34"/>
  <c r="G174" i="34" s="1"/>
  <c r="C173" i="34"/>
  <c r="G173" i="34" s="1"/>
  <c r="H167" i="34"/>
  <c r="E137" i="34"/>
  <c r="E136" i="34"/>
  <c r="D136" i="34"/>
  <c r="E134" i="34"/>
  <c r="E133" i="34"/>
  <c r="D133" i="34"/>
  <c r="E131" i="34"/>
  <c r="E130" i="34"/>
  <c r="D130" i="34"/>
  <c r="E128" i="34"/>
  <c r="E127" i="34"/>
  <c r="D127" i="34"/>
  <c r="D128" i="34" s="1"/>
  <c r="AA284" i="5" l="1"/>
  <c r="AG284" i="5" s="1"/>
  <c r="AA283" i="5"/>
  <c r="AG283" i="5" s="1"/>
  <c r="AA282" i="5"/>
  <c r="AG282" i="5" s="1"/>
  <c r="G257" i="34"/>
  <c r="G259" i="34" s="1"/>
  <c r="AA286" i="5" s="1"/>
  <c r="AG286" i="5" s="1"/>
  <c r="G241" i="34"/>
  <c r="G243" i="34" s="1"/>
  <c r="G232" i="34"/>
  <c r="G234" i="34" s="1"/>
  <c r="AA279" i="5" s="1"/>
  <c r="AG279" i="5" s="1"/>
  <c r="G216" i="34"/>
  <c r="G218" i="34" s="1"/>
  <c r="AA277" i="5" s="1"/>
  <c r="AG277" i="5" s="1"/>
  <c r="G200" i="34"/>
  <c r="G202" i="34" s="1"/>
  <c r="AA275" i="5" s="1"/>
  <c r="AG275" i="5" s="1"/>
  <c r="G184" i="34"/>
  <c r="G186" i="34" s="1"/>
  <c r="AA106" i="5" s="1"/>
  <c r="AB106" i="5" s="1"/>
  <c r="H128" i="34"/>
  <c r="H127" i="34"/>
  <c r="G136" i="34"/>
  <c r="D137" i="34"/>
  <c r="H136" i="34"/>
  <c r="G133" i="34"/>
  <c r="G130" i="34"/>
  <c r="D134" i="34"/>
  <c r="H133" i="34"/>
  <c r="D131" i="34"/>
  <c r="H130" i="34"/>
  <c r="G128" i="34"/>
  <c r="G127" i="34"/>
  <c r="AH284" i="5" l="1"/>
  <c r="AH279" i="5"/>
  <c r="AH282" i="5"/>
  <c r="AH277" i="5"/>
  <c r="AH283" i="5"/>
  <c r="AH286" i="5"/>
  <c r="AH275" i="5"/>
  <c r="AB279" i="5"/>
  <c r="AB283" i="5"/>
  <c r="AB286" i="5"/>
  <c r="AB277" i="5"/>
  <c r="AB284" i="5"/>
  <c r="AB282" i="5"/>
  <c r="AB275" i="5"/>
  <c r="H137" i="34"/>
  <c r="G137" i="34"/>
  <c r="G134" i="34"/>
  <c r="H134" i="34"/>
  <c r="H131" i="34"/>
  <c r="G131" i="34"/>
  <c r="H166" i="34" l="1"/>
  <c r="H168" i="34" s="1"/>
  <c r="H170" i="34" s="1"/>
  <c r="AA103" i="5" s="1"/>
  <c r="AB103" i="5" s="1"/>
  <c r="G112" i="34"/>
  <c r="G111" i="34"/>
  <c r="G110" i="34"/>
  <c r="G109" i="34"/>
  <c r="G96" i="34"/>
  <c r="G95" i="34"/>
  <c r="G94" i="34"/>
  <c r="G93" i="34"/>
  <c r="G83" i="34"/>
  <c r="G82" i="34"/>
  <c r="G81" i="34"/>
  <c r="G80" i="34"/>
  <c r="G120" i="34" l="1"/>
  <c r="G122" i="34" s="1"/>
  <c r="G91" i="34"/>
  <c r="AA113" i="5" s="1"/>
  <c r="AB113" i="5" s="1"/>
  <c r="AA169" i="5" l="1"/>
  <c r="AB169" i="5" s="1"/>
  <c r="AB189" i="5" s="1"/>
  <c r="G42" i="34"/>
  <c r="G68" i="34"/>
  <c r="G67" i="34"/>
  <c r="G66" i="34"/>
  <c r="G65" i="34"/>
  <c r="G54" i="34"/>
  <c r="G53" i="34"/>
  <c r="G52" i="34"/>
  <c r="G51" i="34"/>
  <c r="G24" i="34"/>
  <c r="G23" i="34"/>
  <c r="G11" i="34"/>
  <c r="G9" i="34"/>
  <c r="G76" i="34" l="1"/>
  <c r="AA273" i="5" s="1"/>
  <c r="G62" i="34"/>
  <c r="G8" i="34"/>
  <c r="G7" i="34"/>
  <c r="AG273" i="5" l="1"/>
  <c r="AH273" i="5" s="1"/>
  <c r="AB273" i="5"/>
  <c r="AB288" i="5" s="1"/>
  <c r="G41" i="34"/>
  <c r="AA71" i="5"/>
  <c r="AB71" i="5" s="1"/>
  <c r="G18" i="34"/>
  <c r="AA10" i="5" s="1"/>
  <c r="AB10" i="5" s="1"/>
  <c r="AA13" i="5" l="1"/>
  <c r="AB13" i="5" s="1"/>
  <c r="AA14" i="5"/>
  <c r="AB14" i="5" s="1"/>
  <c r="AA15" i="5"/>
  <c r="AB15" i="5" s="1"/>
  <c r="D415" i="32"/>
  <c r="D207" i="32"/>
  <c r="AB429" i="5"/>
  <c r="AB48" i="5" l="1"/>
  <c r="B448" i="5"/>
  <c r="B19" i="28" s="1"/>
  <c r="A19" i="34"/>
  <c r="A36" i="34" s="1"/>
  <c r="A50" i="34" s="1"/>
  <c r="A64" i="34" s="1"/>
  <c r="A78" i="34" s="1"/>
  <c r="A92" i="34" s="1"/>
  <c r="A108" i="34" s="1"/>
  <c r="A124" i="34" s="1"/>
  <c r="A172" i="34" s="1"/>
  <c r="A188" i="34" s="1"/>
  <c r="A204" i="34" s="1"/>
  <c r="A220" i="34" s="1"/>
  <c r="A236" i="34" s="1"/>
  <c r="A245" i="34" s="1"/>
  <c r="Z429" i="5"/>
  <c r="X429" i="5"/>
  <c r="L448" i="5" l="1"/>
  <c r="H448" i="5"/>
  <c r="X448" i="5"/>
  <c r="V448" i="5"/>
  <c r="Z448" i="5"/>
  <c r="P448" i="5"/>
  <c r="F448" i="5"/>
  <c r="AB448" i="5"/>
  <c r="J448" i="5"/>
  <c r="R448" i="5"/>
  <c r="N448" i="5"/>
  <c r="G40" i="34"/>
  <c r="T448" i="5"/>
  <c r="AF448" i="5"/>
  <c r="G21" i="34"/>
  <c r="G22" i="34"/>
  <c r="G104" i="34" l="1"/>
  <c r="G32" i="34"/>
  <c r="AH448" i="5"/>
  <c r="C19" i="28" s="1"/>
  <c r="G34" i="34" l="1"/>
  <c r="G37" i="34" s="1"/>
  <c r="AA54" i="5"/>
  <c r="G106" i="34"/>
  <c r="AB54" i="5" l="1"/>
  <c r="AA60" i="5"/>
  <c r="AB60" i="5" s="1"/>
  <c r="G39" i="34"/>
  <c r="G43" i="34" s="1"/>
  <c r="G45" i="34" s="1"/>
  <c r="AA84" i="5"/>
  <c r="AB84" i="5" s="1"/>
  <c r="AB115" i="5" s="1"/>
  <c r="E45" i="34"/>
  <c r="E207" i="32"/>
  <c r="D159" i="32"/>
  <c r="G159" i="32" s="1"/>
  <c r="B156" i="32"/>
  <c r="C156" i="32"/>
  <c r="D156" i="32"/>
  <c r="B157" i="32"/>
  <c r="C157" i="32"/>
  <c r="D157" i="32"/>
  <c r="B158" i="32"/>
  <c r="C158" i="32"/>
  <c r="D158" i="32"/>
  <c r="D155" i="32"/>
  <c r="C155" i="32"/>
  <c r="B155" i="32"/>
  <c r="G148" i="32"/>
  <c r="G147" i="32"/>
  <c r="G146" i="32"/>
  <c r="C122" i="32"/>
  <c r="G122" i="32" s="1"/>
  <c r="G121" i="32"/>
  <c r="D119" i="32"/>
  <c r="D118" i="32"/>
  <c r="D117" i="32"/>
  <c r="D116" i="32"/>
  <c r="D115" i="32"/>
  <c r="G96" i="32"/>
  <c r="G94" i="32"/>
  <c r="C108" i="32"/>
  <c r="G108" i="32" s="1"/>
  <c r="G107" i="32"/>
  <c r="D105" i="32"/>
  <c r="G104" i="32"/>
  <c r="G92" i="32"/>
  <c r="G91" i="32"/>
  <c r="D136" i="32"/>
  <c r="G421" i="32"/>
  <c r="Y388" i="5" s="1"/>
  <c r="Z388" i="5" s="1"/>
  <c r="G420" i="32"/>
  <c r="Y387" i="5" s="1"/>
  <c r="Z387" i="5" s="1"/>
  <c r="G415" i="32"/>
  <c r="G417" i="32" s="1"/>
  <c r="D411" i="32"/>
  <c r="G411" i="32" s="1"/>
  <c r="G413" i="32" s="1"/>
  <c r="G407" i="32"/>
  <c r="G409" i="32" s="1"/>
  <c r="Y383" i="5" s="1"/>
  <c r="Z383" i="5" s="1"/>
  <c r="G403" i="32"/>
  <c r="G405" i="32" s="1"/>
  <c r="G399" i="32"/>
  <c r="G401" i="32" s="1"/>
  <c r="Y378" i="5" s="1"/>
  <c r="Z378" i="5" s="1"/>
  <c r="G396" i="32"/>
  <c r="G398" i="32" s="1"/>
  <c r="Y377" i="5" s="1"/>
  <c r="Z377" i="5" s="1"/>
  <c r="G392" i="32"/>
  <c r="G391" i="32"/>
  <c r="G386" i="32"/>
  <c r="G385" i="32"/>
  <c r="G380" i="32"/>
  <c r="G379" i="32"/>
  <c r="G374" i="32"/>
  <c r="G373" i="32"/>
  <c r="G368" i="32"/>
  <c r="G367" i="32"/>
  <c r="G362" i="32"/>
  <c r="G361" i="32"/>
  <c r="G356" i="32"/>
  <c r="G355" i="32"/>
  <c r="G350" i="32"/>
  <c r="G349" i="32"/>
  <c r="G344" i="32"/>
  <c r="G343" i="32"/>
  <c r="G338" i="32"/>
  <c r="G337" i="32"/>
  <c r="G332" i="32"/>
  <c r="G331" i="32"/>
  <c r="G325" i="32"/>
  <c r="G324" i="32"/>
  <c r="G319" i="32"/>
  <c r="G318" i="32"/>
  <c r="G304" i="32"/>
  <c r="G306" i="32" s="1"/>
  <c r="Y320" i="5" s="1"/>
  <c r="Z320" i="5" s="1"/>
  <c r="G300" i="32"/>
  <c r="G302" i="32" s="1"/>
  <c r="Y293" i="5" s="1"/>
  <c r="Z293" i="5" s="1"/>
  <c r="G296" i="32"/>
  <c r="G298" i="32" s="1"/>
  <c r="G292" i="32"/>
  <c r="G294" i="32" s="1"/>
  <c r="Y291" i="5" s="1"/>
  <c r="Z291" i="5" s="1"/>
  <c r="G289" i="32"/>
  <c r="G291" i="32" s="1"/>
  <c r="Y316" i="5" s="1"/>
  <c r="Z316" i="5" s="1"/>
  <c r="G284" i="32"/>
  <c r="G286" i="32" s="1"/>
  <c r="G277" i="32"/>
  <c r="G280" i="32" s="1"/>
  <c r="G272" i="32"/>
  <c r="G271" i="32"/>
  <c r="G265" i="32"/>
  <c r="G268" i="32" s="1"/>
  <c r="Y341" i="5" s="1"/>
  <c r="Z341" i="5" s="1"/>
  <c r="G261" i="32"/>
  <c r="G260" i="32"/>
  <c r="G255" i="32"/>
  <c r="G254" i="32"/>
  <c r="G249" i="32"/>
  <c r="G248" i="32"/>
  <c r="G243" i="32"/>
  <c r="G245" i="32" s="1"/>
  <c r="Y307" i="5" s="1"/>
  <c r="Z307" i="5" s="1"/>
  <c r="G238" i="32"/>
  <c r="G240" i="32" s="1"/>
  <c r="Y305" i="5" s="1"/>
  <c r="Z305" i="5" s="1"/>
  <c r="G233" i="32"/>
  <c r="G232" i="32"/>
  <c r="G204" i="32"/>
  <c r="G205" i="32" s="1"/>
  <c r="Y157" i="5" s="1"/>
  <c r="Z157" i="5" s="1"/>
  <c r="G197" i="32"/>
  <c r="G198" i="32" s="1"/>
  <c r="G200" i="32" s="1"/>
  <c r="Y206" i="5" s="1"/>
  <c r="Z206" i="5" s="1"/>
  <c r="D192" i="32"/>
  <c r="C192" i="32"/>
  <c r="B192" i="32"/>
  <c r="G186" i="32"/>
  <c r="G187" i="32" s="1"/>
  <c r="G188" i="32" s="1"/>
  <c r="W200" i="5" s="1"/>
  <c r="X200" i="5" s="1"/>
  <c r="X210" i="5" s="1"/>
  <c r="G180" i="32"/>
  <c r="G182" i="32" s="1"/>
  <c r="Y236" i="5" s="1"/>
  <c r="Z236" i="5" s="1"/>
  <c r="Z245" i="5" s="1"/>
  <c r="G145" i="32"/>
  <c r="F137" i="32"/>
  <c r="F136" i="32"/>
  <c r="G128" i="32"/>
  <c r="F93" i="32"/>
  <c r="G81" i="32"/>
  <c r="G80" i="32"/>
  <c r="G77" i="32"/>
  <c r="G76" i="32"/>
  <c r="G68" i="32"/>
  <c r="G69" i="32" s="1"/>
  <c r="G71" i="32" s="1"/>
  <c r="Y86" i="5" s="1"/>
  <c r="Z86" i="5" s="1"/>
  <c r="C137" i="32"/>
  <c r="B56" i="32"/>
  <c r="B61" i="32" s="1"/>
  <c r="B137" i="32" s="1"/>
  <c r="B55" i="32"/>
  <c r="B60" i="32" s="1"/>
  <c r="B136" i="32" s="1"/>
  <c r="G47" i="32"/>
  <c r="G48" i="32" s="1"/>
  <c r="G50" i="32" s="1"/>
  <c r="Y80" i="5" s="1"/>
  <c r="Z80" i="5" s="1"/>
  <c r="Z81" i="5" s="1"/>
  <c r="G34" i="32"/>
  <c r="G36" i="32" s="1"/>
  <c r="G38" i="32" s="1"/>
  <c r="G25" i="32"/>
  <c r="A8" i="32"/>
  <c r="A17" i="32" s="1"/>
  <c r="E8" i="27"/>
  <c r="D8" i="27"/>
  <c r="G8" i="27" s="1"/>
  <c r="A32" i="32" l="1"/>
  <c r="A40" i="32" s="1"/>
  <c r="A46" i="32" s="1"/>
  <c r="A52" i="32" s="1"/>
  <c r="A67" i="32" s="1"/>
  <c r="A73" i="32" s="1"/>
  <c r="A87" i="32" s="1"/>
  <c r="A102" i="32" s="1"/>
  <c r="A113" i="32" s="1"/>
  <c r="A127" i="32" s="1"/>
  <c r="A134" i="32" s="1"/>
  <c r="A142" i="32" s="1"/>
  <c r="A154" i="32" s="1"/>
  <c r="A163" i="32" s="1"/>
  <c r="A172" i="32" s="1"/>
  <c r="A178" i="32" s="1"/>
  <c r="A183" i="32" s="1"/>
  <c r="A195" i="32" s="1"/>
  <c r="A202" i="32" s="1"/>
  <c r="G418" i="32"/>
  <c r="Y382" i="5" s="1"/>
  <c r="Z382" i="5" s="1"/>
  <c r="G119" i="32"/>
  <c r="Y333" i="5"/>
  <c r="Z333" i="5" s="1"/>
  <c r="Y331" i="5"/>
  <c r="Z331" i="5" s="1"/>
  <c r="AA69" i="5"/>
  <c r="AB69" i="5" s="1"/>
  <c r="G47" i="34"/>
  <c r="G235" i="32"/>
  <c r="Y297" i="5" s="1"/>
  <c r="Z297" i="5" s="1"/>
  <c r="G158" i="32"/>
  <c r="G156" i="32"/>
  <c r="G157" i="32"/>
  <c r="G117" i="32"/>
  <c r="G116" i="32"/>
  <c r="G207" i="32"/>
  <c r="G209" i="32" s="1"/>
  <c r="G210" i="32" s="1"/>
  <c r="Y251" i="5" s="1"/>
  <c r="G251" i="32"/>
  <c r="Y309" i="5" s="1"/>
  <c r="Z309" i="5" s="1"/>
  <c r="G321" i="32"/>
  <c r="Y352" i="5" s="1"/>
  <c r="Z352" i="5" s="1"/>
  <c r="G118" i="32"/>
  <c r="G93" i="32"/>
  <c r="G98" i="32" s="1"/>
  <c r="G100" i="32" s="1"/>
  <c r="Y123" i="5" s="1"/>
  <c r="Z123" i="5" s="1"/>
  <c r="G155" i="32"/>
  <c r="G422" i="32"/>
  <c r="G105" i="32"/>
  <c r="G109" i="32" s="1"/>
  <c r="G111" i="32" s="1"/>
  <c r="G370" i="32"/>
  <c r="Y361" i="5" s="1"/>
  <c r="Z361" i="5" s="1"/>
  <c r="G130" i="32"/>
  <c r="G132" i="32" s="1"/>
  <c r="Y163" i="5" s="1"/>
  <c r="AG163" i="5" s="1"/>
  <c r="G192" i="32"/>
  <c r="G193" i="32" s="1"/>
  <c r="Y196" i="5" s="1"/>
  <c r="Z196" i="5" s="1"/>
  <c r="Z210" i="5" s="1"/>
  <c r="G327" i="32"/>
  <c r="Y369" i="5" s="1"/>
  <c r="G358" i="32"/>
  <c r="Y357" i="5" s="1"/>
  <c r="Z357" i="5" s="1"/>
  <c r="G274" i="32"/>
  <c r="Y311" i="5" s="1"/>
  <c r="Z311" i="5" s="1"/>
  <c r="G376" i="32"/>
  <c r="G388" i="32"/>
  <c r="Y367" i="5" s="1"/>
  <c r="Z367" i="5" s="1"/>
  <c r="G340" i="32"/>
  <c r="Y363" i="5" s="1"/>
  <c r="Z363" i="5" s="1"/>
  <c r="G150" i="32"/>
  <c r="G152" i="32" s="1"/>
  <c r="Y183" i="5" s="1"/>
  <c r="Z183" i="5" s="1"/>
  <c r="G382" i="32"/>
  <c r="Y371" i="5" s="1"/>
  <c r="G115" i="32"/>
  <c r="G263" i="32"/>
  <c r="Y399" i="5" s="1"/>
  <c r="Z399" i="5" s="1"/>
  <c r="G352" i="32"/>
  <c r="Y393" i="5" s="1"/>
  <c r="G42" i="32"/>
  <c r="G44" i="32" s="1"/>
  <c r="G21" i="32" s="1"/>
  <c r="G257" i="32"/>
  <c r="Y314" i="5" s="1"/>
  <c r="Z314" i="5" s="1"/>
  <c r="G394" i="32"/>
  <c r="Y391" i="5" s="1"/>
  <c r="G364" i="32"/>
  <c r="Y359" i="5" s="1"/>
  <c r="Z359" i="5" s="1"/>
  <c r="G334" i="32"/>
  <c r="Y373" i="5" s="1"/>
  <c r="Z373" i="5" s="1"/>
  <c r="G346" i="32"/>
  <c r="Y365" i="5" s="1"/>
  <c r="Z365" i="5" s="1"/>
  <c r="G6" i="32"/>
  <c r="G7" i="32" s="1"/>
  <c r="Y10" i="5" s="1"/>
  <c r="Z10" i="5" s="1"/>
  <c r="C136" i="32"/>
  <c r="G136" i="32" s="1"/>
  <c r="G60" i="32"/>
  <c r="G55" i="32"/>
  <c r="AH163" i="5" l="1"/>
  <c r="Z163" i="5"/>
  <c r="Z165" i="5" s="1"/>
  <c r="Z251" i="5"/>
  <c r="Z250" i="5"/>
  <c r="Z347" i="5"/>
  <c r="AA65" i="5"/>
  <c r="G173" i="32"/>
  <c r="Y137" i="5"/>
  <c r="Z137" i="5" s="1"/>
  <c r="Y13" i="5"/>
  <c r="Z13" i="5" s="1"/>
  <c r="Y14" i="5"/>
  <c r="Z14" i="5" s="1"/>
  <c r="Y15" i="5"/>
  <c r="Z15" i="5" s="1"/>
  <c r="Y113" i="5"/>
  <c r="Z113" i="5" s="1"/>
  <c r="G161" i="32"/>
  <c r="Y187" i="5" s="1"/>
  <c r="A206" i="32"/>
  <c r="A212" i="32" s="1"/>
  <c r="A223" i="32" s="1"/>
  <c r="G83" i="32"/>
  <c r="G85" i="32" s="1"/>
  <c r="Y121" i="5" s="1"/>
  <c r="Z121" i="5" s="1"/>
  <c r="G168" i="32"/>
  <c r="G170" i="32" s="1"/>
  <c r="Y181" i="5" s="1"/>
  <c r="Z181" i="5" s="1"/>
  <c r="G123" i="32"/>
  <c r="G125" i="32" s="1"/>
  <c r="G13" i="32"/>
  <c r="G56" i="32"/>
  <c r="G58" i="32" s="1"/>
  <c r="G22" i="32" s="1"/>
  <c r="Z270" i="5" l="1"/>
  <c r="A231" i="32"/>
  <c r="A237" i="32" s="1"/>
  <c r="A242" i="32" s="1"/>
  <c r="A247" i="32" s="1"/>
  <c r="A253" i="32" s="1"/>
  <c r="A259" i="32" s="1"/>
  <c r="A264" i="32" s="1"/>
  <c r="A270" i="32" s="1"/>
  <c r="A276" i="32" s="1"/>
  <c r="A282" i="32" s="1"/>
  <c r="A288" i="32" s="1"/>
  <c r="A310" i="32" s="1"/>
  <c r="A317" i="32" s="1"/>
  <c r="A323" i="32" s="1"/>
  <c r="A330" i="32" s="1"/>
  <c r="A336" i="32" s="1"/>
  <c r="A342" i="32" s="1"/>
  <c r="A348" i="32" s="1"/>
  <c r="A354" i="32" s="1"/>
  <c r="A360" i="32" s="1"/>
  <c r="A366" i="32" s="1"/>
  <c r="A372" i="32" s="1"/>
  <c r="A378" i="32" s="1"/>
  <c r="A384" i="32" s="1"/>
  <c r="A390" i="32" s="1"/>
  <c r="A396" i="32" s="1"/>
  <c r="A399" i="32" s="1"/>
  <c r="A403" i="32" s="1"/>
  <c r="A407" i="32" s="1"/>
  <c r="A411" i="32" s="1"/>
  <c r="A415" i="32" s="1"/>
  <c r="A419" i="32" s="1"/>
  <c r="A423" i="32" s="1"/>
  <c r="Y153" i="5"/>
  <c r="Z153" i="5" s="1"/>
  <c r="AA67" i="5"/>
  <c r="AB67" i="5" s="1"/>
  <c r="AB65" i="5"/>
  <c r="Z48" i="5"/>
  <c r="G174" i="32"/>
  <c r="G175" i="32" s="1"/>
  <c r="Y135" i="5"/>
  <c r="Z135" i="5" s="1"/>
  <c r="G15" i="32"/>
  <c r="G18" i="32" s="1"/>
  <c r="E29" i="32" s="1"/>
  <c r="G29" i="32" s="1"/>
  <c r="G30" i="32" s="1"/>
  <c r="Y65" i="5" s="1"/>
  <c r="Z65" i="5" s="1"/>
  <c r="Y54" i="5"/>
  <c r="Y84" i="5"/>
  <c r="Z84" i="5" s="1"/>
  <c r="Z115" i="5" s="1"/>
  <c r="G61" i="32"/>
  <c r="G63" i="32" s="1"/>
  <c r="G65" i="32" s="1"/>
  <c r="D137" i="32"/>
  <c r="G137" i="32" s="1"/>
  <c r="G139" i="32" s="1"/>
  <c r="G140" i="32" s="1"/>
  <c r="Y141" i="5" s="1"/>
  <c r="Z141" i="5" s="1"/>
  <c r="Z54" i="5" l="1"/>
  <c r="Y60" i="5"/>
  <c r="Z60" i="5" s="1"/>
  <c r="AB75" i="5"/>
  <c r="Z187" i="5"/>
  <c r="Z186" i="5"/>
  <c r="Y147" i="5"/>
  <c r="Z147" i="5" s="1"/>
  <c r="Y151" i="5"/>
  <c r="Z151" i="5" s="1"/>
  <c r="Z67" i="5"/>
  <c r="G23" i="32"/>
  <c r="G27" i="32" s="1"/>
  <c r="Y71" i="5" s="1"/>
  <c r="Z71" i="5" s="1"/>
  <c r="Y119" i="5"/>
  <c r="Z119" i="5" s="1"/>
  <c r="Z129" i="5" s="1"/>
  <c r="D599" i="15"/>
  <c r="E558" i="15"/>
  <c r="G541" i="15"/>
  <c r="E169" i="15"/>
  <c r="E164" i="15"/>
  <c r="D153" i="15"/>
  <c r="G631" i="8"/>
  <c r="G633" i="8" s="1"/>
  <c r="G635" i="8" s="1"/>
  <c r="G530" i="8"/>
  <c r="G409" i="8"/>
  <c r="Z75" i="5" l="1"/>
  <c r="Z189" i="5"/>
  <c r="Y149" i="5"/>
  <c r="Z149" i="5" s="1"/>
  <c r="Z159" i="5" s="1"/>
  <c r="G637" i="8"/>
  <c r="I264" i="5" s="1"/>
  <c r="J264" i="5" l="1"/>
  <c r="J270" i="5" s="1"/>
  <c r="D598" i="15"/>
  <c r="G598" i="15" s="1"/>
  <c r="D593" i="15"/>
  <c r="G593" i="15" s="1"/>
  <c r="G595" i="15" s="1"/>
  <c r="G417" i="15"/>
  <c r="D492" i="15"/>
  <c r="G492" i="15" s="1"/>
  <c r="E499" i="15"/>
  <c r="G499" i="15" s="1"/>
  <c r="G501" i="15" s="1"/>
  <c r="E464" i="15"/>
  <c r="D464" i="15"/>
  <c r="C538" i="15"/>
  <c r="C539" i="15" s="1"/>
  <c r="G530" i="15"/>
  <c r="G467" i="15"/>
  <c r="G466" i="15"/>
  <c r="D466" i="15"/>
  <c r="D459" i="15"/>
  <c r="G459" i="15" s="1"/>
  <c r="D448" i="15"/>
  <c r="C444" i="15"/>
  <c r="G444" i="15" s="1"/>
  <c r="C421" i="15"/>
  <c r="G421" i="15" s="1"/>
  <c r="D411" i="15"/>
  <c r="G411" i="15" s="1"/>
  <c r="G402" i="15"/>
  <c r="G404" i="15" s="1"/>
  <c r="F362" i="15"/>
  <c r="G362" i="15" s="1"/>
  <c r="F361" i="15"/>
  <c r="G361" i="15" s="1"/>
  <c r="F354" i="15"/>
  <c r="E353" i="15"/>
  <c r="F346" i="15"/>
  <c r="E345" i="15"/>
  <c r="C345" i="15"/>
  <c r="C346" i="15" s="1"/>
  <c r="B345" i="15"/>
  <c r="C213" i="15"/>
  <c r="C353" i="15" s="1"/>
  <c r="B213" i="15"/>
  <c r="B353" i="15" s="1"/>
  <c r="D213" i="15"/>
  <c r="D353" i="15" s="1"/>
  <c r="D202" i="15"/>
  <c r="G202" i="15" s="1"/>
  <c r="D191" i="15"/>
  <c r="D334" i="15" s="1"/>
  <c r="C332" i="15"/>
  <c r="D188" i="15"/>
  <c r="G188" i="15" s="1"/>
  <c r="C324" i="15"/>
  <c r="D180" i="15"/>
  <c r="D323" i="15" s="1"/>
  <c r="G144" i="15"/>
  <c r="G84" i="15"/>
  <c r="G86" i="15" s="1"/>
  <c r="D73" i="15"/>
  <c r="D77" i="15" s="1"/>
  <c r="D484" i="15" s="1"/>
  <c r="G619" i="15"/>
  <c r="G620" i="15" s="1"/>
  <c r="G615" i="15"/>
  <c r="G617" i="15" s="1"/>
  <c r="G599" i="15"/>
  <c r="C586" i="15"/>
  <c r="G586" i="15" s="1"/>
  <c r="G588" i="15" s="1"/>
  <c r="O230" i="5" s="1"/>
  <c r="P230" i="5" s="1"/>
  <c r="P231" i="5" s="1"/>
  <c r="B586" i="15"/>
  <c r="G579" i="15"/>
  <c r="G581" i="15" s="1"/>
  <c r="D571" i="15"/>
  <c r="C571" i="15"/>
  <c r="B571" i="15"/>
  <c r="G564" i="15"/>
  <c r="G566" i="15" s="1"/>
  <c r="G558" i="15"/>
  <c r="G560" i="15" s="1"/>
  <c r="O236" i="5" s="1"/>
  <c r="P236" i="5" s="1"/>
  <c r="P245" i="5" s="1"/>
  <c r="G540" i="15"/>
  <c r="D539" i="15"/>
  <c r="G532" i="15"/>
  <c r="D531" i="15"/>
  <c r="G527" i="15"/>
  <c r="G526" i="15"/>
  <c r="G525" i="15"/>
  <c r="G523" i="15"/>
  <c r="G513" i="15"/>
  <c r="G512" i="15"/>
  <c r="C506" i="15"/>
  <c r="B506" i="15"/>
  <c r="B491" i="15"/>
  <c r="D491" i="15"/>
  <c r="G460" i="15"/>
  <c r="F448" i="15"/>
  <c r="C443" i="15"/>
  <c r="G443" i="15" s="1"/>
  <c r="G425" i="15"/>
  <c r="G427" i="15" s="1"/>
  <c r="C420" i="15"/>
  <c r="G420" i="15" s="1"/>
  <c r="F418" i="15"/>
  <c r="G413" i="15"/>
  <c r="G390" i="15"/>
  <c r="F388" i="15"/>
  <c r="F387" i="15"/>
  <c r="G383" i="15"/>
  <c r="G382" i="15"/>
  <c r="G380" i="15"/>
  <c r="G379" i="15"/>
  <c r="G371" i="15"/>
  <c r="G370" i="15"/>
  <c r="G367" i="15"/>
  <c r="F365" i="15"/>
  <c r="F366" i="15" s="1"/>
  <c r="E365" i="15"/>
  <c r="E366" i="15" s="1"/>
  <c r="D365" i="15"/>
  <c r="D366" i="15" s="1"/>
  <c r="G364" i="15"/>
  <c r="F352" i="15"/>
  <c r="E351" i="15"/>
  <c r="F344" i="15"/>
  <c r="E343" i="15"/>
  <c r="C343" i="15"/>
  <c r="C344" i="15" s="1"/>
  <c r="B343" i="15"/>
  <c r="D339" i="15"/>
  <c r="D338" i="15"/>
  <c r="E334" i="15"/>
  <c r="C334" i="15"/>
  <c r="B334" i="15"/>
  <c r="E333" i="15"/>
  <c r="D333" i="15"/>
  <c r="C333" i="15"/>
  <c r="B333" i="15"/>
  <c r="E332" i="15"/>
  <c r="D332" i="15"/>
  <c r="B332" i="15"/>
  <c r="E331" i="15"/>
  <c r="C331" i="15"/>
  <c r="B331" i="15"/>
  <c r="B330" i="15"/>
  <c r="B329" i="15"/>
  <c r="E326" i="15"/>
  <c r="C326" i="15"/>
  <c r="B326" i="15"/>
  <c r="E325" i="15"/>
  <c r="D325" i="15"/>
  <c r="C325" i="15"/>
  <c r="B325" i="15"/>
  <c r="E324" i="15"/>
  <c r="D324" i="15"/>
  <c r="B324" i="15"/>
  <c r="E323" i="15"/>
  <c r="C323" i="15"/>
  <c r="B323" i="15"/>
  <c r="B322" i="15"/>
  <c r="B321" i="15"/>
  <c r="C313" i="15"/>
  <c r="B313" i="15"/>
  <c r="B312" i="15"/>
  <c r="C309" i="15"/>
  <c r="B309" i="15"/>
  <c r="B308" i="15"/>
  <c r="F299" i="15"/>
  <c r="C299" i="15"/>
  <c r="B299" i="15"/>
  <c r="B298" i="15"/>
  <c r="F297" i="15"/>
  <c r="C297" i="15"/>
  <c r="B297" i="15"/>
  <c r="B296" i="15"/>
  <c r="B295" i="15"/>
  <c r="F292" i="15"/>
  <c r="C292" i="15"/>
  <c r="B292" i="15"/>
  <c r="B291" i="15"/>
  <c r="F290" i="15"/>
  <c r="C290" i="15"/>
  <c r="B290" i="15"/>
  <c r="B289" i="15"/>
  <c r="B288" i="15"/>
  <c r="F285" i="15"/>
  <c r="C285" i="15"/>
  <c r="B285" i="15"/>
  <c r="B284" i="15"/>
  <c r="F283" i="15"/>
  <c r="C283" i="15"/>
  <c r="B283" i="15"/>
  <c r="B282" i="15"/>
  <c r="B281" i="15"/>
  <c r="F277" i="15"/>
  <c r="C277" i="15"/>
  <c r="B277" i="15"/>
  <c r="B276" i="15"/>
  <c r="F275" i="15"/>
  <c r="C275" i="15"/>
  <c r="B275" i="15"/>
  <c r="B274" i="15"/>
  <c r="F263" i="15"/>
  <c r="D263" i="15"/>
  <c r="C263" i="15"/>
  <c r="B263" i="15"/>
  <c r="B262" i="15"/>
  <c r="B261" i="15"/>
  <c r="D258" i="15"/>
  <c r="B258" i="15"/>
  <c r="B257" i="15"/>
  <c r="B256" i="15"/>
  <c r="F253" i="15"/>
  <c r="B252" i="15"/>
  <c r="D249" i="15"/>
  <c r="B249" i="15"/>
  <c r="B248" i="15"/>
  <c r="B247" i="15"/>
  <c r="F243" i="15"/>
  <c r="B242" i="15"/>
  <c r="C211" i="15"/>
  <c r="C351" i="15" s="1"/>
  <c r="B211" i="15"/>
  <c r="B351" i="15" s="1"/>
  <c r="D201" i="15"/>
  <c r="D343" i="15" s="1"/>
  <c r="G190" i="15"/>
  <c r="D183" i="15"/>
  <c r="D326" i="15" s="1"/>
  <c r="G182" i="15"/>
  <c r="E313" i="15"/>
  <c r="E309" i="15"/>
  <c r="G153" i="15"/>
  <c r="G151" i="15"/>
  <c r="G146" i="15"/>
  <c r="D292" i="15"/>
  <c r="D285" i="15"/>
  <c r="D283" i="15"/>
  <c r="D277" i="15"/>
  <c r="G128" i="15"/>
  <c r="D275" i="15"/>
  <c r="G116" i="15"/>
  <c r="G118" i="15" s="1"/>
  <c r="G110" i="15"/>
  <c r="G112" i="15" s="1"/>
  <c r="C258" i="15"/>
  <c r="E104" i="15"/>
  <c r="D104" i="15"/>
  <c r="B104" i="15"/>
  <c r="B253" i="15" s="1"/>
  <c r="F77" i="15"/>
  <c r="F484" i="15" s="1"/>
  <c r="B77" i="15"/>
  <c r="G64" i="15"/>
  <c r="G66" i="15" s="1"/>
  <c r="G68" i="15" s="1"/>
  <c r="O80" i="5" s="1"/>
  <c r="E60" i="15"/>
  <c r="D60" i="15"/>
  <c r="C60" i="15"/>
  <c r="B60" i="15"/>
  <c r="G52" i="15"/>
  <c r="G54" i="15" s="1"/>
  <c r="C48" i="15"/>
  <c r="B48" i="15"/>
  <c r="C44" i="15"/>
  <c r="B44" i="15"/>
  <c r="B92" i="15" s="1"/>
  <c r="B243" i="15" s="1"/>
  <c r="G35" i="15"/>
  <c r="C18" i="15"/>
  <c r="B18" i="15"/>
  <c r="A6" i="15"/>
  <c r="A9" i="15" s="1"/>
  <c r="A24" i="15" s="1"/>
  <c r="A42" i="15" s="1"/>
  <c r="A58" i="15" s="1"/>
  <c r="A63" i="15" s="1"/>
  <c r="A70" i="15" s="1"/>
  <c r="A83" i="15" s="1"/>
  <c r="A90" i="15" s="1"/>
  <c r="A226" i="15" s="1"/>
  <c r="A241" i="15" s="1"/>
  <c r="A357" i="15" s="1"/>
  <c r="A399" i="15" s="1"/>
  <c r="A408" i="15" s="1"/>
  <c r="A434" i="15" s="1"/>
  <c r="A456" i="15" s="1"/>
  <c r="A482" i="15" s="1"/>
  <c r="A489" i="15" s="1"/>
  <c r="A496" i="15" s="1"/>
  <c r="A505" i="15" s="1"/>
  <c r="A510" i="15" s="1"/>
  <c r="A519" i="15" s="1"/>
  <c r="A549" i="15" s="1"/>
  <c r="A555" i="15" s="1"/>
  <c r="A561" i="15" s="1"/>
  <c r="A576" i="15" s="1"/>
  <c r="G601" i="15" l="1"/>
  <c r="P80" i="5"/>
  <c r="P81" i="5" s="1"/>
  <c r="D506" i="15"/>
  <c r="G506" i="15" s="1"/>
  <c r="G508" i="15" s="1"/>
  <c r="O177" i="5" s="1"/>
  <c r="P177" i="5" s="1"/>
  <c r="G464" i="15"/>
  <c r="G462" i="15"/>
  <c r="G583" i="15"/>
  <c r="O204" i="5" s="1"/>
  <c r="G567" i="15"/>
  <c r="O201" i="5" s="1"/>
  <c r="P201" i="5" s="1"/>
  <c r="G503" i="15"/>
  <c r="O175" i="5" s="1"/>
  <c r="P175" i="5" s="1"/>
  <c r="D354" i="15"/>
  <c r="G204" i="15"/>
  <c r="G415" i="15"/>
  <c r="G429" i="15" s="1"/>
  <c r="G431" i="15"/>
  <c r="G406" i="15"/>
  <c r="O123" i="5" s="1"/>
  <c r="P123" i="5" s="1"/>
  <c r="G353" i="15"/>
  <c r="C354" i="15"/>
  <c r="G183" i="15"/>
  <c r="D345" i="15"/>
  <c r="D346" i="15" s="1"/>
  <c r="G346" i="15" s="1"/>
  <c r="G213" i="15"/>
  <c r="G333" i="15"/>
  <c r="G388" i="15"/>
  <c r="G441" i="15"/>
  <c r="G201" i="15"/>
  <c r="G325" i="15"/>
  <c r="G155" i="15"/>
  <c r="G387" i="15"/>
  <c r="G376" i="15"/>
  <c r="G418" i="15"/>
  <c r="G448" i="15"/>
  <c r="D299" i="15"/>
  <c r="G299" i="15" s="1"/>
  <c r="G538" i="15"/>
  <c r="G164" i="15"/>
  <c r="G166" i="15" s="1"/>
  <c r="G258" i="15"/>
  <c r="G260" i="15" s="1"/>
  <c r="G515" i="15"/>
  <c r="G517" i="15" s="1"/>
  <c r="D253" i="15"/>
  <c r="G365" i="15"/>
  <c r="D470" i="15"/>
  <c r="G621" i="15"/>
  <c r="O157" i="5" s="1"/>
  <c r="P157" i="5" s="1"/>
  <c r="G263" i="15"/>
  <c r="G265" i="15" s="1"/>
  <c r="G181" i="15"/>
  <c r="G377" i="15"/>
  <c r="G324" i="15"/>
  <c r="G292" i="15"/>
  <c r="G436" i="15"/>
  <c r="G6" i="15"/>
  <c r="G7" i="15" s="1"/>
  <c r="O10" i="5" s="1"/>
  <c r="G122" i="15"/>
  <c r="G88" i="15"/>
  <c r="O86" i="5" s="1"/>
  <c r="G12" i="15"/>
  <c r="G44" i="15"/>
  <c r="G46" i="15" s="1"/>
  <c r="G14" i="15"/>
  <c r="G48" i="15"/>
  <c r="G50" i="15" s="1"/>
  <c r="G326" i="15"/>
  <c r="G484" i="15"/>
  <c r="G275" i="15"/>
  <c r="G169" i="15"/>
  <c r="G191" i="15"/>
  <c r="G285" i="15"/>
  <c r="D331" i="15"/>
  <c r="G331" i="15" s="1"/>
  <c r="C366" i="15"/>
  <c r="G366" i="15" s="1"/>
  <c r="G491" i="15"/>
  <c r="G494" i="15" s="1"/>
  <c r="O143" i="5" s="1"/>
  <c r="F99" i="15"/>
  <c r="F249" i="15" s="1"/>
  <c r="G60" i="15"/>
  <c r="E92" i="15"/>
  <c r="G123" i="15"/>
  <c r="D309" i="15"/>
  <c r="G309" i="15" s="1"/>
  <c r="G311" i="15" s="1"/>
  <c r="D211" i="15"/>
  <c r="D351" i="15" s="1"/>
  <c r="D352" i="15" s="1"/>
  <c r="D92" i="15"/>
  <c r="G180" i="15"/>
  <c r="G189" i="15"/>
  <c r="G440" i="15"/>
  <c r="G474" i="15"/>
  <c r="G476" i="15" s="1"/>
  <c r="G603" i="15"/>
  <c r="G605" i="15" s="1"/>
  <c r="O264" i="5" s="1"/>
  <c r="G137" i="15"/>
  <c r="G148" i="15"/>
  <c r="G158" i="15" s="1"/>
  <c r="G332" i="15"/>
  <c r="G539" i="15"/>
  <c r="G571" i="15"/>
  <c r="G573" i="15" s="1"/>
  <c r="G574" i="15" s="1"/>
  <c r="O197" i="5" s="1"/>
  <c r="P197" i="5" s="1"/>
  <c r="A590" i="15"/>
  <c r="A607" i="15" s="1"/>
  <c r="A612" i="15" s="1"/>
  <c r="A623" i="15" s="1"/>
  <c r="A585" i="15"/>
  <c r="C352" i="15"/>
  <c r="G343" i="15"/>
  <c r="D344" i="15"/>
  <c r="G344" i="15" s="1"/>
  <c r="G323" i="15"/>
  <c r="G277" i="15"/>
  <c r="G283" i="15"/>
  <c r="G334" i="15"/>
  <c r="D313" i="15"/>
  <c r="G313" i="15" s="1"/>
  <c r="G315" i="15" s="1"/>
  <c r="G139" i="15"/>
  <c r="D290" i="15"/>
  <c r="G290" i="15" s="1"/>
  <c r="D297" i="15"/>
  <c r="G297" i="15" s="1"/>
  <c r="C92" i="15"/>
  <c r="G469" i="15"/>
  <c r="G524" i="15"/>
  <c r="C73" i="15"/>
  <c r="G130" i="15"/>
  <c r="G132" i="15" s="1"/>
  <c r="G531" i="15"/>
  <c r="P204" i="5" l="1"/>
  <c r="P143" i="5"/>
  <c r="P264" i="5"/>
  <c r="P270" i="5" s="1"/>
  <c r="P86" i="5"/>
  <c r="O13" i="5"/>
  <c r="P10" i="5"/>
  <c r="G534" i="15"/>
  <c r="O15" i="5"/>
  <c r="O14" i="5"/>
  <c r="D608" i="15"/>
  <c r="G608" i="15" s="1"/>
  <c r="G610" i="15" s="1"/>
  <c r="G544" i="15"/>
  <c r="G547" i="15" s="1"/>
  <c r="G486" i="15"/>
  <c r="G487" i="15" s="1"/>
  <c r="O141" i="5" s="1"/>
  <c r="G193" i="15"/>
  <c r="G196" i="15" s="1"/>
  <c r="G354" i="15"/>
  <c r="G450" i="15"/>
  <c r="G454" i="15" s="1"/>
  <c r="G373" i="15"/>
  <c r="G394" i="15" s="1"/>
  <c r="G207" i="15"/>
  <c r="G423" i="15"/>
  <c r="G430" i="15" s="1"/>
  <c r="G432" i="15" s="1"/>
  <c r="G446" i="15"/>
  <c r="G453" i="15" s="1"/>
  <c r="G438" i="15"/>
  <c r="G452" i="15" s="1"/>
  <c r="G392" i="15"/>
  <c r="G396" i="15" s="1"/>
  <c r="G385" i="15"/>
  <c r="G395" i="15" s="1"/>
  <c r="G336" i="15"/>
  <c r="G339" i="15" s="1"/>
  <c r="G345" i="15"/>
  <c r="G348" i="15" s="1"/>
  <c r="G328" i="15"/>
  <c r="G338" i="15" s="1"/>
  <c r="G301" i="15"/>
  <c r="G305" i="15" s="1"/>
  <c r="G294" i="15"/>
  <c r="G304" i="15" s="1"/>
  <c r="G287" i="15"/>
  <c r="G303" i="15" s="1"/>
  <c r="G279" i="15"/>
  <c r="G185" i="15"/>
  <c r="G195" i="15" s="1"/>
  <c r="G171" i="15"/>
  <c r="G174" i="15" s="1"/>
  <c r="G470" i="15"/>
  <c r="G472" i="15" s="1"/>
  <c r="G16" i="15"/>
  <c r="O54" i="5" s="1"/>
  <c r="G173" i="15"/>
  <c r="G269" i="15"/>
  <c r="G478" i="15"/>
  <c r="G318" i="15"/>
  <c r="G317" i="15"/>
  <c r="G351" i="15"/>
  <c r="G352" i="15"/>
  <c r="G480" i="15"/>
  <c r="G62" i="15"/>
  <c r="G56" i="15"/>
  <c r="G159" i="15"/>
  <c r="G270" i="15"/>
  <c r="G141" i="15"/>
  <c r="G157" i="15" s="1"/>
  <c r="G211" i="15"/>
  <c r="D243" i="15"/>
  <c r="G73" i="15"/>
  <c r="G75" i="15" s="1"/>
  <c r="C77" i="15"/>
  <c r="G77" i="15" s="1"/>
  <c r="G79" i="15" s="1"/>
  <c r="G18" i="15"/>
  <c r="G31" i="15"/>
  <c r="D228" i="15"/>
  <c r="G228" i="15" s="1"/>
  <c r="C99" i="15"/>
  <c r="G92" i="15"/>
  <c r="G94" i="15" s="1"/>
  <c r="C243" i="15"/>
  <c r="P141" i="5" l="1"/>
  <c r="P13" i="5"/>
  <c r="P14" i="5"/>
  <c r="P15" i="5"/>
  <c r="P54" i="5"/>
  <c r="O60" i="5"/>
  <c r="O208" i="5"/>
  <c r="P208" i="5" s="1"/>
  <c r="P210" i="5" s="1"/>
  <c r="D233" i="15"/>
  <c r="G233" i="15" s="1"/>
  <c r="O94" i="5"/>
  <c r="G550" i="15"/>
  <c r="O137" i="5"/>
  <c r="G28" i="15"/>
  <c r="O113" i="5"/>
  <c r="G27" i="15"/>
  <c r="O84" i="5"/>
  <c r="G479" i="15"/>
  <c r="G481" i="15" s="1"/>
  <c r="G455" i="15"/>
  <c r="G356" i="15"/>
  <c r="G215" i="15"/>
  <c r="G217" i="15" s="1"/>
  <c r="O96" i="5" s="1"/>
  <c r="G340" i="15"/>
  <c r="O110" i="5" s="1"/>
  <c r="G397" i="15"/>
  <c r="O121" i="5" s="1"/>
  <c r="G175" i="15"/>
  <c r="D231" i="15" s="1"/>
  <c r="G231" i="15" s="1"/>
  <c r="G197" i="15"/>
  <c r="D232" i="15" s="1"/>
  <c r="G232" i="15" s="1"/>
  <c r="G319" i="15"/>
  <c r="G160" i="15"/>
  <c r="D230" i="15" s="1"/>
  <c r="G230" i="15" s="1"/>
  <c r="G306" i="15"/>
  <c r="O109" i="5" s="1"/>
  <c r="G81" i="15"/>
  <c r="G243" i="15"/>
  <c r="G245" i="15" s="1"/>
  <c r="O106" i="5" s="1"/>
  <c r="G20" i="15"/>
  <c r="C249" i="15"/>
  <c r="G249" i="15" s="1"/>
  <c r="C104" i="15"/>
  <c r="G99" i="15"/>
  <c r="D227" i="15"/>
  <c r="G29" i="15"/>
  <c r="O108" i="5" l="1"/>
  <c r="P108" i="5" s="1"/>
  <c r="P48" i="5"/>
  <c r="O153" i="5"/>
  <c r="P137" i="5"/>
  <c r="P121" i="5"/>
  <c r="P96" i="5"/>
  <c r="P94" i="5"/>
  <c r="P110" i="5"/>
  <c r="P109" i="5"/>
  <c r="P113" i="5"/>
  <c r="P60" i="5"/>
  <c r="P84" i="5"/>
  <c r="P106" i="5"/>
  <c r="G32" i="15"/>
  <c r="O119" i="5"/>
  <c r="G551" i="15"/>
  <c r="O151" i="5" s="1"/>
  <c r="O135" i="5"/>
  <c r="G22" i="15"/>
  <c r="G25" i="15" s="1"/>
  <c r="E39" i="15" s="1"/>
  <c r="G39" i="15" s="1"/>
  <c r="O55" i="5"/>
  <c r="G553" i="15"/>
  <c r="O155" i="5" s="1"/>
  <c r="O133" i="5"/>
  <c r="D234" i="15"/>
  <c r="G234" i="15" s="1"/>
  <c r="G222" i="15"/>
  <c r="G251" i="15"/>
  <c r="G267" i="15" s="1"/>
  <c r="G101" i="15"/>
  <c r="G120" i="15" s="1"/>
  <c r="G104" i="15"/>
  <c r="C253" i="15"/>
  <c r="G253" i="15" s="1"/>
  <c r="G227" i="15"/>
  <c r="P155" i="5" l="1"/>
  <c r="P133" i="5"/>
  <c r="P135" i="5"/>
  <c r="G552" i="15"/>
  <c r="O147" i="5" s="1"/>
  <c r="P153" i="5"/>
  <c r="P119" i="5"/>
  <c r="P129" i="5" s="1"/>
  <c r="O61" i="5"/>
  <c r="O149" i="5"/>
  <c r="P151" i="5"/>
  <c r="O56" i="5"/>
  <c r="P55" i="5"/>
  <c r="G40" i="15"/>
  <c r="O65" i="5" s="1"/>
  <c r="O69" i="5"/>
  <c r="G255" i="15"/>
  <c r="G268" i="15" s="1"/>
  <c r="G271" i="15" s="1"/>
  <c r="O107" i="5" s="1"/>
  <c r="G30" i="15"/>
  <c r="G33" i="15" s="1"/>
  <c r="G37" i="15" s="1"/>
  <c r="O71" i="5" s="1"/>
  <c r="G220" i="15"/>
  <c r="O90" i="5" s="1"/>
  <c r="G106" i="15"/>
  <c r="G121" i="15" s="1"/>
  <c r="P147" i="5" l="1"/>
  <c r="P149" i="5"/>
  <c r="O62" i="5"/>
  <c r="P71" i="5"/>
  <c r="P107" i="5"/>
  <c r="P61" i="5"/>
  <c r="P90" i="5"/>
  <c r="P69" i="5"/>
  <c r="P56" i="5"/>
  <c r="O57" i="5"/>
  <c r="O67" i="5"/>
  <c r="P65" i="5"/>
  <c r="G221" i="15"/>
  <c r="G124" i="15"/>
  <c r="D229" i="15" s="1"/>
  <c r="D235" i="15" s="1"/>
  <c r="P159" i="5" l="1"/>
  <c r="P62" i="5"/>
  <c r="P67" i="5"/>
  <c r="P57" i="5"/>
  <c r="O63" i="5"/>
  <c r="G223" i="15"/>
  <c r="O92" i="5"/>
  <c r="G229" i="15"/>
  <c r="G235" i="15" s="1"/>
  <c r="G236" i="15" s="1"/>
  <c r="G238" i="15" s="1"/>
  <c r="P63" i="5" l="1"/>
  <c r="P75" i="5" s="1"/>
  <c r="P92" i="5"/>
  <c r="G239" i="15"/>
  <c r="O103" i="5"/>
  <c r="B277" i="8"/>
  <c r="G764" i="8"/>
  <c r="G612" i="8"/>
  <c r="D550" i="8"/>
  <c r="G550" i="8" s="1"/>
  <c r="G540" i="8"/>
  <c r="G527" i="8"/>
  <c r="G529" i="8"/>
  <c r="D528" i="8"/>
  <c r="B505" i="8"/>
  <c r="B506" i="8"/>
  <c r="B503" i="8"/>
  <c r="G498" i="8"/>
  <c r="B481" i="8"/>
  <c r="G363" i="8"/>
  <c r="B268" i="8"/>
  <c r="B269" i="8"/>
  <c r="C269" i="8"/>
  <c r="D269" i="8"/>
  <c r="E269" i="8"/>
  <c r="F254" i="8"/>
  <c r="F253" i="8"/>
  <c r="B256" i="8"/>
  <c r="B235" i="8"/>
  <c r="F236" i="8"/>
  <c r="F224" i="8"/>
  <c r="G158" i="8"/>
  <c r="P103" i="5" l="1"/>
  <c r="P115" i="5" s="1"/>
  <c r="G766" i="8"/>
  <c r="G506" i="8"/>
  <c r="G528" i="8"/>
  <c r="G365" i="8"/>
  <c r="G269" i="8"/>
  <c r="G258" i="8"/>
  <c r="G257" i="8"/>
  <c r="G177" i="8" l="1"/>
  <c r="D211" i="8" s="1"/>
  <c r="G288" i="8"/>
  <c r="C56" i="8"/>
  <c r="B56" i="8"/>
  <c r="B109" i="8" s="1"/>
  <c r="B224" i="8" s="1"/>
  <c r="C109" i="8" l="1"/>
  <c r="C224" i="8" s="1"/>
  <c r="G290" i="8"/>
  <c r="I110" i="5" s="1"/>
  <c r="E56" i="8"/>
  <c r="E109" i="8"/>
  <c r="D56" i="8"/>
  <c r="D109" i="8"/>
  <c r="M17" i="5"/>
  <c r="N17" i="5" s="1"/>
  <c r="M385" i="5"/>
  <c r="N385" i="5" s="1"/>
  <c r="M415" i="5"/>
  <c r="M417" i="5"/>
  <c r="J110" i="5" l="1"/>
  <c r="D224" i="8"/>
  <c r="G224" i="8" s="1"/>
  <c r="G109" i="8"/>
  <c r="G56" i="8"/>
  <c r="G22" i="8"/>
  <c r="G311" i="9" l="1"/>
  <c r="D437" i="8"/>
  <c r="G437" i="8" s="1"/>
  <c r="G326" i="7"/>
  <c r="D306" i="2"/>
  <c r="G306" i="2" s="1"/>
  <c r="S92" i="5" l="1"/>
  <c r="T92" i="5" s="1"/>
  <c r="D100" i="30"/>
  <c r="C100" i="30"/>
  <c r="B100" i="30"/>
  <c r="B99" i="30"/>
  <c r="B98" i="30"/>
  <c r="F95" i="30"/>
  <c r="B94" i="30"/>
  <c r="G86" i="30"/>
  <c r="G85" i="30"/>
  <c r="G84" i="30"/>
  <c r="G83" i="30"/>
  <c r="G82" i="30"/>
  <c r="G80" i="30"/>
  <c r="G105" i="30"/>
  <c r="G107" i="30" s="1"/>
  <c r="G109" i="30" l="1"/>
  <c r="S264" i="5" s="1"/>
  <c r="T264" i="5" l="1"/>
  <c r="AG264" i="5"/>
  <c r="G335" i="9"/>
  <c r="G334" i="9"/>
  <c r="G333" i="9"/>
  <c r="G332" i="9"/>
  <c r="G515" i="8"/>
  <c r="G514" i="8"/>
  <c r="G513" i="8"/>
  <c r="G512" i="8"/>
  <c r="G359" i="7"/>
  <c r="G358" i="7"/>
  <c r="G359" i="2"/>
  <c r="G358" i="2"/>
  <c r="G353" i="2"/>
  <c r="G355" i="2" s="1"/>
  <c r="G361" i="2" l="1"/>
  <c r="G363" i="2" s="1"/>
  <c r="E410" i="5" s="1"/>
  <c r="G517" i="8"/>
  <c r="G519" i="8" s="1"/>
  <c r="I410" i="5" s="1"/>
  <c r="J410" i="5" s="1"/>
  <c r="G337" i="9"/>
  <c r="G339" i="9" s="1"/>
  <c r="K410" i="5" s="1"/>
  <c r="L410" i="5" s="1"/>
  <c r="G361" i="7"/>
  <c r="G363" i="7" s="1"/>
  <c r="G410" i="5" s="1"/>
  <c r="H410" i="5" s="1"/>
  <c r="AG410" i="5" l="1"/>
  <c r="AH410" i="5" s="1"/>
  <c r="F410" i="5"/>
  <c r="F69" i="30"/>
  <c r="F100" i="30" s="1"/>
  <c r="G100" i="30" s="1"/>
  <c r="G102" i="30" s="1"/>
  <c r="S107" i="5" s="1"/>
  <c r="E44" i="30"/>
  <c r="D44" i="30"/>
  <c r="C39" i="30"/>
  <c r="C61" i="30" s="1"/>
  <c r="C95" i="30" s="1"/>
  <c r="B39" i="30"/>
  <c r="B61" i="30" s="1"/>
  <c r="B95" i="30" s="1"/>
  <c r="F17" i="30"/>
  <c r="E17" i="30"/>
  <c r="D17" i="30"/>
  <c r="E12" i="30"/>
  <c r="E39" i="30" s="1"/>
  <c r="E61" i="30" s="1"/>
  <c r="D12" i="30"/>
  <c r="D39" i="30" s="1"/>
  <c r="D61" i="30" s="1"/>
  <c r="G69" i="30" l="1"/>
  <c r="G71" i="30" s="1"/>
  <c r="G73" i="30" s="1"/>
  <c r="D81" i="30" s="1"/>
  <c r="G81" i="30" s="1"/>
  <c r="D95" i="30"/>
  <c r="G95" i="30" s="1"/>
  <c r="G96" i="30" s="1"/>
  <c r="S106" i="5" s="1"/>
  <c r="T107" i="5"/>
  <c r="G61" i="30"/>
  <c r="G63" i="30" s="1"/>
  <c r="G65" i="30" s="1"/>
  <c r="G17" i="30"/>
  <c r="G19" i="30" s="1"/>
  <c r="S55" i="5" s="1"/>
  <c r="G39" i="30"/>
  <c r="G41" i="30" s="1"/>
  <c r="T106" i="5" l="1"/>
  <c r="T55" i="5"/>
  <c r="S61" i="5"/>
  <c r="G75" i="30"/>
  <c r="S90" i="5" s="1"/>
  <c r="D79" i="30"/>
  <c r="E6" i="30"/>
  <c r="D6" i="30"/>
  <c r="G119" i="30"/>
  <c r="G121" i="30" s="1"/>
  <c r="G112" i="30"/>
  <c r="G114" i="30" s="1"/>
  <c r="G115" i="30" s="1"/>
  <c r="S250" i="5" s="1"/>
  <c r="C53" i="30"/>
  <c r="B53" i="30"/>
  <c r="G44" i="30"/>
  <c r="D53" i="30"/>
  <c r="G30" i="30"/>
  <c r="G12" i="30"/>
  <c r="G14" i="30" s="1"/>
  <c r="S54" i="5" s="1"/>
  <c r="A9" i="30"/>
  <c r="A23" i="30" s="1"/>
  <c r="A37" i="30" s="1"/>
  <c r="G6" i="30" l="1"/>
  <c r="G7" i="30" s="1"/>
  <c r="T251" i="5"/>
  <c r="T250" i="5"/>
  <c r="T61" i="5"/>
  <c r="T90" i="5"/>
  <c r="T54" i="5"/>
  <c r="S60" i="5"/>
  <c r="D122" i="30"/>
  <c r="G122" i="30" s="1"/>
  <c r="G79" i="30"/>
  <c r="G87" i="30" s="1"/>
  <c r="G88" i="30" s="1"/>
  <c r="G90" i="30" s="1"/>
  <c r="D87" i="30"/>
  <c r="G46" i="30"/>
  <c r="G48" i="30" s="1"/>
  <c r="A50" i="30"/>
  <c r="A60" i="30" s="1"/>
  <c r="A67" i="30" s="1"/>
  <c r="G21" i="30"/>
  <c r="G24" i="30" s="1"/>
  <c r="E34" i="30" s="1"/>
  <c r="G34" i="30" s="1"/>
  <c r="S69" i="5" s="1"/>
  <c r="G53" i="30"/>
  <c r="G123" i="30" l="1"/>
  <c r="G124" i="30"/>
  <c r="T69" i="5"/>
  <c r="T60" i="5"/>
  <c r="G91" i="30"/>
  <c r="S103" i="5"/>
  <c r="A78" i="30"/>
  <c r="A93" i="30" s="1"/>
  <c r="A104" i="30" s="1"/>
  <c r="A111" i="30"/>
  <c r="A117" i="30" s="1"/>
  <c r="A126" i="30" s="1"/>
  <c r="A130" i="30" s="1"/>
  <c r="G26" i="30"/>
  <c r="S84" i="5"/>
  <c r="G35" i="30"/>
  <c r="S65" i="5" s="1"/>
  <c r="G55" i="30"/>
  <c r="G57" i="30" s="1"/>
  <c r="S119" i="5" s="1"/>
  <c r="F145" i="24"/>
  <c r="D145" i="24"/>
  <c r="C145" i="24"/>
  <c r="B145" i="24"/>
  <c r="C173" i="11"/>
  <c r="D173" i="11"/>
  <c r="F173" i="11"/>
  <c r="C174" i="11"/>
  <c r="D174" i="11"/>
  <c r="F174" i="11"/>
  <c r="C175" i="11"/>
  <c r="D175" i="11"/>
  <c r="F175" i="11"/>
  <c r="C176" i="11"/>
  <c r="D176" i="11"/>
  <c r="F176" i="11"/>
  <c r="C177" i="11"/>
  <c r="D177" i="11"/>
  <c r="F177" i="11"/>
  <c r="F172" i="11"/>
  <c r="D172" i="11"/>
  <c r="C172" i="11"/>
  <c r="B173" i="11"/>
  <c r="B174" i="11"/>
  <c r="B175" i="11"/>
  <c r="B176" i="11"/>
  <c r="B177" i="11"/>
  <c r="B172" i="11"/>
  <c r="G125" i="30" l="1"/>
  <c r="G145" i="24"/>
  <c r="G147" i="24" s="1"/>
  <c r="G176" i="11"/>
  <c r="G174" i="11"/>
  <c r="G175" i="11"/>
  <c r="G177" i="11"/>
  <c r="G172" i="11"/>
  <c r="G173" i="11"/>
  <c r="T119" i="5"/>
  <c r="T129" i="5" s="1"/>
  <c r="T103" i="5"/>
  <c r="T65" i="5"/>
  <c r="T84" i="5"/>
  <c r="AB415" i="5"/>
  <c r="F415" i="5"/>
  <c r="H415" i="5"/>
  <c r="P415" i="5"/>
  <c r="J415" i="5"/>
  <c r="Z415" i="5"/>
  <c r="N415" i="5"/>
  <c r="R393" i="5"/>
  <c r="H393" i="5"/>
  <c r="N393" i="5"/>
  <c r="T393" i="5"/>
  <c r="AF393" i="5"/>
  <c r="X393" i="5"/>
  <c r="L393" i="5"/>
  <c r="AB393" i="5"/>
  <c r="V393" i="5"/>
  <c r="P393" i="5"/>
  <c r="Z393" i="5"/>
  <c r="V371" i="5"/>
  <c r="R371" i="5"/>
  <c r="AF371" i="5"/>
  <c r="P371" i="5"/>
  <c r="H371" i="5"/>
  <c r="N371" i="5"/>
  <c r="T371" i="5"/>
  <c r="X371" i="5"/>
  <c r="L371" i="5"/>
  <c r="AB371" i="5"/>
  <c r="Z371" i="5"/>
  <c r="P323" i="5"/>
  <c r="P327" i="5" s="1"/>
  <c r="AF323" i="5"/>
  <c r="T323" i="5"/>
  <c r="T327" i="5" s="1"/>
  <c r="X323" i="5"/>
  <c r="X327" i="5" s="1"/>
  <c r="V323" i="5"/>
  <c r="V327" i="5" s="1"/>
  <c r="R323" i="5"/>
  <c r="R327" i="5" s="1"/>
  <c r="H323" i="5"/>
  <c r="H327" i="5" s="1"/>
  <c r="AB323" i="5"/>
  <c r="AB327" i="5" s="1"/>
  <c r="L323" i="5"/>
  <c r="L327" i="5" s="1"/>
  <c r="N323" i="5"/>
  <c r="N327" i="5" s="1"/>
  <c r="Z323" i="5"/>
  <c r="Z327" i="5" s="1"/>
  <c r="T391" i="5"/>
  <c r="R391" i="5"/>
  <c r="X391" i="5"/>
  <c r="L391" i="5"/>
  <c r="P391" i="5"/>
  <c r="AF391" i="5"/>
  <c r="AB391" i="5"/>
  <c r="N391" i="5"/>
  <c r="H391" i="5"/>
  <c r="V391" i="5"/>
  <c r="Z391" i="5"/>
  <c r="AF369" i="5"/>
  <c r="P369" i="5"/>
  <c r="R369" i="5"/>
  <c r="T369" i="5"/>
  <c r="V369" i="5"/>
  <c r="H369" i="5"/>
  <c r="X369" i="5"/>
  <c r="L369" i="5"/>
  <c r="AB369" i="5"/>
  <c r="N369" i="5"/>
  <c r="Z369" i="5"/>
  <c r="Z417" i="5"/>
  <c r="P417" i="5"/>
  <c r="AB417" i="5"/>
  <c r="F417" i="5"/>
  <c r="J417" i="5"/>
  <c r="H417" i="5"/>
  <c r="N417" i="5"/>
  <c r="S253" i="5"/>
  <c r="T253" i="5" s="1"/>
  <c r="T270" i="5" s="1"/>
  <c r="F46" i="5"/>
  <c r="G27" i="30"/>
  <c r="G28" i="30" s="1"/>
  <c r="G32" i="30" s="1"/>
  <c r="S71" i="5" s="1"/>
  <c r="G178" i="11" l="1"/>
  <c r="M108" i="5" s="1"/>
  <c r="T71" i="5"/>
  <c r="T115" i="5"/>
  <c r="N420" i="5"/>
  <c r="Z420" i="5"/>
  <c r="Z451" i="5" s="1"/>
  <c r="P420" i="5"/>
  <c r="P451" i="5" s="1"/>
  <c r="AB420" i="5"/>
  <c r="AB451" i="5" s="1"/>
  <c r="N445" i="5"/>
  <c r="P447" i="5"/>
  <c r="AB444" i="5"/>
  <c r="Z444" i="5"/>
  <c r="N450" i="5"/>
  <c r="Z443" i="5"/>
  <c r="AB443" i="5"/>
  <c r="P436" i="5"/>
  <c r="AB445" i="5"/>
  <c r="P438" i="5"/>
  <c r="Z436" i="5"/>
  <c r="Z447" i="5"/>
  <c r="Z438" i="5"/>
  <c r="AB438" i="5"/>
  <c r="AB449" i="5"/>
  <c r="P450" i="5"/>
  <c r="AB442" i="5"/>
  <c r="AB450" i="5"/>
  <c r="AB447" i="5"/>
  <c r="AB446" i="5"/>
  <c r="Z442" i="5"/>
  <c r="P445" i="5"/>
  <c r="P446" i="5"/>
  <c r="Z445" i="5"/>
  <c r="P442" i="5"/>
  <c r="P449" i="5"/>
  <c r="P444" i="5"/>
  <c r="Z446" i="5"/>
  <c r="Z450" i="5"/>
  <c r="Z449" i="5"/>
  <c r="N446" i="5"/>
  <c r="N449" i="5"/>
  <c r="N442" i="5"/>
  <c r="W149" i="5"/>
  <c r="X149" i="5" s="1"/>
  <c r="X159" i="5" s="1"/>
  <c r="N108" i="5" l="1"/>
  <c r="AB436" i="5"/>
  <c r="N451" i="5"/>
  <c r="Q149" i="5"/>
  <c r="R149" i="5" s="1"/>
  <c r="R159" i="5" s="1"/>
  <c r="P437" i="5" l="1"/>
  <c r="Z437" i="5"/>
  <c r="AB437" i="5"/>
  <c r="AF385" i="5"/>
  <c r="W385" i="5"/>
  <c r="X385" i="5" s="1"/>
  <c r="V385" i="5"/>
  <c r="S385" i="5"/>
  <c r="T385" i="5" s="1"/>
  <c r="Q385" i="5"/>
  <c r="R385" i="5" s="1"/>
  <c r="K385" i="5"/>
  <c r="H385" i="5"/>
  <c r="H420" i="5" s="1"/>
  <c r="AF417" i="5"/>
  <c r="AF415" i="5"/>
  <c r="W417" i="5"/>
  <c r="X417" i="5" s="1"/>
  <c r="W415" i="5"/>
  <c r="X415" i="5" s="1"/>
  <c r="U417" i="5"/>
  <c r="V417" i="5" s="1"/>
  <c r="U415" i="5"/>
  <c r="V415" i="5" s="1"/>
  <c r="S417" i="5"/>
  <c r="T417" i="5" s="1"/>
  <c r="S415" i="5"/>
  <c r="T415" i="5" s="1"/>
  <c r="Q417" i="5"/>
  <c r="R417" i="5" s="1"/>
  <c r="Q415" i="5"/>
  <c r="R415" i="5" s="1"/>
  <c r="K417" i="5"/>
  <c r="AG417" i="5" s="1"/>
  <c r="K415" i="5"/>
  <c r="AG415" i="5" s="1"/>
  <c r="L385" i="5" l="1"/>
  <c r="AG385" i="5"/>
  <c r="AH415" i="5"/>
  <c r="AH417" i="5"/>
  <c r="R420" i="5"/>
  <c r="T420" i="5"/>
  <c r="X420" i="5"/>
  <c r="L415" i="5"/>
  <c r="L417" i="5"/>
  <c r="V420" i="5"/>
  <c r="AB440" i="5"/>
  <c r="Z440" i="5"/>
  <c r="P440" i="5"/>
  <c r="AE15" i="5"/>
  <c r="AF15" i="5" s="1"/>
  <c r="AE14" i="5"/>
  <c r="AF14" i="5" s="1"/>
  <c r="AE13" i="5"/>
  <c r="AF13" i="5" s="1"/>
  <c r="S15" i="5"/>
  <c r="T15" i="5" s="1"/>
  <c r="S14" i="5"/>
  <c r="T14" i="5" s="1"/>
  <c r="S13" i="5"/>
  <c r="T13" i="5" s="1"/>
  <c r="Q15" i="5"/>
  <c r="R15" i="5" s="1"/>
  <c r="Q14" i="5"/>
  <c r="R14" i="5" s="1"/>
  <c r="Q13" i="5"/>
  <c r="R13" i="5" s="1"/>
  <c r="T48" i="5" l="1"/>
  <c r="R48" i="5"/>
  <c r="L420" i="5"/>
  <c r="AF48" i="5"/>
  <c r="G172" i="27"/>
  <c r="G174" i="27" s="1"/>
  <c r="AE337" i="5" s="1"/>
  <c r="AG337" i="5" s="1"/>
  <c r="G168" i="27"/>
  <c r="G170" i="27" s="1"/>
  <c r="AH337" i="5" l="1"/>
  <c r="AF337" i="5"/>
  <c r="AE335" i="5"/>
  <c r="AG335" i="5" s="1"/>
  <c r="G148" i="27"/>
  <c r="G150" i="27" s="1"/>
  <c r="AE295" i="5" s="1"/>
  <c r="AG295" i="5" l="1"/>
  <c r="AH295" i="5" s="1"/>
  <c r="AH335" i="5"/>
  <c r="AF335" i="5"/>
  <c r="G164" i="27"/>
  <c r="AE388" i="5" s="1"/>
  <c r="AF388" i="5" s="1"/>
  <c r="G163" i="27"/>
  <c r="AE387" i="5" s="1"/>
  <c r="AF387" i="5" s="1"/>
  <c r="G862" i="8"/>
  <c r="I388" i="5" s="1"/>
  <c r="J388" i="5" s="1"/>
  <c r="G861" i="8"/>
  <c r="I387" i="5" s="1"/>
  <c r="J387" i="5" s="1"/>
  <c r="G629" i="2"/>
  <c r="E388" i="5" s="1"/>
  <c r="G628" i="2"/>
  <c r="E387" i="5" s="1"/>
  <c r="G699" i="8"/>
  <c r="G702" i="8" s="1"/>
  <c r="I341" i="5" s="1"/>
  <c r="J341" i="5" s="1"/>
  <c r="D724" i="8"/>
  <c r="G724" i="8" s="1"/>
  <c r="G726" i="8" s="1"/>
  <c r="I316" i="5" s="1"/>
  <c r="J316" i="5" s="1"/>
  <c r="G143" i="27"/>
  <c r="G146" i="27" s="1"/>
  <c r="G482" i="2"/>
  <c r="G485" i="2" s="1"/>
  <c r="E341" i="5" s="1"/>
  <c r="D506" i="2"/>
  <c r="G506" i="2" s="1"/>
  <c r="G508" i="2" s="1"/>
  <c r="E316" i="5" s="1"/>
  <c r="AG387" i="5" l="1"/>
  <c r="AG388" i="5"/>
  <c r="AG316" i="5"/>
  <c r="AG341" i="5"/>
  <c r="AF295" i="5"/>
  <c r="AF327" i="5" s="1"/>
  <c r="F388" i="5"/>
  <c r="F387" i="5"/>
  <c r="F341" i="5"/>
  <c r="F316" i="5"/>
  <c r="AE344" i="5"/>
  <c r="AG344" i="5" s="1"/>
  <c r="G863" i="8"/>
  <c r="G165" i="27"/>
  <c r="G630" i="2"/>
  <c r="D518" i="2"/>
  <c r="D510" i="2"/>
  <c r="D602" i="2"/>
  <c r="G602" i="2" s="1"/>
  <c r="G604" i="2" s="1"/>
  <c r="E377" i="5" s="1"/>
  <c r="E378" i="5"/>
  <c r="D154" i="27"/>
  <c r="G154" i="27" s="1"/>
  <c r="G156" i="27" s="1"/>
  <c r="D158" i="27"/>
  <c r="G158" i="27" s="1"/>
  <c r="G160" i="27" s="1"/>
  <c r="AE384" i="5" s="1"/>
  <c r="D122" i="27"/>
  <c r="G122" i="27" s="1"/>
  <c r="E121" i="27"/>
  <c r="D121" i="27"/>
  <c r="G131" i="27"/>
  <c r="G134" i="27" s="1"/>
  <c r="AE331" i="5" s="1"/>
  <c r="G138" i="27"/>
  <c r="G140" i="27" s="1"/>
  <c r="AE333" i="5" s="1"/>
  <c r="D58" i="27"/>
  <c r="D106" i="27" s="1"/>
  <c r="F19" i="27"/>
  <c r="F15" i="27"/>
  <c r="E15" i="27"/>
  <c r="E19" i="27" s="1"/>
  <c r="D15" i="27"/>
  <c r="D43" i="27" s="1"/>
  <c r="E6" i="27"/>
  <c r="D6" i="27"/>
  <c r="E113" i="27"/>
  <c r="D113" i="27"/>
  <c r="C113" i="27"/>
  <c r="B113" i="27"/>
  <c r="B112" i="27"/>
  <c r="B106" i="27"/>
  <c r="B105" i="27"/>
  <c r="B104" i="27"/>
  <c r="F101" i="27"/>
  <c r="B100" i="27"/>
  <c r="G88" i="27"/>
  <c r="G68" i="27"/>
  <c r="C43" i="27"/>
  <c r="C52" i="27" s="1"/>
  <c r="B43" i="27"/>
  <c r="B52" i="27" s="1"/>
  <c r="B101" i="27" s="1"/>
  <c r="C19" i="27"/>
  <c r="B19" i="27"/>
  <c r="A11" i="27"/>
  <c r="A25" i="27" s="1"/>
  <c r="A40" i="27" s="1"/>
  <c r="A49" i="27" s="1"/>
  <c r="G177" i="24"/>
  <c r="G179" i="24" s="1"/>
  <c r="U169" i="5" s="1"/>
  <c r="V169" i="5" s="1"/>
  <c r="S56" i="5"/>
  <c r="AH341" i="5" l="1"/>
  <c r="AH388" i="5"/>
  <c r="AH344" i="5"/>
  <c r="AH262" i="5"/>
  <c r="S62" i="5"/>
  <c r="AF384" i="5"/>
  <c r="AF403" i="5"/>
  <c r="AE382" i="5"/>
  <c r="T56" i="5"/>
  <c r="S57" i="5"/>
  <c r="F378" i="5"/>
  <c r="F377" i="5"/>
  <c r="AF405" i="5"/>
  <c r="AF344" i="5"/>
  <c r="AF331" i="5"/>
  <c r="F58" i="27"/>
  <c r="F106" i="27" s="1"/>
  <c r="G121" i="27"/>
  <c r="G124" i="27" s="1"/>
  <c r="G126" i="27" s="1"/>
  <c r="W243" i="5" s="1"/>
  <c r="X243" i="5" s="1"/>
  <c r="X245" i="5" s="1"/>
  <c r="E52" i="27"/>
  <c r="G6" i="27"/>
  <c r="D52" i="27"/>
  <c r="A81" i="27"/>
  <c r="A98" i="27" s="1"/>
  <c r="G70" i="27"/>
  <c r="G72" i="27" s="1"/>
  <c r="G31" i="27" s="1"/>
  <c r="G86" i="27"/>
  <c r="G113" i="27"/>
  <c r="G84" i="27"/>
  <c r="E43" i="27"/>
  <c r="G43" i="27" s="1"/>
  <c r="G15" i="27"/>
  <c r="G17" i="27" s="1"/>
  <c r="W54" i="5" s="1"/>
  <c r="D19" i="27"/>
  <c r="G19" i="27" s="1"/>
  <c r="G20" i="27" s="1"/>
  <c r="W55" i="5" s="1"/>
  <c r="C58" i="27"/>
  <c r="C101" i="27"/>
  <c r="G9" i="27" l="1"/>
  <c r="W10" i="5" s="1"/>
  <c r="AH316" i="5"/>
  <c r="AH387" i="5"/>
  <c r="T62" i="5"/>
  <c r="AF382" i="5"/>
  <c r="AF420" i="5" s="1"/>
  <c r="T57" i="5"/>
  <c r="S63" i="5"/>
  <c r="X54" i="5"/>
  <c r="W60" i="5"/>
  <c r="X60" i="5" s="1"/>
  <c r="X55" i="5"/>
  <c r="W61" i="5"/>
  <c r="X61" i="5" s="1"/>
  <c r="W56" i="5"/>
  <c r="W62" i="5" s="1"/>
  <c r="X62" i="5" s="1"/>
  <c r="A119" i="27"/>
  <c r="A130" i="27" s="1"/>
  <c r="A136" i="27" s="1"/>
  <c r="A142" i="27" s="1"/>
  <c r="A148" i="27" s="1"/>
  <c r="A154" i="27" s="1"/>
  <c r="D87" i="27"/>
  <c r="G87" i="27" s="1"/>
  <c r="G115" i="27"/>
  <c r="G117" i="27" s="1"/>
  <c r="W108" i="5" s="1"/>
  <c r="X108" i="5" s="1"/>
  <c r="G44" i="27"/>
  <c r="G46" i="27" s="1"/>
  <c r="G90" i="27"/>
  <c r="G23" i="27"/>
  <c r="G26" i="27" s="1"/>
  <c r="E37" i="27" s="1"/>
  <c r="G37" i="27" s="1"/>
  <c r="W69" i="5" s="1"/>
  <c r="X69" i="5" s="1"/>
  <c r="D101" i="27"/>
  <c r="G101" i="27" s="1"/>
  <c r="G102" i="27" s="1"/>
  <c r="W106" i="5" s="1"/>
  <c r="X106" i="5" s="1"/>
  <c r="G52" i="27"/>
  <c r="G53" i="27" s="1"/>
  <c r="C106" i="27"/>
  <c r="G106" i="27" s="1"/>
  <c r="G107" i="27" s="1"/>
  <c r="G109" i="27" s="1"/>
  <c r="W111" i="5" s="1"/>
  <c r="AG111" i="5" s="1"/>
  <c r="G58" i="27"/>
  <c r="X10" i="5" l="1"/>
  <c r="W13" i="5"/>
  <c r="X13" i="5" s="1"/>
  <c r="W15" i="5"/>
  <c r="X15" i="5" s="1"/>
  <c r="W14" i="5"/>
  <c r="X14" i="5" s="1"/>
  <c r="AH111" i="5"/>
  <c r="T63" i="5"/>
  <c r="AF333" i="5"/>
  <c r="AF347" i="5" s="1"/>
  <c r="X56" i="5"/>
  <c r="W57" i="5"/>
  <c r="X111" i="5"/>
  <c r="G28" i="27"/>
  <c r="W84" i="5"/>
  <c r="X84" i="5" s="1"/>
  <c r="A158" i="27"/>
  <c r="A162" i="27" s="1"/>
  <c r="A167" i="27" s="1"/>
  <c r="A171" i="27" s="1"/>
  <c r="G38" i="27"/>
  <c r="W65" i="5" s="1"/>
  <c r="X65" i="5" s="1"/>
  <c r="G59" i="27"/>
  <c r="G62" i="27" s="1"/>
  <c r="D83" i="27"/>
  <c r="G83" i="27" s="1"/>
  <c r="G29" i="27"/>
  <c r="G91" i="27"/>
  <c r="X48" i="5" l="1"/>
  <c r="X57" i="5"/>
  <c r="W63" i="5"/>
  <c r="X63" i="5" s="1"/>
  <c r="W67" i="5"/>
  <c r="X67" i="5" s="1"/>
  <c r="G76" i="27"/>
  <c r="D89" i="27"/>
  <c r="G89" i="27" s="1"/>
  <c r="G30" i="27"/>
  <c r="G33" i="27" s="1"/>
  <c r="G35" i="27" s="1"/>
  <c r="W71" i="5" s="1"/>
  <c r="X71" i="5" s="1"/>
  <c r="X75" i="5" l="1"/>
  <c r="G78" i="27"/>
  <c r="W90" i="5"/>
  <c r="X90" i="5" s="1"/>
  <c r="G85" i="27"/>
  <c r="G92" i="27" s="1"/>
  <c r="D92" i="27"/>
  <c r="G93" i="27" l="1"/>
  <c r="G95" i="27" s="1"/>
  <c r="G96" i="27" l="1"/>
  <c r="W103" i="5"/>
  <c r="X103" i="5" s="1"/>
  <c r="X115" i="5" s="1"/>
  <c r="A10" i="8" l="1"/>
  <c r="C72" i="9"/>
  <c r="D72" i="9"/>
  <c r="B72" i="9"/>
  <c r="E72" i="9"/>
  <c r="AH127" i="5" l="1"/>
  <c r="G72" i="9"/>
  <c r="G73" i="9" s="1"/>
  <c r="D94" i="9"/>
  <c r="G40" i="9"/>
  <c r="C30" i="11" l="1"/>
  <c r="G30" i="11" s="1"/>
  <c r="G32" i="11" s="1"/>
  <c r="A6" i="11"/>
  <c r="A9" i="11" s="1"/>
  <c r="A14" i="11" s="1"/>
  <c r="A25" i="11" s="1"/>
  <c r="A29" i="11" s="1"/>
  <c r="A34" i="11" s="1"/>
  <c r="A7" i="9"/>
  <c r="A10" i="9" s="1"/>
  <c r="A15" i="9" s="1"/>
  <c r="G26" i="11"/>
  <c r="G28" i="11" s="1"/>
  <c r="G10" i="11"/>
  <c r="G12" i="11" s="1"/>
  <c r="G31" i="9"/>
  <c r="G33" i="9" s="1"/>
  <c r="G27" i="9"/>
  <c r="G29" i="9" s="1"/>
  <c r="K17" i="5" s="1"/>
  <c r="AG17" i="5" s="1"/>
  <c r="E21" i="9"/>
  <c r="D21" i="9"/>
  <c r="E17" i="9"/>
  <c r="D17" i="9"/>
  <c r="G11" i="9"/>
  <c r="G13" i="9" s="1"/>
  <c r="D855" i="8"/>
  <c r="D851" i="8"/>
  <c r="G833" i="8"/>
  <c r="D735" i="8"/>
  <c r="G731" i="8"/>
  <c r="G733" i="8" s="1"/>
  <c r="I323" i="5" s="1"/>
  <c r="J323" i="5" s="1"/>
  <c r="D727" i="8"/>
  <c r="D622" i="2"/>
  <c r="D617" i="2"/>
  <c r="G514" i="2"/>
  <c r="G516" i="2" s="1"/>
  <c r="E323" i="5" s="1"/>
  <c r="D60" i="2"/>
  <c r="D61" i="2"/>
  <c r="AG323" i="5" l="1"/>
  <c r="F323" i="5"/>
  <c r="L17" i="5"/>
  <c r="G835" i="8"/>
  <c r="I378" i="5" s="1"/>
  <c r="AG378" i="5" s="1"/>
  <c r="G20" i="11"/>
  <c r="G21" i="11" s="1"/>
  <c r="G16" i="11"/>
  <c r="G17" i="11" s="1"/>
  <c r="A26" i="9"/>
  <c r="A30" i="9" s="1"/>
  <c r="A35" i="9" s="1"/>
  <c r="G21" i="9"/>
  <c r="G22" i="9" s="1"/>
  <c r="G17" i="9"/>
  <c r="G18" i="9" s="1"/>
  <c r="G23" i="11" l="1"/>
  <c r="AH323" i="5"/>
  <c r="AH378" i="5"/>
  <c r="J378" i="5"/>
  <c r="G24" i="9"/>
  <c r="C57" i="24" l="1"/>
  <c r="B57" i="24"/>
  <c r="F14" i="24"/>
  <c r="F96" i="11" l="1"/>
  <c r="B96" i="11"/>
  <c r="D93" i="11"/>
  <c r="D96" i="11" s="1"/>
  <c r="C93" i="11"/>
  <c r="E81" i="11"/>
  <c r="D81" i="11"/>
  <c r="C81" i="11"/>
  <c r="B81" i="11"/>
  <c r="C73" i="8"/>
  <c r="B73" i="8"/>
  <c r="E58" i="7"/>
  <c r="C58" i="7"/>
  <c r="B58" i="7"/>
  <c r="C61" i="2"/>
  <c r="E61" i="2"/>
  <c r="E60" i="2"/>
  <c r="C60" i="2"/>
  <c r="B61" i="2"/>
  <c r="B60" i="2"/>
  <c r="C254" i="8"/>
  <c r="D254" i="8"/>
  <c r="G143" i="8"/>
  <c r="F92" i="8"/>
  <c r="F427" i="8" s="1"/>
  <c r="G214" i="7"/>
  <c r="E96" i="7"/>
  <c r="F73" i="7"/>
  <c r="F76" i="2"/>
  <c r="F14" i="2"/>
  <c r="F13" i="7"/>
  <c r="E6" i="7"/>
  <c r="E6" i="2"/>
  <c r="D6" i="2"/>
  <c r="F194" i="2"/>
  <c r="C194" i="2"/>
  <c r="B194" i="2"/>
  <c r="D194" i="2"/>
  <c r="E49" i="2"/>
  <c r="D14" i="2"/>
  <c r="G118" i="2" l="1"/>
  <c r="G254" i="8"/>
  <c r="G202" i="2"/>
  <c r="G61" i="2"/>
  <c r="G194" i="2"/>
  <c r="G93" i="11"/>
  <c r="G94" i="11" s="1"/>
  <c r="C96" i="11"/>
  <c r="G96" i="11" s="1"/>
  <c r="G98" i="11" s="1"/>
  <c r="G100" i="11" l="1"/>
  <c r="M119" i="5" s="1"/>
  <c r="N119" i="5" l="1"/>
  <c r="X451" i="5"/>
  <c r="X445" i="5" l="1"/>
  <c r="X446" i="5"/>
  <c r="F163" i="5"/>
  <c r="X449" i="5"/>
  <c r="F165" i="5" l="1"/>
  <c r="X442" i="5"/>
  <c r="X450" i="5"/>
  <c r="AB439" i="5" l="1"/>
  <c r="P439" i="5"/>
  <c r="P441" i="5"/>
  <c r="Z439" i="5"/>
  <c r="AB441" i="5"/>
  <c r="AB456" i="5"/>
  <c r="Z441" i="5"/>
  <c r="Z456" i="5"/>
  <c r="X440" i="5"/>
  <c r="G665" i="8"/>
  <c r="G667" i="8" s="1"/>
  <c r="I314" i="5" s="1"/>
  <c r="J314" i="5" s="1"/>
  <c r="A449" i="2"/>
  <c r="A454" i="2" s="1"/>
  <c r="G450" i="2"/>
  <c r="G452" i="2" s="1"/>
  <c r="E297" i="5" s="1"/>
  <c r="AG297" i="5" s="1"/>
  <c r="G824" i="8"/>
  <c r="G826" i="8" s="1"/>
  <c r="I391" i="5" s="1"/>
  <c r="J391" i="5" s="1"/>
  <c r="G818" i="8"/>
  <c r="G820" i="8" s="1"/>
  <c r="I367" i="5" s="1"/>
  <c r="J367" i="5" s="1"/>
  <c r="G812" i="8"/>
  <c r="G814" i="8" s="1"/>
  <c r="I371" i="5" s="1"/>
  <c r="J371" i="5" s="1"/>
  <c r="G806" i="8"/>
  <c r="G808" i="8" s="1"/>
  <c r="G800" i="8"/>
  <c r="G802" i="8" s="1"/>
  <c r="I361" i="5" s="1"/>
  <c r="J361" i="5" s="1"/>
  <c r="G794" i="8"/>
  <c r="G796" i="8" s="1"/>
  <c r="I359" i="5" s="1"/>
  <c r="J359" i="5" s="1"/>
  <c r="G788" i="8"/>
  <c r="G790" i="8" s="1"/>
  <c r="I357" i="5" s="1"/>
  <c r="J357" i="5" s="1"/>
  <c r="G869" i="8"/>
  <c r="G871" i="8" s="1"/>
  <c r="I395" i="5" s="1"/>
  <c r="AG395" i="5" s="1"/>
  <c r="G865" i="8"/>
  <c r="G867" i="8" s="1"/>
  <c r="I403" i="5" s="1"/>
  <c r="AG403" i="5" s="1"/>
  <c r="G855" i="8"/>
  <c r="G857" i="8" s="1"/>
  <c r="G851" i="8"/>
  <c r="G853" i="8" s="1"/>
  <c r="G846" i="8"/>
  <c r="G841" i="8"/>
  <c r="G837" i="8"/>
  <c r="G839" i="8" s="1"/>
  <c r="G829" i="8"/>
  <c r="G831" i="8" s="1"/>
  <c r="I377" i="5" s="1"/>
  <c r="AG377" i="5" s="1"/>
  <c r="G782" i="8"/>
  <c r="G784" i="8" s="1"/>
  <c r="I393" i="5" s="1"/>
  <c r="J393" i="5" s="1"/>
  <c r="G776" i="8"/>
  <c r="G778" i="8" s="1"/>
  <c r="I365" i="5" s="1"/>
  <c r="J365" i="5" s="1"/>
  <c r="G770" i="8"/>
  <c r="G772" i="8" s="1"/>
  <c r="I363" i="5" s="1"/>
  <c r="J363" i="5" s="1"/>
  <c r="I373" i="5"/>
  <c r="J373" i="5" s="1"/>
  <c r="G757" i="8"/>
  <c r="G759" i="8" s="1"/>
  <c r="I369" i="5" s="1"/>
  <c r="J369" i="5" s="1"/>
  <c r="G751" i="8"/>
  <c r="G753" i="8" s="1"/>
  <c r="I352" i="5" s="1"/>
  <c r="J352" i="5" s="1"/>
  <c r="G739" i="8"/>
  <c r="G741" i="8" s="1"/>
  <c r="I320" i="5" s="1"/>
  <c r="J320" i="5" s="1"/>
  <c r="G735" i="8"/>
  <c r="G737" i="8" s="1"/>
  <c r="I293" i="5" s="1"/>
  <c r="J293" i="5" s="1"/>
  <c r="G727" i="8"/>
  <c r="G729" i="8" s="1"/>
  <c r="I291" i="5" s="1"/>
  <c r="J291" i="5" s="1"/>
  <c r="G719" i="8"/>
  <c r="G721" i="8" s="1"/>
  <c r="G712" i="8"/>
  <c r="G715" i="8" s="1"/>
  <c r="G705" i="8"/>
  <c r="G708" i="8" s="1"/>
  <c r="I311" i="5" s="1"/>
  <c r="J311" i="5" s="1"/>
  <c r="G694" i="8"/>
  <c r="G697" i="8" s="1"/>
  <c r="I399" i="5" s="1"/>
  <c r="J399" i="5" s="1"/>
  <c r="G689" i="8"/>
  <c r="G683" i="8"/>
  <c r="G677" i="8"/>
  <c r="G679" i="8" s="1"/>
  <c r="I307" i="5" s="1"/>
  <c r="J307" i="5" s="1"/>
  <c r="G671" i="8"/>
  <c r="G673" i="8" s="1"/>
  <c r="I305" i="5" s="1"/>
  <c r="J305" i="5" s="1"/>
  <c r="G659" i="8"/>
  <c r="G558" i="2"/>
  <c r="G560" i="2" s="1"/>
  <c r="E365" i="5" s="1"/>
  <c r="AG365" i="5" l="1"/>
  <c r="Z454" i="5"/>
  <c r="Z424" i="5" s="1"/>
  <c r="Z431" i="5" s="1"/>
  <c r="AH395" i="5"/>
  <c r="AH297" i="5"/>
  <c r="AH377" i="5"/>
  <c r="AH403" i="5"/>
  <c r="J377" i="5"/>
  <c r="J403" i="5"/>
  <c r="F297" i="5"/>
  <c r="F365" i="5"/>
  <c r="J395" i="5"/>
  <c r="AB454" i="5"/>
  <c r="AB458" i="5" s="1"/>
  <c r="I333" i="5"/>
  <c r="J333" i="5" s="1"/>
  <c r="I331" i="5"/>
  <c r="J331" i="5" s="1"/>
  <c r="F16" i="22"/>
  <c r="G843" i="8"/>
  <c r="I383" i="5" s="1"/>
  <c r="J383" i="5" s="1"/>
  <c r="G848" i="8"/>
  <c r="I384" i="5" s="1"/>
  <c r="AG384" i="5" s="1"/>
  <c r="G661" i="8"/>
  <c r="I299" i="5" s="1"/>
  <c r="AG299" i="5" s="1"/>
  <c r="G859" i="8"/>
  <c r="I382" i="5" s="1"/>
  <c r="J382" i="5" s="1"/>
  <c r="G691" i="8"/>
  <c r="G685" i="8"/>
  <c r="I309" i="5" s="1"/>
  <c r="J309" i="5" s="1"/>
  <c r="Z458" i="5" l="1"/>
  <c r="AH384" i="5"/>
  <c r="AH365" i="5"/>
  <c r="AH299" i="5"/>
  <c r="J384" i="5"/>
  <c r="J299" i="5"/>
  <c r="J327" i="5" s="1"/>
  <c r="J347" i="5"/>
  <c r="J450" i="5" s="1"/>
  <c r="AB424" i="5"/>
  <c r="C17" i="22" s="1"/>
  <c r="J385" i="5"/>
  <c r="F17" i="22" l="1"/>
  <c r="C21" i="22"/>
  <c r="J420" i="5"/>
  <c r="J451" i="5" s="1"/>
  <c r="AB431" i="5"/>
  <c r="G637" i="2" l="1"/>
  <c r="G639" i="2" s="1"/>
  <c r="E397" i="5" s="1"/>
  <c r="G633" i="2"/>
  <c r="G635" i="2" s="1"/>
  <c r="E404" i="5" s="1"/>
  <c r="AG404" i="5" s="1"/>
  <c r="G622" i="2"/>
  <c r="G624" i="2" s="1"/>
  <c r="G617" i="2"/>
  <c r="G619" i="2" s="1"/>
  <c r="G613" i="2"/>
  <c r="G615" i="2" s="1"/>
  <c r="G598" i="2"/>
  <c r="G593" i="2"/>
  <c r="G588" i="2"/>
  <c r="G583" i="2"/>
  <c r="G578" i="2"/>
  <c r="G573" i="2"/>
  <c r="G568" i="2"/>
  <c r="G563" i="2"/>
  <c r="G553" i="2"/>
  <c r="G555" i="2" s="1"/>
  <c r="E363" i="5" s="1"/>
  <c r="AG363" i="5" s="1"/>
  <c r="G548" i="2"/>
  <c r="G542" i="2"/>
  <c r="G544" i="2" s="1"/>
  <c r="E369" i="5" s="1"/>
  <c r="AG369" i="5" s="1"/>
  <c r="G537" i="2"/>
  <c r="G522" i="2"/>
  <c r="G524" i="2" s="1"/>
  <c r="E320" i="5" s="1"/>
  <c r="AG320" i="5" s="1"/>
  <c r="G518" i="2"/>
  <c r="G520" i="2" s="1"/>
  <c r="E293" i="5" s="1"/>
  <c r="AG293" i="5" s="1"/>
  <c r="G510" i="2"/>
  <c r="G512" i="2" s="1"/>
  <c r="E291" i="5" s="1"/>
  <c r="AG291" i="5" s="1"/>
  <c r="G501" i="2"/>
  <c r="G503" i="2" s="1"/>
  <c r="G494" i="2"/>
  <c r="G497" i="2" s="1"/>
  <c r="G488" i="2"/>
  <c r="G491" i="2" s="1"/>
  <c r="E311" i="5" s="1"/>
  <c r="AG311" i="5" s="1"/>
  <c r="G476" i="2"/>
  <c r="G479" i="2" s="1"/>
  <c r="E399" i="5" s="1"/>
  <c r="AG399" i="5" s="1"/>
  <c r="G471" i="2"/>
  <c r="G466" i="2"/>
  <c r="G461" i="2"/>
  <c r="G463" i="2" s="1"/>
  <c r="G455" i="2"/>
  <c r="G457" i="2" s="1"/>
  <c r="E305" i="5" s="1"/>
  <c r="AG305" i="5" s="1"/>
  <c r="A459" i="2"/>
  <c r="A465" i="2" s="1"/>
  <c r="G445" i="2"/>
  <c r="G447" i="2" s="1"/>
  <c r="E302" i="5" s="1"/>
  <c r="AG302" i="5" s="1"/>
  <c r="AG397" i="5" l="1"/>
  <c r="AH397" i="5" s="1"/>
  <c r="F397" i="5"/>
  <c r="G620" i="2"/>
  <c r="E383" i="5" s="1"/>
  <c r="G625" i="2"/>
  <c r="E382" i="5" s="1"/>
  <c r="AH404" i="5"/>
  <c r="AH369" i="5"/>
  <c r="AH291" i="5"/>
  <c r="AH396" i="5"/>
  <c r="AH293" i="5"/>
  <c r="AH305" i="5"/>
  <c r="AH363" i="5"/>
  <c r="AH399" i="5"/>
  <c r="AH320" i="5"/>
  <c r="AH302" i="5"/>
  <c r="AH311" i="5"/>
  <c r="F369" i="5"/>
  <c r="F320" i="5"/>
  <c r="F305" i="5"/>
  <c r="F404" i="5"/>
  <c r="F293" i="5"/>
  <c r="F291" i="5"/>
  <c r="F363" i="5"/>
  <c r="F396" i="5"/>
  <c r="F302" i="5"/>
  <c r="F311" i="5"/>
  <c r="E333" i="5"/>
  <c r="AG333" i="5" s="1"/>
  <c r="E331" i="5"/>
  <c r="AG331" i="5" s="1"/>
  <c r="F399" i="5"/>
  <c r="A470" i="2"/>
  <c r="A475" i="2" s="1"/>
  <c r="G585" i="2"/>
  <c r="G580" i="2"/>
  <c r="E361" i="5" s="1"/>
  <c r="AG361" i="5" s="1"/>
  <c r="G473" i="2"/>
  <c r="G570" i="2"/>
  <c r="E357" i="5" s="1"/>
  <c r="AG357" i="5" s="1"/>
  <c r="G600" i="2"/>
  <c r="E391" i="5" s="1"/>
  <c r="AG391" i="5" s="1"/>
  <c r="G595" i="2"/>
  <c r="E367" i="5" s="1"/>
  <c r="AG367" i="5" s="1"/>
  <c r="G590" i="2"/>
  <c r="E371" i="5" s="1"/>
  <c r="AG371" i="5" s="1"/>
  <c r="G539" i="2"/>
  <c r="E352" i="5" s="1"/>
  <c r="AG352" i="5" s="1"/>
  <c r="G468" i="2"/>
  <c r="G575" i="2"/>
  <c r="E359" i="5" s="1"/>
  <c r="AG359" i="5" s="1"/>
  <c r="G565" i="2"/>
  <c r="E393" i="5" s="1"/>
  <c r="AG393" i="5" s="1"/>
  <c r="G550" i="2"/>
  <c r="E373" i="5" s="1"/>
  <c r="AG373" i="5" s="1"/>
  <c r="AG382" i="5" l="1"/>
  <c r="AH382" i="5" s="1"/>
  <c r="AG383" i="5"/>
  <c r="AH383" i="5" s="1"/>
  <c r="F382" i="5"/>
  <c r="AH385" i="5"/>
  <c r="E309" i="5"/>
  <c r="F383" i="5"/>
  <c r="AH371" i="5"/>
  <c r="AH352" i="5"/>
  <c r="AH393" i="5"/>
  <c r="AH367" i="5"/>
  <c r="AH361" i="5"/>
  <c r="AH357" i="5"/>
  <c r="AH333" i="5"/>
  <c r="AH359" i="5"/>
  <c r="AH373" i="5"/>
  <c r="AH391" i="5"/>
  <c r="AH331" i="5"/>
  <c r="F373" i="5"/>
  <c r="F357" i="5"/>
  <c r="F333" i="5"/>
  <c r="F367" i="5"/>
  <c r="F352" i="5"/>
  <c r="F391" i="5"/>
  <c r="F371" i="5"/>
  <c r="F359" i="5"/>
  <c r="F361" i="5"/>
  <c r="F331" i="5"/>
  <c r="F393" i="5"/>
  <c r="E314" i="5"/>
  <c r="AG314" i="5" s="1"/>
  <c r="E307" i="5"/>
  <c r="AG307" i="5" s="1"/>
  <c r="A481" i="2"/>
  <c r="A487" i="2" s="1"/>
  <c r="A493" i="2" s="1"/>
  <c r="A499" i="2" s="1"/>
  <c r="A505" i="2" s="1"/>
  <c r="G250" i="11"/>
  <c r="G252" i="11" s="1"/>
  <c r="D247" i="11"/>
  <c r="G191" i="24"/>
  <c r="G185" i="24"/>
  <c r="G187" i="24" s="1"/>
  <c r="G61" i="24"/>
  <c r="G63" i="24" s="1"/>
  <c r="G65" i="24" s="1"/>
  <c r="U80" i="5" s="1"/>
  <c r="V80" i="5" s="1"/>
  <c r="V81" i="5" s="1"/>
  <c r="G81" i="24"/>
  <c r="G82" i="24" s="1"/>
  <c r="G84" i="24" s="1"/>
  <c r="U86" i="5" s="1"/>
  <c r="V86" i="5" s="1"/>
  <c r="G263" i="24"/>
  <c r="G264" i="24" s="1"/>
  <c r="D265" i="24" s="1"/>
  <c r="G265" i="24" s="1"/>
  <c r="G266" i="24" s="1"/>
  <c r="G268" i="24" s="1"/>
  <c r="G270" i="24" s="1"/>
  <c r="G255" i="24"/>
  <c r="G256" i="24" s="1"/>
  <c r="D257" i="24" s="1"/>
  <c r="G257" i="24" s="1"/>
  <c r="G258" i="24" s="1"/>
  <c r="G250" i="24"/>
  <c r="G251" i="24" s="1"/>
  <c r="D252" i="24" s="1"/>
  <c r="G252" i="24" s="1"/>
  <c r="G253" i="24" s="1"/>
  <c r="G240" i="24"/>
  <c r="G241" i="24" s="1"/>
  <c r="D242" i="24" s="1"/>
  <c r="G242" i="24" s="1"/>
  <c r="G243" i="24" s="1"/>
  <c r="G234" i="24"/>
  <c r="G235" i="24" s="1"/>
  <c r="D236" i="24" s="1"/>
  <c r="G236" i="24" s="1"/>
  <c r="G237" i="24" s="1"/>
  <c r="D227" i="24"/>
  <c r="G224" i="24"/>
  <c r="G225" i="24" s="1"/>
  <c r="D219" i="24"/>
  <c r="G216" i="24"/>
  <c r="G217" i="24" s="1"/>
  <c r="F207" i="24"/>
  <c r="C207" i="24"/>
  <c r="C200" i="24"/>
  <c r="G200" i="24" s="1"/>
  <c r="G202" i="24" s="1"/>
  <c r="D203" i="24" s="1"/>
  <c r="G203" i="24" s="1"/>
  <c r="G204" i="24" s="1"/>
  <c r="G190" i="24"/>
  <c r="G158" i="24"/>
  <c r="G160" i="24" s="1"/>
  <c r="G162" i="24" s="1"/>
  <c r="G172" i="24" s="1"/>
  <c r="U153" i="5" s="1"/>
  <c r="G152" i="24"/>
  <c r="G154" i="24" s="1"/>
  <c r="U121" i="5" s="1"/>
  <c r="V121" i="5" s="1"/>
  <c r="D138" i="24"/>
  <c r="C138" i="24"/>
  <c r="B138" i="24"/>
  <c r="D132" i="24"/>
  <c r="B132" i="24"/>
  <c r="B131" i="24"/>
  <c r="B130" i="24"/>
  <c r="F127" i="24"/>
  <c r="B126" i="24"/>
  <c r="G116" i="24"/>
  <c r="G100" i="24"/>
  <c r="G102" i="24" s="1"/>
  <c r="G104" i="24" s="1"/>
  <c r="D112" i="24" s="1"/>
  <c r="G50" i="24"/>
  <c r="G51" i="24" s="1"/>
  <c r="C47" i="24"/>
  <c r="C70" i="24" s="1"/>
  <c r="B47" i="24"/>
  <c r="B70" i="24" s="1"/>
  <c r="B74" i="24" s="1"/>
  <c r="C44" i="24"/>
  <c r="B44" i="24"/>
  <c r="B88" i="24" s="1"/>
  <c r="B127" i="24" s="1"/>
  <c r="G35" i="24"/>
  <c r="C18" i="24"/>
  <c r="B18" i="24"/>
  <c r="F12" i="24"/>
  <c r="E44" i="24"/>
  <c r="D88" i="24"/>
  <c r="A9" i="24"/>
  <c r="A24" i="24" s="1"/>
  <c r="A42" i="24" s="1"/>
  <c r="A55" i="24" s="1"/>
  <c r="A60" i="24" s="1"/>
  <c r="A67" i="24" s="1"/>
  <c r="A80" i="24" s="1"/>
  <c r="A86" i="24" s="1"/>
  <c r="A110" i="24" s="1"/>
  <c r="A125" i="24" s="1"/>
  <c r="A150" i="24" s="1"/>
  <c r="A156" i="24" s="1"/>
  <c r="A164" i="24" s="1"/>
  <c r="A171" i="24" s="1"/>
  <c r="A176" i="24" s="1"/>
  <c r="A181" i="24" s="1"/>
  <c r="A7" i="22"/>
  <c r="A8" i="22" s="1"/>
  <c r="A9" i="22" s="1"/>
  <c r="A10" i="22" s="1"/>
  <c r="A11" i="22" s="1"/>
  <c r="A12" i="22" s="1"/>
  <c r="F94" i="24" l="1"/>
  <c r="AG309" i="5"/>
  <c r="AH309" i="5" s="1"/>
  <c r="G245" i="24"/>
  <c r="F385" i="5"/>
  <c r="F309" i="5"/>
  <c r="G115" i="24"/>
  <c r="G182" i="24"/>
  <c r="G183" i="24" s="1"/>
  <c r="U171" i="5" s="1"/>
  <c r="V171" i="5" s="1"/>
  <c r="V189" i="5" s="1"/>
  <c r="U149" i="5"/>
  <c r="V149" i="5" s="1"/>
  <c r="V153" i="5"/>
  <c r="V17" i="5"/>
  <c r="AH17" i="5"/>
  <c r="A13" i="22"/>
  <c r="A14" i="22" s="1"/>
  <c r="AH307" i="5"/>
  <c r="AH314" i="5"/>
  <c r="F314" i="5"/>
  <c r="F307" i="5"/>
  <c r="F347" i="5"/>
  <c r="F450" i="5" s="1"/>
  <c r="A529" i="2"/>
  <c r="A536" i="2" s="1"/>
  <c r="A541" i="2" s="1"/>
  <c r="A547" i="2" s="1"/>
  <c r="A552" i="2" s="1"/>
  <c r="A557" i="2" s="1"/>
  <c r="A562" i="2" s="1"/>
  <c r="A567" i="2" s="1"/>
  <c r="A572" i="2" s="1"/>
  <c r="A577" i="2" s="1"/>
  <c r="A582" i="2" s="1"/>
  <c r="A587" i="2" s="1"/>
  <c r="A592" i="2" s="1"/>
  <c r="A597" i="2" s="1"/>
  <c r="A602" i="2" s="1"/>
  <c r="A605" i="2" s="1"/>
  <c r="A609" i="2" s="1"/>
  <c r="A613" i="2" s="1"/>
  <c r="F420" i="5"/>
  <c r="A184" i="24"/>
  <c r="A189" i="24" s="1"/>
  <c r="C74" i="24"/>
  <c r="V449" i="5"/>
  <c r="AF449" i="5"/>
  <c r="V450" i="5"/>
  <c r="AF442" i="5"/>
  <c r="AF451" i="5"/>
  <c r="V442" i="5"/>
  <c r="V451" i="5"/>
  <c r="V445" i="5"/>
  <c r="G193" i="24"/>
  <c r="G194" i="24" s="1"/>
  <c r="U251" i="5" s="1"/>
  <c r="G227" i="24"/>
  <c r="G260" i="24"/>
  <c r="G114" i="24"/>
  <c r="G112" i="24"/>
  <c r="G219" i="24"/>
  <c r="G14" i="24"/>
  <c r="E88" i="24"/>
  <c r="D127" i="24" s="1"/>
  <c r="G138" i="24"/>
  <c r="G207" i="24"/>
  <c r="G209" i="24" s="1"/>
  <c r="D210" i="24" s="1"/>
  <c r="G210" i="24" s="1"/>
  <c r="G211" i="24" s="1"/>
  <c r="G212" i="24" s="1"/>
  <c r="U266" i="5" s="1"/>
  <c r="V266" i="5" s="1"/>
  <c r="D47" i="24"/>
  <c r="D70" i="24" s="1"/>
  <c r="D74" i="24" s="1"/>
  <c r="G6" i="24"/>
  <c r="G7" i="24" s="1"/>
  <c r="U10" i="5" s="1"/>
  <c r="V10" i="5" s="1"/>
  <c r="E18" i="24"/>
  <c r="C88" i="24"/>
  <c r="G12" i="24"/>
  <c r="D18" i="24"/>
  <c r="D44" i="24"/>
  <c r="G140" i="24" l="1"/>
  <c r="G142" i="24" s="1"/>
  <c r="U108" i="5" s="1"/>
  <c r="V108" i="5" s="1"/>
  <c r="V251" i="5"/>
  <c r="V250" i="5"/>
  <c r="A15" i="22"/>
  <c r="A16" i="22" s="1"/>
  <c r="F327" i="5"/>
  <c r="X436" i="5"/>
  <c r="U14" i="5"/>
  <c r="V14" i="5" s="1"/>
  <c r="U13" i="5"/>
  <c r="V13" i="5" s="1"/>
  <c r="U15" i="5"/>
  <c r="V15" i="5" s="1"/>
  <c r="A617" i="2"/>
  <c r="A622" i="2" s="1"/>
  <c r="A627" i="2" s="1"/>
  <c r="A632" i="2" s="1"/>
  <c r="A636" i="2" s="1"/>
  <c r="G70" i="24"/>
  <c r="G72" i="24" s="1"/>
  <c r="G74" i="24"/>
  <c r="G76" i="24" s="1"/>
  <c r="U137" i="5"/>
  <c r="V137" i="5" s="1"/>
  <c r="G229" i="24"/>
  <c r="G57" i="24"/>
  <c r="G58" i="24" s="1"/>
  <c r="U113" i="5" s="1"/>
  <c r="V113" i="5" s="1"/>
  <c r="F132" i="24"/>
  <c r="G16" i="24"/>
  <c r="G117" i="24"/>
  <c r="G44" i="24"/>
  <c r="G45" i="24" s="1"/>
  <c r="G47" i="24"/>
  <c r="G48" i="24" s="1"/>
  <c r="G88" i="24"/>
  <c r="G89" i="24" s="1"/>
  <c r="C94" i="24"/>
  <c r="C127" i="24"/>
  <c r="G127" i="24" s="1"/>
  <c r="G128" i="24" s="1"/>
  <c r="U106" i="5" s="1"/>
  <c r="V106" i="5" s="1"/>
  <c r="G18" i="24"/>
  <c r="G19" i="24" s="1"/>
  <c r="G22" i="24" s="1"/>
  <c r="A196" i="24"/>
  <c r="U55" i="5" l="1"/>
  <c r="A274" i="24"/>
  <c r="A283" i="24" s="1"/>
  <c r="A288" i="24" s="1"/>
  <c r="G53" i="24"/>
  <c r="A17" i="22"/>
  <c r="A18" i="22" s="1"/>
  <c r="A19" i="22" s="1"/>
  <c r="A20" i="22" s="1"/>
  <c r="V55" i="5"/>
  <c r="V61" i="5"/>
  <c r="V48" i="5"/>
  <c r="V436" i="5" s="1"/>
  <c r="G272" i="24"/>
  <c r="U253" i="5" s="1"/>
  <c r="V253" i="5" s="1"/>
  <c r="V270" i="5" s="1"/>
  <c r="G78" i="24"/>
  <c r="U119" i="5" s="1"/>
  <c r="V119" i="5" s="1"/>
  <c r="V129" i="5" s="1"/>
  <c r="U54" i="5"/>
  <c r="G25" i="24"/>
  <c r="E39" i="24" s="1"/>
  <c r="G28" i="24"/>
  <c r="D111" i="24"/>
  <c r="G29" i="24"/>
  <c r="C132" i="24"/>
  <c r="G132" i="24" s="1"/>
  <c r="G133" i="24" s="1"/>
  <c r="G135" i="24" s="1"/>
  <c r="U107" i="5" s="1"/>
  <c r="V107" i="5" s="1"/>
  <c r="G94" i="24"/>
  <c r="G95" i="24" s="1"/>
  <c r="V54" i="5" l="1"/>
  <c r="V60" i="5"/>
  <c r="U62" i="5"/>
  <c r="V62" i="5" s="1"/>
  <c r="G27" i="24"/>
  <c r="U84" i="5"/>
  <c r="V84" i="5" s="1"/>
  <c r="G97" i="24"/>
  <c r="G107" i="24" s="1"/>
  <c r="G166" i="24"/>
  <c r="G168" i="24" s="1"/>
  <c r="G169" i="24" s="1"/>
  <c r="U141" i="5" s="1"/>
  <c r="V141" i="5" s="1"/>
  <c r="V159" i="5" s="1"/>
  <c r="G32" i="24"/>
  <c r="G39" i="24"/>
  <c r="G111" i="24"/>
  <c r="G118" i="24"/>
  <c r="V56" i="5" l="1"/>
  <c r="V440" i="5"/>
  <c r="G40" i="24"/>
  <c r="V65" i="5" s="1"/>
  <c r="U69" i="5"/>
  <c r="V69" i="5" s="1"/>
  <c r="D113" i="24"/>
  <c r="D119" i="24" s="1"/>
  <c r="G30" i="24"/>
  <c r="G33" i="24" s="1"/>
  <c r="G37" i="24" s="1"/>
  <c r="V57" i="5" l="1"/>
  <c r="U63" i="5"/>
  <c r="V63" i="5" s="1"/>
  <c r="V71" i="5"/>
  <c r="G108" i="24"/>
  <c r="U90" i="5"/>
  <c r="V90" i="5" s="1"/>
  <c r="V67" i="5"/>
  <c r="G113" i="24"/>
  <c r="G119" i="24" s="1"/>
  <c r="V75" i="5" l="1"/>
  <c r="G120" i="24"/>
  <c r="G122" i="24" s="1"/>
  <c r="G123" i="24" l="1"/>
  <c r="U103" i="5"/>
  <c r="V103" i="5" s="1"/>
  <c r="V115" i="5" s="1"/>
  <c r="V441" i="5" l="1"/>
  <c r="X441" i="5"/>
  <c r="K30" i="5" l="1"/>
  <c r="AG30" i="5" s="1"/>
  <c r="F38" i="9"/>
  <c r="F113" i="9" s="1"/>
  <c r="G388" i="9"/>
  <c r="G390" i="9" s="1"/>
  <c r="K230" i="5" l="1"/>
  <c r="L230" i="5" s="1"/>
  <c r="L231" i="5" s="1"/>
  <c r="AH30" i="5"/>
  <c r="L30" i="5"/>
  <c r="C618" i="8"/>
  <c r="G618" i="8" s="1"/>
  <c r="C619" i="8"/>
  <c r="G619" i="8" s="1"/>
  <c r="B619" i="8"/>
  <c r="B618" i="8"/>
  <c r="C406" i="7"/>
  <c r="G406" i="7" s="1"/>
  <c r="G407" i="7" s="1"/>
  <c r="G230" i="5" s="1"/>
  <c r="H230" i="5" s="1"/>
  <c r="H231" i="5" s="1"/>
  <c r="B406" i="7"/>
  <c r="S67" i="5"/>
  <c r="Q67" i="5"/>
  <c r="R67" i="5" s="1"/>
  <c r="R75" i="5" s="1"/>
  <c r="E243" i="5"/>
  <c r="AG243" i="5" s="1"/>
  <c r="AH243" i="5" l="1"/>
  <c r="T67" i="5"/>
  <c r="T75" i="5" s="1"/>
  <c r="F243" i="5"/>
  <c r="AF446" i="5"/>
  <c r="V446" i="5"/>
  <c r="G621" i="8"/>
  <c r="I230" i="5" s="1"/>
  <c r="J230" i="5" s="1"/>
  <c r="J231" i="5" s="1"/>
  <c r="V437" i="5" l="1"/>
  <c r="AF437" i="5"/>
  <c r="X437" i="5"/>
  <c r="G423" i="2"/>
  <c r="G424" i="2" s="1"/>
  <c r="E230" i="5" s="1"/>
  <c r="AG230" i="5" s="1"/>
  <c r="B423" i="2"/>
  <c r="B451" i="5"/>
  <c r="B22" i="28" s="1"/>
  <c r="B450" i="5"/>
  <c r="B21" i="28" s="1"/>
  <c r="B449" i="5"/>
  <c r="B20" i="28" s="1"/>
  <c r="AH230" i="5" l="1"/>
  <c r="F230" i="5"/>
  <c r="F231" i="5" s="1"/>
  <c r="V438" i="5"/>
  <c r="X438" i="5"/>
  <c r="X447" i="5" l="1"/>
  <c r="V447" i="5"/>
  <c r="X444" i="5" l="1"/>
  <c r="AF444" i="5"/>
  <c r="V444" i="5"/>
  <c r="V443" i="5" l="1"/>
  <c r="X443" i="5"/>
  <c r="AF443" i="5"/>
  <c r="D109" i="18" l="1"/>
  <c r="G109" i="18" s="1"/>
  <c r="G111" i="18" s="1"/>
  <c r="G112" i="18" s="1"/>
  <c r="G193" i="18" s="1"/>
  <c r="D155" i="18"/>
  <c r="G155" i="18" s="1"/>
  <c r="G156" i="18" s="1"/>
  <c r="D157" i="18" s="1"/>
  <c r="G157" i="18" s="1"/>
  <c r="D147" i="18"/>
  <c r="G147" i="18" s="1"/>
  <c r="G148" i="18" s="1"/>
  <c r="D149" i="18" s="1"/>
  <c r="G149" i="18" s="1"/>
  <c r="G79" i="18"/>
  <c r="G80" i="18" s="1"/>
  <c r="D81" i="18" s="1"/>
  <c r="G81" i="18" s="1"/>
  <c r="D132" i="18"/>
  <c r="C132" i="18"/>
  <c r="G181" i="18"/>
  <c r="G182" i="18" s="1"/>
  <c r="D183" i="18" s="1"/>
  <c r="G183" i="18" s="1"/>
  <c r="G184" i="18" s="1"/>
  <c r="G186" i="18" s="1"/>
  <c r="G173" i="18"/>
  <c r="G174" i="18" s="1"/>
  <c r="D175" i="18" s="1"/>
  <c r="G175" i="18" s="1"/>
  <c r="G176" i="18" s="1"/>
  <c r="G177" i="18" s="1"/>
  <c r="G164" i="18"/>
  <c r="G165" i="18" s="1"/>
  <c r="D166" i="18" s="1"/>
  <c r="G166" i="18" s="1"/>
  <c r="G138" i="18"/>
  <c r="G139" i="18" s="1"/>
  <c r="D140" i="18" s="1"/>
  <c r="G140" i="18" s="1"/>
  <c r="G141" i="18" s="1"/>
  <c r="G132" i="18"/>
  <c r="G133" i="18" s="1"/>
  <c r="D134" i="18" s="1"/>
  <c r="G134" i="18" s="1"/>
  <c r="G135" i="18" s="1"/>
  <c r="D126" i="18"/>
  <c r="G123" i="18"/>
  <c r="G124" i="18" s="1"/>
  <c r="G115" i="18"/>
  <c r="G117" i="18" s="1"/>
  <c r="G119" i="18" s="1"/>
  <c r="A108" i="18"/>
  <c r="A114" i="18" s="1"/>
  <c r="G97" i="18"/>
  <c r="G98" i="18" s="1"/>
  <c r="D99" i="18" s="1"/>
  <c r="G99" i="18" s="1"/>
  <c r="D61" i="18"/>
  <c r="G70" i="18"/>
  <c r="G71" i="18" s="1"/>
  <c r="D72" i="18" s="1"/>
  <c r="G72" i="18" s="1"/>
  <c r="C20" i="18"/>
  <c r="G20" i="18" s="1"/>
  <c r="G22" i="18" s="1"/>
  <c r="G24" i="18" s="1"/>
  <c r="G14" i="18"/>
  <c r="G16" i="18" s="1"/>
  <c r="G18" i="18" s="1"/>
  <c r="G167" i="18" l="1"/>
  <c r="G169" i="18" s="1"/>
  <c r="G82" i="18"/>
  <c r="G84" i="18" s="1"/>
  <c r="G105" i="18" s="1"/>
  <c r="G202" i="18" s="1"/>
  <c r="G203" i="18" s="1"/>
  <c r="Q254" i="5" s="1"/>
  <c r="G150" i="18"/>
  <c r="G152" i="18" s="1"/>
  <c r="G73" i="18"/>
  <c r="G75" i="18" s="1"/>
  <c r="G158" i="18"/>
  <c r="G160" i="18" s="1"/>
  <c r="G100" i="18"/>
  <c r="G102" i="18" s="1"/>
  <c r="G126" i="18"/>
  <c r="G128" i="18" s="1"/>
  <c r="G143" i="18"/>
  <c r="G61" i="18"/>
  <c r="G62" i="18" s="1"/>
  <c r="D63" i="18" s="1"/>
  <c r="G63" i="18" s="1"/>
  <c r="G64" i="18" l="1"/>
  <c r="G66" i="18" s="1"/>
  <c r="G189" i="18"/>
  <c r="G198" i="18" s="1"/>
  <c r="AG254" i="5"/>
  <c r="AH254" i="5" s="1"/>
  <c r="D32" i="18"/>
  <c r="A7" i="18"/>
  <c r="R254" i="5" l="1"/>
  <c r="F263" i="9"/>
  <c r="E11" i="7"/>
  <c r="E20" i="7" s="1"/>
  <c r="D11" i="7"/>
  <c r="D20" i="7" s="1"/>
  <c r="G20" i="7" s="1"/>
  <c r="G21" i="7" s="1"/>
  <c r="G56" i="5" s="1"/>
  <c r="D334" i="2"/>
  <c r="G325" i="2"/>
  <c r="F273" i="2"/>
  <c r="D273" i="2"/>
  <c r="D271" i="2"/>
  <c r="D272" i="2"/>
  <c r="C258" i="2"/>
  <c r="F272" i="2"/>
  <c r="F242" i="2"/>
  <c r="F241" i="2"/>
  <c r="D241" i="2"/>
  <c r="F225" i="2"/>
  <c r="F224" i="2"/>
  <c r="G273" i="2" l="1"/>
  <c r="G272" i="2"/>
  <c r="G53" i="18"/>
  <c r="G44" i="18"/>
  <c r="G45" i="18" s="1"/>
  <c r="D46" i="18" s="1"/>
  <c r="G46" i="18" s="1"/>
  <c r="G47" i="18" s="1"/>
  <c r="G38" i="18"/>
  <c r="G39" i="18" s="1"/>
  <c r="D40" i="18" s="1"/>
  <c r="G40" i="18" s="1"/>
  <c r="G41" i="18" s="1"/>
  <c r="G29" i="18"/>
  <c r="G30" i="18" s="1"/>
  <c r="G32" i="18" s="1"/>
  <c r="G34" i="18" s="1"/>
  <c r="G8" i="18"/>
  <c r="G10" i="18" s="1"/>
  <c r="G11" i="18" s="1"/>
  <c r="G192" i="18" s="1"/>
  <c r="G194" i="18" s="1"/>
  <c r="Q251" i="5" s="1"/>
  <c r="A13" i="18"/>
  <c r="A205" i="18" s="1"/>
  <c r="A209" i="18" s="1"/>
  <c r="G54" i="18" l="1"/>
  <c r="D55" i="18" s="1"/>
  <c r="G55" i="18" s="1"/>
  <c r="G49" i="18"/>
  <c r="G56" i="18" l="1"/>
  <c r="G58" i="18" s="1"/>
  <c r="G104" i="18" s="1"/>
  <c r="G197" i="18" s="1"/>
  <c r="G199" i="18" s="1"/>
  <c r="Q253" i="5" s="1"/>
  <c r="R250" i="5"/>
  <c r="R251" i="5"/>
  <c r="R253" i="5" l="1"/>
  <c r="R270" i="5" s="1"/>
  <c r="C359" i="11" l="1"/>
  <c r="G359" i="11" s="1"/>
  <c r="G360" i="11" s="1"/>
  <c r="C335" i="11"/>
  <c r="G335" i="11" s="1"/>
  <c r="G337" i="11" s="1"/>
  <c r="D338" i="11" s="1"/>
  <c r="G338" i="11" s="1"/>
  <c r="G339" i="11" s="1"/>
  <c r="C342" i="11"/>
  <c r="D212" i="11"/>
  <c r="D39" i="11"/>
  <c r="G410" i="11"/>
  <c r="G411" i="11" s="1"/>
  <c r="D412" i="11" s="1"/>
  <c r="G412" i="11" s="1"/>
  <c r="G413" i="11" s="1"/>
  <c r="G415" i="11" s="1"/>
  <c r="G402" i="11"/>
  <c r="G403" i="11" s="1"/>
  <c r="D404" i="11" s="1"/>
  <c r="G404" i="11" s="1"/>
  <c r="G405" i="11" s="1"/>
  <c r="G397" i="11"/>
  <c r="G398" i="11" s="1"/>
  <c r="D399" i="11" s="1"/>
  <c r="G399" i="11" s="1"/>
  <c r="G400" i="11" s="1"/>
  <c r="G387" i="11"/>
  <c r="G388" i="11" s="1"/>
  <c r="D389" i="11" s="1"/>
  <c r="G389" i="11" s="1"/>
  <c r="G390" i="11" s="1"/>
  <c r="G381" i="11"/>
  <c r="G382" i="11" s="1"/>
  <c r="D383" i="11" s="1"/>
  <c r="G383" i="11" s="1"/>
  <c r="G384" i="11" s="1"/>
  <c r="G375" i="11"/>
  <c r="G376" i="11" s="1"/>
  <c r="D377" i="11" s="1"/>
  <c r="G377" i="11" s="1"/>
  <c r="G378" i="11" s="1"/>
  <c r="G369" i="11"/>
  <c r="G370" i="11" s="1"/>
  <c r="D371" i="11" s="1"/>
  <c r="G371" i="11" s="1"/>
  <c r="G372" i="11" s="1"/>
  <c r="D362" i="11"/>
  <c r="D354" i="11"/>
  <c r="G351" i="11"/>
  <c r="G352" i="11" s="1"/>
  <c r="F342" i="11"/>
  <c r="G417" i="11" l="1"/>
  <c r="V439" i="5"/>
  <c r="G407" i="11"/>
  <c r="G392" i="11"/>
  <c r="G362" i="11"/>
  <c r="G342" i="11"/>
  <c r="G344" i="11" s="1"/>
  <c r="D345" i="11" s="1"/>
  <c r="G345" i="11" s="1"/>
  <c r="G346" i="11" s="1"/>
  <c r="G347" i="11" s="1"/>
  <c r="M266" i="5" s="1"/>
  <c r="AG266" i="5" s="1"/>
  <c r="G354" i="11"/>
  <c r="AH266" i="5" l="1"/>
  <c r="N266" i="5"/>
  <c r="X439" i="5"/>
  <c r="X454" i="5" s="1"/>
  <c r="X456" i="5"/>
  <c r="V454" i="5"/>
  <c r="V456" i="5"/>
  <c r="G364" i="11"/>
  <c r="V424" i="5" l="1"/>
  <c r="V458" i="5"/>
  <c r="X424" i="5"/>
  <c r="X458" i="5"/>
  <c r="X431" i="5" l="1"/>
  <c r="F14" i="22"/>
  <c r="V429" i="5"/>
  <c r="V431" i="5" s="1"/>
  <c r="T438" i="5" l="1"/>
  <c r="B442" i="5"/>
  <c r="B13" i="28" s="1"/>
  <c r="B447" i="5"/>
  <c r="B18" i="28" s="1"/>
  <c r="T449" i="5" l="1"/>
  <c r="T450" i="5"/>
  <c r="T451" i="5"/>
  <c r="T444" i="5"/>
  <c r="T447" i="5"/>
  <c r="T439" i="5"/>
  <c r="T443" i="5"/>
  <c r="T442" i="5"/>
  <c r="T437" i="5"/>
  <c r="T446" i="5"/>
  <c r="T440" i="5"/>
  <c r="T441" i="5"/>
  <c r="T445" i="5"/>
  <c r="T436" i="5"/>
  <c r="G321" i="11"/>
  <c r="G320" i="11"/>
  <c r="T456" i="5" l="1"/>
  <c r="G319" i="11"/>
  <c r="D270" i="11"/>
  <c r="D268" i="11"/>
  <c r="C269" i="11"/>
  <c r="C270" i="11" s="1"/>
  <c r="C267" i="11"/>
  <c r="C256" i="11"/>
  <c r="D256" i="11"/>
  <c r="C257" i="11"/>
  <c r="D257" i="11"/>
  <c r="C258" i="11"/>
  <c r="D258" i="11"/>
  <c r="C259" i="11"/>
  <c r="D259" i="11"/>
  <c r="C260" i="11"/>
  <c r="D260" i="11"/>
  <c r="B257" i="11"/>
  <c r="B258" i="11"/>
  <c r="B259" i="11"/>
  <c r="B260" i="11"/>
  <c r="G241" i="11"/>
  <c r="G240" i="11"/>
  <c r="G239" i="11"/>
  <c r="G238" i="11"/>
  <c r="G237" i="11"/>
  <c r="G228" i="11"/>
  <c r="G227" i="11"/>
  <c r="G226" i="11"/>
  <c r="G225" i="11"/>
  <c r="G224" i="11"/>
  <c r="C216" i="11"/>
  <c r="G216" i="11" s="1"/>
  <c r="C214" i="11"/>
  <c r="F193" i="11"/>
  <c r="F194" i="11" s="1"/>
  <c r="E193" i="11"/>
  <c r="E194" i="11" s="1"/>
  <c r="D193" i="11"/>
  <c r="D194" i="11" s="1"/>
  <c r="C193" i="11"/>
  <c r="G192" i="11"/>
  <c r="D189" i="11"/>
  <c r="D103" i="11"/>
  <c r="F43" i="11"/>
  <c r="E37" i="11"/>
  <c r="D37" i="11"/>
  <c r="E6" i="11"/>
  <c r="D6" i="11"/>
  <c r="G402" i="9"/>
  <c r="G401" i="9"/>
  <c r="G381" i="9"/>
  <c r="G380" i="9"/>
  <c r="D346" i="9"/>
  <c r="C345" i="9"/>
  <c r="D295" i="9"/>
  <c r="D293" i="9"/>
  <c r="C295" i="9"/>
  <c r="C293" i="9"/>
  <c r="C291" i="9"/>
  <c r="C282" i="9"/>
  <c r="G282" i="9" s="1"/>
  <c r="C281" i="9"/>
  <c r="G281" i="9" s="1"/>
  <c r="C280" i="9"/>
  <c r="G280" i="9" s="1"/>
  <c r="C279" i="9"/>
  <c r="G279" i="9" s="1"/>
  <c r="F277" i="9"/>
  <c r="C270" i="9"/>
  <c r="G270" i="9" s="1"/>
  <c r="C269" i="9"/>
  <c r="G269" i="9" s="1"/>
  <c r="C268" i="9"/>
  <c r="G268" i="9" s="1"/>
  <c r="C267" i="9"/>
  <c r="F236" i="9"/>
  <c r="F235" i="9"/>
  <c r="G244" i="9"/>
  <c r="G245" i="9"/>
  <c r="G650" i="8"/>
  <c r="G649" i="8"/>
  <c r="D593" i="8"/>
  <c r="C593" i="8"/>
  <c r="B593" i="8"/>
  <c r="G586" i="8"/>
  <c r="G588" i="8" s="1"/>
  <c r="G611" i="8"/>
  <c r="G603" i="8"/>
  <c r="C581" i="8"/>
  <c r="D581" i="8"/>
  <c r="B581" i="8"/>
  <c r="G572" i="8"/>
  <c r="D548" i="8"/>
  <c r="G548" i="8" s="1"/>
  <c r="G552" i="8" s="1"/>
  <c r="G538" i="8"/>
  <c r="G542" i="8" s="1"/>
  <c r="C525" i="8"/>
  <c r="B504" i="8"/>
  <c r="G495" i="8"/>
  <c r="G500" i="8" s="1"/>
  <c r="C483" i="8"/>
  <c r="D483" i="8"/>
  <c r="C484" i="8"/>
  <c r="D484" i="8"/>
  <c r="C486" i="8"/>
  <c r="D486" i="8"/>
  <c r="C487" i="8"/>
  <c r="D487" i="8"/>
  <c r="C488" i="8"/>
  <c r="D488" i="8"/>
  <c r="C489" i="8"/>
  <c r="D489" i="8"/>
  <c r="B483" i="8"/>
  <c r="B484" i="8"/>
  <c r="B486" i="8"/>
  <c r="B487" i="8"/>
  <c r="B488" i="8"/>
  <c r="B489" i="8"/>
  <c r="G474" i="8"/>
  <c r="G473" i="8"/>
  <c r="G472" i="8"/>
  <c r="G471" i="8"/>
  <c r="G469" i="8"/>
  <c r="G468" i="8"/>
  <c r="F408" i="8"/>
  <c r="D408" i="8"/>
  <c r="G407" i="8"/>
  <c r="G406" i="8"/>
  <c r="G405" i="8"/>
  <c r="G404" i="8"/>
  <c r="G403" i="8"/>
  <c r="G402" i="8"/>
  <c r="G401" i="8"/>
  <c r="G400" i="8"/>
  <c r="D381" i="8"/>
  <c r="D380" i="8"/>
  <c r="D379" i="8"/>
  <c r="D378" i="8"/>
  <c r="D376" i="8"/>
  <c r="D377" i="8"/>
  <c r="D375" i="8"/>
  <c r="D374" i="8"/>
  <c r="D373" i="8"/>
  <c r="C391" i="8"/>
  <c r="G391" i="8" s="1"/>
  <c r="C390" i="8"/>
  <c r="G390" i="8" s="1"/>
  <c r="G389" i="8"/>
  <c r="C388" i="8"/>
  <c r="G388" i="8" s="1"/>
  <c r="G387" i="8"/>
  <c r="G386" i="8"/>
  <c r="C361" i="8"/>
  <c r="G361" i="8" s="1"/>
  <c r="C360" i="8"/>
  <c r="G360" i="8" s="1"/>
  <c r="G359" i="8"/>
  <c r="G344" i="8"/>
  <c r="G343" i="8"/>
  <c r="G342" i="8"/>
  <c r="D338" i="8"/>
  <c r="D337" i="8"/>
  <c r="G336" i="8"/>
  <c r="D335" i="8"/>
  <c r="G324" i="8"/>
  <c r="G323" i="8"/>
  <c r="G377" i="8" l="1"/>
  <c r="G614" i="8"/>
  <c r="I206" i="5" s="1"/>
  <c r="J206" i="5" s="1"/>
  <c r="G589" i="8"/>
  <c r="I200" i="5" s="1"/>
  <c r="J200" i="5" s="1"/>
  <c r="G554" i="8"/>
  <c r="D296" i="9"/>
  <c r="C296" i="9"/>
  <c r="C294" i="9"/>
  <c r="D294" i="9"/>
  <c r="C292" i="9"/>
  <c r="C310" i="9"/>
  <c r="G269" i="11"/>
  <c r="G270" i="11"/>
  <c r="G323" i="11"/>
  <c r="G324" i="11" s="1"/>
  <c r="M251" i="5" s="1"/>
  <c r="G260" i="11"/>
  <c r="G256" i="11"/>
  <c r="G259" i="11"/>
  <c r="G257" i="11"/>
  <c r="G258" i="11"/>
  <c r="G193" i="11"/>
  <c r="C194" i="11"/>
  <c r="G194" i="11" s="1"/>
  <c r="G295" i="9"/>
  <c r="G293" i="9"/>
  <c r="G277" i="9"/>
  <c r="G581" i="8"/>
  <c r="G593" i="8"/>
  <c r="G595" i="8" s="1"/>
  <c r="G597" i="8" s="1"/>
  <c r="I196" i="5" s="1"/>
  <c r="J196" i="5" s="1"/>
  <c r="G489" i="8"/>
  <c r="G484" i="8"/>
  <c r="G544" i="8"/>
  <c r="I183" i="5" s="1"/>
  <c r="J183" i="5" s="1"/>
  <c r="G380" i="8"/>
  <c r="G488" i="8"/>
  <c r="G504" i="8"/>
  <c r="G508" i="8" s="1"/>
  <c r="G182" i="8"/>
  <c r="I173" i="5"/>
  <c r="G486" i="8"/>
  <c r="G487" i="8"/>
  <c r="G381" i="8"/>
  <c r="G378" i="8"/>
  <c r="G379" i="8"/>
  <c r="G374" i="8"/>
  <c r="G375" i="8"/>
  <c r="G376" i="8"/>
  <c r="G335" i="8"/>
  <c r="G373" i="8"/>
  <c r="G337" i="8"/>
  <c r="G338" i="8"/>
  <c r="J173" i="5" l="1"/>
  <c r="AG173" i="5"/>
  <c r="G393" i="8"/>
  <c r="AG251" i="5"/>
  <c r="G436" i="8"/>
  <c r="G294" i="9"/>
  <c r="G296" i="9"/>
  <c r="D326" i="11"/>
  <c r="G326" i="11" s="1"/>
  <c r="G327" i="11" s="1"/>
  <c r="G328" i="11" s="1"/>
  <c r="I179" i="5"/>
  <c r="J179" i="5" s="1"/>
  <c r="AG250" i="5" l="1"/>
  <c r="AH250" i="5" s="1"/>
  <c r="N250" i="5"/>
  <c r="N251" i="5"/>
  <c r="AH251" i="5"/>
  <c r="I187" i="5"/>
  <c r="J187" i="5" s="1"/>
  <c r="J186" i="5"/>
  <c r="G439" i="8"/>
  <c r="I143" i="5" s="1"/>
  <c r="J143" i="5" s="1"/>
  <c r="G65" i="8" l="1"/>
  <c r="G67" i="8" s="1"/>
  <c r="B438" i="5" l="1"/>
  <c r="B9" i="28" s="1"/>
  <c r="AF438" i="5"/>
  <c r="R438" i="5"/>
  <c r="G293" i="11"/>
  <c r="G281" i="11"/>
  <c r="G282" i="11" s="1"/>
  <c r="G283" i="11" s="1"/>
  <c r="M258" i="5" s="1"/>
  <c r="AG258" i="5" s="1"/>
  <c r="G267" i="11"/>
  <c r="B256" i="11"/>
  <c r="D255" i="11"/>
  <c r="C255" i="11"/>
  <c r="B255" i="11"/>
  <c r="G236" i="11"/>
  <c r="G214" i="11"/>
  <c r="G212" i="11"/>
  <c r="G203" i="11"/>
  <c r="G205" i="11" s="1"/>
  <c r="G207" i="11" s="1"/>
  <c r="M123" i="5" s="1"/>
  <c r="F190" i="11"/>
  <c r="F191" i="11" s="1"/>
  <c r="E190" i="11"/>
  <c r="E191" i="11" s="1"/>
  <c r="D190" i="11"/>
  <c r="D191" i="11" s="1"/>
  <c r="C190" i="11"/>
  <c r="C191" i="11" s="1"/>
  <c r="G189" i="11"/>
  <c r="F168" i="11"/>
  <c r="C168" i="11"/>
  <c r="B168" i="11"/>
  <c r="B167" i="11"/>
  <c r="F166" i="11"/>
  <c r="C166" i="11"/>
  <c r="B166" i="11"/>
  <c r="B165" i="11"/>
  <c r="D157" i="11"/>
  <c r="B157" i="11"/>
  <c r="B156" i="11"/>
  <c r="B155" i="11"/>
  <c r="F152" i="11"/>
  <c r="B151" i="11"/>
  <c r="G141" i="11"/>
  <c r="G140" i="11"/>
  <c r="D168" i="11"/>
  <c r="G125" i="11"/>
  <c r="G103" i="11"/>
  <c r="G104" i="11" s="1"/>
  <c r="G106" i="11" s="1"/>
  <c r="M86" i="5" s="1"/>
  <c r="G85" i="11"/>
  <c r="G86" i="11" s="1"/>
  <c r="G88" i="11" s="1"/>
  <c r="M80" i="5" s="1"/>
  <c r="G74" i="11"/>
  <c r="G75" i="11" s="1"/>
  <c r="D71" i="11"/>
  <c r="C71" i="11"/>
  <c r="B71" i="11"/>
  <c r="C68" i="11"/>
  <c r="B68" i="11"/>
  <c r="B110" i="11" s="1"/>
  <c r="B152" i="11" s="1"/>
  <c r="G59" i="11"/>
  <c r="C43" i="11"/>
  <c r="B43" i="11"/>
  <c r="E71" i="11"/>
  <c r="F37" i="11"/>
  <c r="E43" i="11"/>
  <c r="D43" i="11"/>
  <c r="A48" i="11"/>
  <c r="A66" i="11" s="1"/>
  <c r="A79" i="11" s="1"/>
  <c r="A84" i="11" s="1"/>
  <c r="A90" i="11" s="1"/>
  <c r="A102" i="11" s="1"/>
  <c r="A108" i="11" s="1"/>
  <c r="A135" i="11" s="1"/>
  <c r="A150" i="11" s="1"/>
  <c r="G6" i="11"/>
  <c r="G7" i="11" s="1"/>
  <c r="M10" i="5" s="1"/>
  <c r="B446" i="5"/>
  <c r="B17" i="28" s="1"/>
  <c r="B445" i="5"/>
  <c r="B16" i="28" s="1"/>
  <c r="B444" i="5"/>
  <c r="B15" i="28" s="1"/>
  <c r="B443" i="5"/>
  <c r="B14" i="28" s="1"/>
  <c r="B441" i="5"/>
  <c r="B12" i="28" s="1"/>
  <c r="B440" i="5"/>
  <c r="B11" i="28" s="1"/>
  <c r="B439" i="5"/>
  <c r="B10" i="28" s="1"/>
  <c r="B437" i="5"/>
  <c r="B8" i="28" s="1"/>
  <c r="B436" i="5"/>
  <c r="B7" i="28" s="1"/>
  <c r="G314" i="11" l="1"/>
  <c r="N80" i="5"/>
  <c r="N81" i="5" s="1"/>
  <c r="N438" i="5" s="1"/>
  <c r="N123" i="5"/>
  <c r="N86" i="5"/>
  <c r="AH258" i="5"/>
  <c r="N258" i="5"/>
  <c r="N10" i="5"/>
  <c r="M15" i="5"/>
  <c r="A171" i="11"/>
  <c r="A180" i="11" s="1"/>
  <c r="A200" i="11" s="1"/>
  <c r="A209" i="11" s="1"/>
  <c r="A221" i="11" s="1"/>
  <c r="A233" i="11" s="1"/>
  <c r="D286" i="11"/>
  <c r="G286" i="11" s="1"/>
  <c r="G288" i="11" s="1"/>
  <c r="G217" i="11"/>
  <c r="G139" i="11"/>
  <c r="G183" i="11"/>
  <c r="G190" i="11"/>
  <c r="G242" i="11"/>
  <c r="G244" i="11" s="1"/>
  <c r="M169" i="5" s="1"/>
  <c r="AG169" i="5" s="1"/>
  <c r="C268" i="11"/>
  <c r="G268" i="11" s="1"/>
  <c r="G271" i="11" s="1"/>
  <c r="G191" i="11"/>
  <c r="G127" i="11"/>
  <c r="G128" i="11" s="1"/>
  <c r="G142" i="11"/>
  <c r="G223" i="11"/>
  <c r="G229" i="11" s="1"/>
  <c r="D166" i="11"/>
  <c r="G166" i="11" s="1"/>
  <c r="G168" i="11"/>
  <c r="G255" i="11"/>
  <c r="G71" i="11"/>
  <c r="G72" i="11" s="1"/>
  <c r="C152" i="11"/>
  <c r="E68" i="11"/>
  <c r="G39" i="11"/>
  <c r="G43" i="11"/>
  <c r="G44" i="11" s="1"/>
  <c r="M55" i="5" s="1"/>
  <c r="F157" i="11"/>
  <c r="D68" i="11"/>
  <c r="G37" i="11"/>
  <c r="G316" i="11" l="1"/>
  <c r="G317" i="11" s="1"/>
  <c r="M157" i="5" s="1"/>
  <c r="N14" i="5"/>
  <c r="N13" i="5"/>
  <c r="N15" i="5"/>
  <c r="AH169" i="5"/>
  <c r="G418" i="11"/>
  <c r="M253" i="5" s="1"/>
  <c r="AG253" i="5" s="1"/>
  <c r="N169" i="5"/>
  <c r="N55" i="5"/>
  <c r="A246" i="11"/>
  <c r="A249" i="11" s="1"/>
  <c r="A254" i="11" s="1"/>
  <c r="A264" i="11" s="1"/>
  <c r="A274" i="11" s="1"/>
  <c r="A278" i="11" s="1"/>
  <c r="A285" i="11" s="1"/>
  <c r="A290" i="11" s="1"/>
  <c r="C247" i="11"/>
  <c r="G247" i="11" s="1"/>
  <c r="G248" i="11" s="1"/>
  <c r="M171" i="5" s="1"/>
  <c r="AG171" i="5" s="1"/>
  <c r="G273" i="11"/>
  <c r="M181" i="5" s="1"/>
  <c r="G262" i="11"/>
  <c r="M179" i="5" s="1"/>
  <c r="G196" i="11"/>
  <c r="G198" i="11" s="1"/>
  <c r="M121" i="5" s="1"/>
  <c r="D137" i="11"/>
  <c r="G137" i="11" s="1"/>
  <c r="G55" i="11"/>
  <c r="G231" i="11"/>
  <c r="M135" i="5" s="1"/>
  <c r="G169" i="11"/>
  <c r="M109" i="5" s="1"/>
  <c r="G41" i="11"/>
  <c r="M54" i="5" s="1"/>
  <c r="G56" i="11"/>
  <c r="G68" i="11"/>
  <c r="G69" i="11" s="1"/>
  <c r="G77" i="11" s="1"/>
  <c r="M84" i="5" s="1"/>
  <c r="G81" i="11"/>
  <c r="G82" i="11" s="1"/>
  <c r="M113" i="5" s="1"/>
  <c r="G116" i="11"/>
  <c r="C157" i="11"/>
  <c r="G157" i="11" s="1"/>
  <c r="G160" i="11" s="1"/>
  <c r="G162" i="11" s="1"/>
  <c r="M107" i="5" s="1"/>
  <c r="G143" i="11"/>
  <c r="D152" i="11"/>
  <c r="G152" i="11" s="1"/>
  <c r="G153" i="11" s="1"/>
  <c r="M106" i="5" s="1"/>
  <c r="G110" i="11"/>
  <c r="G111" i="11" s="1"/>
  <c r="N157" i="5" l="1"/>
  <c r="G119" i="11"/>
  <c r="G121" i="11" s="1"/>
  <c r="N48" i="5"/>
  <c r="N436" i="5" s="1"/>
  <c r="N181" i="5"/>
  <c r="N208" i="5"/>
  <c r="N210" i="5" s="1"/>
  <c r="N444" i="5" s="1"/>
  <c r="N107" i="5"/>
  <c r="N106" i="5"/>
  <c r="N113" i="5"/>
  <c r="N109" i="5"/>
  <c r="N84" i="5"/>
  <c r="N135" i="5"/>
  <c r="N179" i="5"/>
  <c r="AG179" i="5"/>
  <c r="N61" i="5"/>
  <c r="AG61" i="5"/>
  <c r="N121" i="5"/>
  <c r="N129" i="5" s="1"/>
  <c r="N440" i="5" s="1"/>
  <c r="AH253" i="5"/>
  <c r="AH171" i="5"/>
  <c r="N54" i="5"/>
  <c r="N253" i="5"/>
  <c r="N270" i="5" s="1"/>
  <c r="N171" i="5"/>
  <c r="AG56" i="5"/>
  <c r="G51" i="11"/>
  <c r="G276" i="11"/>
  <c r="M151" i="5" s="1"/>
  <c r="G52" i="11"/>
  <c r="G46" i="11"/>
  <c r="G49" i="11" s="1"/>
  <c r="E63" i="11" s="1"/>
  <c r="G63" i="11" s="1"/>
  <c r="M69" i="5" s="1"/>
  <c r="A318" i="11"/>
  <c r="A331" i="11" s="1"/>
  <c r="A432" i="11" s="1"/>
  <c r="A437" i="11" s="1"/>
  <c r="G53" i="11"/>
  <c r="D136" i="11"/>
  <c r="N189" i="5" l="1"/>
  <c r="N443" i="5" s="1"/>
  <c r="D138" i="11"/>
  <c r="G132" i="11"/>
  <c r="M90" i="5" s="1"/>
  <c r="G54" i="11"/>
  <c r="G57" i="11" s="1"/>
  <c r="G61" i="11" s="1"/>
  <c r="M71" i="5" s="1"/>
  <c r="N60" i="5"/>
  <c r="AG60" i="5"/>
  <c r="N69" i="5"/>
  <c r="N56" i="5"/>
  <c r="AG57" i="5"/>
  <c r="N447" i="5"/>
  <c r="N151" i="5"/>
  <c r="G64" i="11"/>
  <c r="G136" i="11"/>
  <c r="G138" i="11"/>
  <c r="G133" i="11" l="1"/>
  <c r="N90" i="5"/>
  <c r="N62" i="5"/>
  <c r="AG62" i="5"/>
  <c r="N71" i="5"/>
  <c r="AG71" i="5"/>
  <c r="N65" i="5"/>
  <c r="N57" i="5"/>
  <c r="D144" i="11"/>
  <c r="G144" i="11"/>
  <c r="G145" i="11" s="1"/>
  <c r="G147" i="11" s="1"/>
  <c r="M103" i="5" s="1"/>
  <c r="N63" i="5" l="1"/>
  <c r="N103" i="5"/>
  <c r="N115" i="5" s="1"/>
  <c r="N439" i="5" s="1"/>
  <c r="N67" i="5"/>
  <c r="N75" i="5" s="1"/>
  <c r="N437" i="5" s="1"/>
  <c r="G148" i="11"/>
  <c r="G406" i="9"/>
  <c r="G407" i="9" s="1"/>
  <c r="G400" i="9"/>
  <c r="G404" i="9" s="1"/>
  <c r="G379" i="9"/>
  <c r="G365" i="9"/>
  <c r="G366" i="9" s="1"/>
  <c r="G367" i="9" s="1"/>
  <c r="K201" i="5" s="1"/>
  <c r="L201" i="5" s="1"/>
  <c r="G359" i="9"/>
  <c r="G361" i="9" s="1"/>
  <c r="K236" i="5" s="1"/>
  <c r="L236" i="5" s="1"/>
  <c r="L245" i="5" s="1"/>
  <c r="G345" i="9"/>
  <c r="D326" i="9"/>
  <c r="C326" i="9"/>
  <c r="B326" i="9"/>
  <c r="G319" i="9"/>
  <c r="D291" i="9"/>
  <c r="G289" i="9"/>
  <c r="G267" i="9"/>
  <c r="G265" i="9"/>
  <c r="G262" i="9"/>
  <c r="G254" i="9"/>
  <c r="G255" i="9" s="1"/>
  <c r="G257" i="9" s="1"/>
  <c r="K123" i="5" s="1"/>
  <c r="L123" i="5" s="1"/>
  <c r="G243" i="9"/>
  <c r="G242" i="9"/>
  <c r="F239" i="9"/>
  <c r="F240" i="9" s="1"/>
  <c r="E239" i="9"/>
  <c r="E240" i="9" s="1"/>
  <c r="D239" i="9"/>
  <c r="D240" i="9" s="1"/>
  <c r="C239" i="9"/>
  <c r="G238" i="9"/>
  <c r="G235" i="9"/>
  <c r="C224" i="9"/>
  <c r="B224" i="9"/>
  <c r="D217" i="9"/>
  <c r="C217" i="9"/>
  <c r="B217" i="9"/>
  <c r="B216" i="9"/>
  <c r="F210" i="9"/>
  <c r="D210" i="9"/>
  <c r="C210" i="9"/>
  <c r="B210" i="9"/>
  <c r="B209" i="9"/>
  <c r="F208" i="9"/>
  <c r="D208" i="9"/>
  <c r="C208" i="9"/>
  <c r="B208" i="9"/>
  <c r="B207" i="9"/>
  <c r="B206" i="9"/>
  <c r="F203" i="9"/>
  <c r="C203" i="9"/>
  <c r="B203" i="9"/>
  <c r="B202" i="9"/>
  <c r="F201" i="9"/>
  <c r="D201" i="9"/>
  <c r="C201" i="9"/>
  <c r="B201" i="9"/>
  <c r="B200" i="9"/>
  <c r="F192" i="9"/>
  <c r="B191" i="9"/>
  <c r="D189" i="9"/>
  <c r="B189" i="9"/>
  <c r="B188" i="9"/>
  <c r="B187" i="9"/>
  <c r="F184" i="9"/>
  <c r="B183" i="9"/>
  <c r="G173" i="9"/>
  <c r="C156" i="9"/>
  <c r="C229" i="9" s="1"/>
  <c r="G151" i="9"/>
  <c r="D224" i="9"/>
  <c r="G143" i="9"/>
  <c r="G145" i="9" s="1"/>
  <c r="G147" i="9" s="1"/>
  <c r="G136" i="9"/>
  <c r="G134" i="9"/>
  <c r="G128" i="9"/>
  <c r="D203" i="9"/>
  <c r="G126" i="9"/>
  <c r="E117" i="9"/>
  <c r="D117" i="9"/>
  <c r="B117" i="9"/>
  <c r="B192" i="9" s="1"/>
  <c r="G100" i="9"/>
  <c r="G101" i="9" s="1"/>
  <c r="G103" i="9" s="1"/>
  <c r="K86" i="5" s="1"/>
  <c r="L86" i="5" s="1"/>
  <c r="G86" i="9"/>
  <c r="G87" i="9" s="1"/>
  <c r="G89" i="9" s="1"/>
  <c r="K80" i="5" s="1"/>
  <c r="L80" i="5" s="1"/>
  <c r="L81" i="5" s="1"/>
  <c r="C94" i="9"/>
  <c r="C69" i="9"/>
  <c r="B69" i="9"/>
  <c r="G60" i="9"/>
  <c r="C44" i="9"/>
  <c r="B44" i="9"/>
  <c r="E44" i="9"/>
  <c r="D44" i="9"/>
  <c r="A49" i="9"/>
  <c r="A67" i="9" s="1"/>
  <c r="A80" i="9" s="1"/>
  <c r="A85" i="9" s="1"/>
  <c r="G7" i="9"/>
  <c r="G8" i="9" s="1"/>
  <c r="G648" i="8"/>
  <c r="G652" i="8" s="1"/>
  <c r="G645" i="8"/>
  <c r="G602" i="8"/>
  <c r="D580" i="8"/>
  <c r="C580" i="8"/>
  <c r="B580" i="8"/>
  <c r="G571" i="8"/>
  <c r="G574" i="8" s="1"/>
  <c r="G565" i="8"/>
  <c r="G524" i="8"/>
  <c r="D482" i="8"/>
  <c r="C482" i="8"/>
  <c r="B482" i="8"/>
  <c r="G467" i="8"/>
  <c r="G476" i="8" s="1"/>
  <c r="G399" i="8"/>
  <c r="G357" i="8"/>
  <c r="G355" i="8"/>
  <c r="G353" i="8"/>
  <c r="G339" i="8"/>
  <c r="G322" i="8"/>
  <c r="G320" i="8"/>
  <c r="F317" i="8"/>
  <c r="F318" i="8" s="1"/>
  <c r="E317" i="8"/>
  <c r="E318" i="8" s="1"/>
  <c r="D317" i="8"/>
  <c r="D318" i="8" s="1"/>
  <c r="C318" i="8"/>
  <c r="G316" i="8"/>
  <c r="G314" i="8"/>
  <c r="E267" i="8"/>
  <c r="D267" i="8"/>
  <c r="C267" i="8"/>
  <c r="B267" i="8"/>
  <c r="B266" i="8"/>
  <c r="C253" i="8"/>
  <c r="B252" i="8"/>
  <c r="F248" i="8"/>
  <c r="C248" i="8"/>
  <c r="B248" i="8"/>
  <c r="B247" i="8"/>
  <c r="F246" i="8"/>
  <c r="D246" i="8"/>
  <c r="C246" i="8"/>
  <c r="B246" i="8"/>
  <c r="B245" i="8"/>
  <c r="F234" i="8"/>
  <c r="B233" i="8"/>
  <c r="D230" i="8"/>
  <c r="B230" i="8"/>
  <c r="B229" i="8"/>
  <c r="B228" i="8"/>
  <c r="F222" i="8"/>
  <c r="B221" i="8"/>
  <c r="G211" i="8"/>
  <c r="G156" i="8"/>
  <c r="G142" i="8"/>
  <c r="D248" i="8"/>
  <c r="G133" i="8"/>
  <c r="E121" i="8"/>
  <c r="E123" i="8" s="1"/>
  <c r="D121" i="8"/>
  <c r="D123" i="8" s="1"/>
  <c r="B121" i="8"/>
  <c r="E108" i="8"/>
  <c r="G101" i="8"/>
  <c r="B92" i="8"/>
  <c r="B427" i="8" s="1"/>
  <c r="G79" i="8"/>
  <c r="G81" i="8" s="1"/>
  <c r="C55" i="8"/>
  <c r="B55" i="8"/>
  <c r="G46" i="8"/>
  <c r="F13" i="8"/>
  <c r="F116" i="8" s="1"/>
  <c r="E55" i="8"/>
  <c r="A35" i="8"/>
  <c r="A53" i="8" s="1"/>
  <c r="A71" i="8" s="1"/>
  <c r="A78" i="8" s="1"/>
  <c r="A85" i="8" s="1"/>
  <c r="A100" i="8" s="1"/>
  <c r="A106" i="8" s="1"/>
  <c r="A205" i="8" s="1"/>
  <c r="A220" i="8" s="1"/>
  <c r="A310" i="8" s="1"/>
  <c r="A332" i="8" s="1"/>
  <c r="A350" i="8" s="1"/>
  <c r="A371" i="8" s="1"/>
  <c r="A397" i="8" s="1"/>
  <c r="A425" i="8" s="1"/>
  <c r="G6" i="8"/>
  <c r="G8" i="8" s="1"/>
  <c r="C349" i="7"/>
  <c r="C341" i="7"/>
  <c r="D341" i="7"/>
  <c r="B341" i="7"/>
  <c r="B340" i="7"/>
  <c r="G333" i="7"/>
  <c r="D307" i="7"/>
  <c r="F307" i="7"/>
  <c r="F306" i="7"/>
  <c r="C297" i="7"/>
  <c r="G297" i="7" s="1"/>
  <c r="C296" i="7"/>
  <c r="G296" i="7" s="1"/>
  <c r="C278" i="7"/>
  <c r="C277" i="7"/>
  <c r="G255" i="7"/>
  <c r="G254" i="7"/>
  <c r="F251" i="7"/>
  <c r="F252" i="7" s="1"/>
  <c r="B204" i="7"/>
  <c r="C204" i="7"/>
  <c r="F204" i="7"/>
  <c r="G116" i="7"/>
  <c r="G114" i="7"/>
  <c r="E86" i="7"/>
  <c r="D86" i="7"/>
  <c r="G346" i="8" l="1"/>
  <c r="G348" i="8" s="1"/>
  <c r="G367" i="8"/>
  <c r="G102" i="8"/>
  <c r="G104" i="8" s="1"/>
  <c r="I86" i="5" s="1"/>
  <c r="J86" i="5" s="1"/>
  <c r="G160" i="8"/>
  <c r="G162" i="8" s="1"/>
  <c r="D210" i="8" s="1"/>
  <c r="G210" i="8" s="1"/>
  <c r="G567" i="8"/>
  <c r="I236" i="5" s="1"/>
  <c r="J236" i="5" s="1"/>
  <c r="J245" i="5" s="1"/>
  <c r="D236" i="8"/>
  <c r="B234" i="8"/>
  <c r="B123" i="8"/>
  <c r="B236" i="8" s="1"/>
  <c r="I10" i="5"/>
  <c r="J10" i="5" s="1"/>
  <c r="C107" i="9"/>
  <c r="C113" i="9" s="1"/>
  <c r="B107" i="9"/>
  <c r="B184" i="9" s="1"/>
  <c r="B82" i="9"/>
  <c r="A91" i="9"/>
  <c r="A99" i="9" s="1"/>
  <c r="A105" i="9" s="1"/>
  <c r="A167" i="9" s="1"/>
  <c r="A182" i="9" s="1"/>
  <c r="A232" i="9" s="1"/>
  <c r="A251" i="9" s="1"/>
  <c r="A259" i="9" s="1"/>
  <c r="A275" i="9" s="1"/>
  <c r="A287" i="9" s="1"/>
  <c r="A302" i="9" s="1"/>
  <c r="A309" i="9" s="1"/>
  <c r="A316" i="9" s="1"/>
  <c r="A325" i="9" s="1"/>
  <c r="G21" i="8"/>
  <c r="G24" i="8" s="1"/>
  <c r="R449" i="5"/>
  <c r="F451" i="5"/>
  <c r="K10" i="5"/>
  <c r="L10" i="5" s="1"/>
  <c r="G341" i="7"/>
  <c r="G654" i="8"/>
  <c r="I157" i="5" s="1"/>
  <c r="J157" i="5" s="1"/>
  <c r="G408" i="9"/>
  <c r="K157" i="5" s="1"/>
  <c r="L157" i="5" s="1"/>
  <c r="D292" i="9"/>
  <c r="G292" i="9" s="1"/>
  <c r="G310" i="9"/>
  <c r="G83" i="8"/>
  <c r="I80" i="5"/>
  <c r="J80" i="5" s="1"/>
  <c r="J81" i="5" s="1"/>
  <c r="A434" i="8"/>
  <c r="G325" i="7"/>
  <c r="G328" i="7" s="1"/>
  <c r="G143" i="5" s="1"/>
  <c r="H143" i="5" s="1"/>
  <c r="AF450" i="5"/>
  <c r="R450" i="5"/>
  <c r="R451" i="5"/>
  <c r="H451" i="5"/>
  <c r="L450" i="5"/>
  <c r="L451" i="5"/>
  <c r="H450" i="5"/>
  <c r="R442" i="5"/>
  <c r="J442" i="5"/>
  <c r="D172" i="9"/>
  <c r="G172" i="9" s="1"/>
  <c r="R444" i="5"/>
  <c r="R447" i="5"/>
  <c r="H442" i="5"/>
  <c r="H447" i="5"/>
  <c r="L447" i="5"/>
  <c r="J447" i="5"/>
  <c r="F447" i="5"/>
  <c r="F189" i="9"/>
  <c r="G383" i="9"/>
  <c r="G385" i="9" s="1"/>
  <c r="K204" i="5" s="1"/>
  <c r="L204" i="5" s="1"/>
  <c r="AF445" i="5"/>
  <c r="L442" i="5"/>
  <c r="R445" i="5"/>
  <c r="R443" i="5"/>
  <c r="R437" i="5"/>
  <c r="R446" i="5"/>
  <c r="R436" i="5"/>
  <c r="AF441" i="5"/>
  <c r="R441" i="5"/>
  <c r="F442" i="5"/>
  <c r="AF439" i="5"/>
  <c r="AF440" i="5"/>
  <c r="R439" i="5"/>
  <c r="R440" i="5"/>
  <c r="H445" i="5"/>
  <c r="AF436" i="5"/>
  <c r="G208" i="9"/>
  <c r="G371" i="9"/>
  <c r="G373" i="9" s="1"/>
  <c r="G374" i="9" s="1"/>
  <c r="K197" i="5" s="1"/>
  <c r="L197" i="5" s="1"/>
  <c r="G239" i="9"/>
  <c r="G321" i="9"/>
  <c r="G323" i="9" s="1"/>
  <c r="K175" i="5" s="1"/>
  <c r="L175" i="5" s="1"/>
  <c r="G129" i="9"/>
  <c r="G56" i="9" s="1"/>
  <c r="C240" i="9"/>
  <c r="G240" i="9" s="1"/>
  <c r="C346" i="9"/>
  <c r="G346" i="9" s="1"/>
  <c r="G347" i="9" s="1"/>
  <c r="G349" i="9" s="1"/>
  <c r="K181" i="5" s="1"/>
  <c r="L181" i="5" s="1"/>
  <c r="G94" i="9"/>
  <c r="G95" i="9" s="1"/>
  <c r="G97" i="9" s="1"/>
  <c r="G291" i="9"/>
  <c r="D192" i="9"/>
  <c r="G210" i="9"/>
  <c r="G304" i="9"/>
  <c r="G306" i="9" s="1"/>
  <c r="G307" i="9" s="1"/>
  <c r="K141" i="5" s="1"/>
  <c r="L141" i="5" s="1"/>
  <c r="G236" i="9"/>
  <c r="G217" i="9"/>
  <c r="G218" i="9" s="1"/>
  <c r="G220" i="9" s="1"/>
  <c r="G203" i="9"/>
  <c r="G150" i="9"/>
  <c r="G153" i="9" s="1"/>
  <c r="G263" i="9"/>
  <c r="G271" i="9" s="1"/>
  <c r="G273" i="9" s="1"/>
  <c r="G283" i="9"/>
  <c r="G285" i="9" s="1"/>
  <c r="G326" i="9"/>
  <c r="G137" i="9"/>
  <c r="G139" i="9" s="1"/>
  <c r="G201" i="9"/>
  <c r="G605" i="8"/>
  <c r="G607" i="8" s="1"/>
  <c r="I204" i="5" s="1"/>
  <c r="J204" i="5" s="1"/>
  <c r="G576" i="8"/>
  <c r="I201" i="5" s="1"/>
  <c r="J201" i="5" s="1"/>
  <c r="G181" i="8"/>
  <c r="G188" i="8" s="1"/>
  <c r="D295" i="8"/>
  <c r="G295" i="8" s="1"/>
  <c r="G248" i="8"/>
  <c r="G478" i="8"/>
  <c r="I175" i="5" s="1"/>
  <c r="J175" i="5" s="1"/>
  <c r="G313" i="8"/>
  <c r="G580" i="8"/>
  <c r="G582" i="8" s="1"/>
  <c r="I197" i="5" s="1"/>
  <c r="J197" i="5" s="1"/>
  <c r="G246" i="8"/>
  <c r="B108" i="8"/>
  <c r="B222" i="8" s="1"/>
  <c r="C108" i="8"/>
  <c r="C121" i="8" s="1"/>
  <c r="C123" i="8" s="1"/>
  <c r="G482" i="8"/>
  <c r="G318" i="8"/>
  <c r="G267" i="8"/>
  <c r="G271" i="8" s="1"/>
  <c r="G408" i="8"/>
  <c r="D234" i="8"/>
  <c r="G150" i="8"/>
  <c r="G317" i="8"/>
  <c r="G483" i="8"/>
  <c r="C88" i="8"/>
  <c r="C92" i="8" s="1"/>
  <c r="C427" i="8" s="1"/>
  <c r="G60" i="8"/>
  <c r="G63" i="8" s="1"/>
  <c r="G44" i="9"/>
  <c r="G45" i="9" s="1"/>
  <c r="G224" i="9"/>
  <c r="D69" i="9"/>
  <c r="D82" i="9" s="1"/>
  <c r="E107" i="9"/>
  <c r="E69" i="9"/>
  <c r="E82" i="9" s="1"/>
  <c r="D107" i="9"/>
  <c r="C225" i="9"/>
  <c r="G225" i="9" s="1"/>
  <c r="G38" i="9"/>
  <c r="D88" i="8"/>
  <c r="D92" i="8" s="1"/>
  <c r="D427" i="8" s="1"/>
  <c r="G135" i="8"/>
  <c r="G137" i="8" s="1"/>
  <c r="D253" i="8"/>
  <c r="G253" i="8" s="1"/>
  <c r="G261" i="8" s="1"/>
  <c r="G525" i="8"/>
  <c r="G532" i="8" s="1"/>
  <c r="D108" i="8"/>
  <c r="D222" i="8" s="1"/>
  <c r="D55" i="8"/>
  <c r="G55" i="8" s="1"/>
  <c r="G58" i="8" s="1"/>
  <c r="G13" i="8"/>
  <c r="G307" i="7"/>
  <c r="G286" i="7"/>
  <c r="D204" i="7"/>
  <c r="G204" i="7" s="1"/>
  <c r="A441" i="8" l="1"/>
  <c r="A447" i="8" s="1"/>
  <c r="A456" i="8" s="1"/>
  <c r="A459" i="8" s="1"/>
  <c r="A465" i="8" s="1"/>
  <c r="A480" i="8" s="1"/>
  <c r="A493" i="8" s="1"/>
  <c r="A502" i="8" s="1"/>
  <c r="A509" i="8" s="1"/>
  <c r="A521" i="8" s="1"/>
  <c r="A536" i="8" s="1"/>
  <c r="A546" i="8" s="1"/>
  <c r="A556" i="8" s="1"/>
  <c r="A562" i="8" s="1"/>
  <c r="A568" i="8" s="1"/>
  <c r="G313" i="9"/>
  <c r="K143" i="5" s="1"/>
  <c r="L143" i="5" s="1"/>
  <c r="L438" i="5"/>
  <c r="I123" i="5"/>
  <c r="J123" i="5" s="1"/>
  <c r="J13" i="5"/>
  <c r="G421" i="8"/>
  <c r="G423" i="8" s="1"/>
  <c r="G250" i="8"/>
  <c r="G19" i="8"/>
  <c r="I54" i="5" s="1"/>
  <c r="G328" i="8"/>
  <c r="G330" i="8" s="1"/>
  <c r="I121" i="5" s="1"/>
  <c r="J121" i="5" s="1"/>
  <c r="G491" i="8"/>
  <c r="I177" i="5" s="1"/>
  <c r="J177" i="5" s="1"/>
  <c r="G534" i="8"/>
  <c r="I181" i="5" s="1"/>
  <c r="J181" i="5" s="1"/>
  <c r="G427" i="8"/>
  <c r="G123" i="8"/>
  <c r="C236" i="8"/>
  <c r="G236" i="8" s="1"/>
  <c r="J14" i="5"/>
  <c r="I15" i="5"/>
  <c r="J15" i="5" s="1"/>
  <c r="A330" i="9"/>
  <c r="A341" i="9" s="1"/>
  <c r="A350" i="9" s="1"/>
  <c r="A356" i="9" s="1"/>
  <c r="A362" i="9" s="1"/>
  <c r="A376" i="9" s="1"/>
  <c r="A387" i="9" s="1"/>
  <c r="A392" i="9" s="1"/>
  <c r="A397" i="9" s="1"/>
  <c r="A409" i="9" s="1"/>
  <c r="K13" i="5"/>
  <c r="K14" i="5"/>
  <c r="L14" i="5" s="1"/>
  <c r="K15" i="5"/>
  <c r="L15" i="5" s="1"/>
  <c r="K23" i="5"/>
  <c r="AG23" i="5" s="1"/>
  <c r="AH450" i="5"/>
  <c r="C21" i="28" s="1"/>
  <c r="AH451" i="5"/>
  <c r="C22" i="28" s="1"/>
  <c r="AH442" i="5"/>
  <c r="L446" i="5"/>
  <c r="C184" i="9"/>
  <c r="C82" i="9"/>
  <c r="G82" i="9" s="1"/>
  <c r="G83" i="9" s="1"/>
  <c r="K113" i="5" s="1"/>
  <c r="L113" i="5" s="1"/>
  <c r="G75" i="9"/>
  <c r="G76" i="9" s="1"/>
  <c r="G273" i="8"/>
  <c r="G369" i="8"/>
  <c r="K55" i="5"/>
  <c r="R456" i="5"/>
  <c r="I55" i="5"/>
  <c r="G624" i="8"/>
  <c r="G626" i="8" s="1"/>
  <c r="I208" i="5" s="1"/>
  <c r="J208" i="5" s="1"/>
  <c r="J210" i="5" s="1"/>
  <c r="K135" i="5"/>
  <c r="L135" i="5" s="1"/>
  <c r="G393" i="9"/>
  <c r="G395" i="9" s="1"/>
  <c r="K208" i="5" s="1"/>
  <c r="L208" i="5" s="1"/>
  <c r="L210" i="5" s="1"/>
  <c r="G351" i="9"/>
  <c r="K137" i="5"/>
  <c r="L137" i="5" s="1"/>
  <c r="D174" i="9"/>
  <c r="G174" i="9" s="1"/>
  <c r="K94" i="5"/>
  <c r="L94" i="5" s="1"/>
  <c r="D212" i="8"/>
  <c r="G212" i="8" s="1"/>
  <c r="I94" i="5"/>
  <c r="J94" i="5" s="1"/>
  <c r="G227" i="9"/>
  <c r="D171" i="9"/>
  <c r="G171" i="9" s="1"/>
  <c r="G328" i="9"/>
  <c r="K177" i="5" s="1"/>
  <c r="L177" i="5" s="1"/>
  <c r="L189" i="5" s="1"/>
  <c r="G42" i="9"/>
  <c r="G211" i="9"/>
  <c r="G213" i="9" s="1"/>
  <c r="G298" i="9"/>
  <c r="G300" i="9" s="1"/>
  <c r="G352" i="9" s="1"/>
  <c r="K151" i="5" s="1"/>
  <c r="L151" i="5" s="1"/>
  <c r="G247" i="9"/>
  <c r="G249" i="9" s="1"/>
  <c r="K121" i="5" s="1"/>
  <c r="L121" i="5" s="1"/>
  <c r="D169" i="9"/>
  <c r="G169" i="9" s="1"/>
  <c r="D184" i="9"/>
  <c r="D229" i="9"/>
  <c r="G156" i="9"/>
  <c r="G157" i="9" s="1"/>
  <c r="G204" i="9"/>
  <c r="G88" i="8"/>
  <c r="G90" i="8" s="1"/>
  <c r="G395" i="8"/>
  <c r="G92" i="8"/>
  <c r="G96" i="8" s="1"/>
  <c r="G296" i="8"/>
  <c r="G302" i="8" s="1"/>
  <c r="G152" i="8"/>
  <c r="G263" i="8"/>
  <c r="C222" i="8"/>
  <c r="G222" i="8" s="1"/>
  <c r="G226" i="8" s="1"/>
  <c r="G69" i="9"/>
  <c r="G70" i="9" s="1"/>
  <c r="G107" i="9"/>
  <c r="G108" i="9" s="1"/>
  <c r="G113" i="9"/>
  <c r="G114" i="9" s="1"/>
  <c r="G120" i="9" s="1"/>
  <c r="C117" i="9"/>
  <c r="C189" i="9"/>
  <c r="G189" i="9" s="1"/>
  <c r="G190" i="9" s="1"/>
  <c r="G195" i="9" s="1"/>
  <c r="G73" i="8"/>
  <c r="G76" i="8" s="1"/>
  <c r="G69" i="8"/>
  <c r="G42" i="8"/>
  <c r="D207" i="8"/>
  <c r="G207" i="8" s="1"/>
  <c r="G108" i="8"/>
  <c r="G111" i="8" s="1"/>
  <c r="C230" i="8"/>
  <c r="G422" i="7"/>
  <c r="G423" i="7" s="1"/>
  <c r="G418" i="7"/>
  <c r="G420" i="7" s="1"/>
  <c r="G393" i="7"/>
  <c r="G394" i="7" s="1"/>
  <c r="G396" i="7" s="1"/>
  <c r="G204" i="5" s="1"/>
  <c r="H204" i="5" s="1"/>
  <c r="C385" i="7"/>
  <c r="B385" i="7"/>
  <c r="G379" i="7"/>
  <c r="G380" i="7" s="1"/>
  <c r="G381" i="7" s="1"/>
  <c r="G201" i="5" s="1"/>
  <c r="H201" i="5" s="1"/>
  <c r="G373" i="7"/>
  <c r="G375" i="7" s="1"/>
  <c r="G236" i="5" s="1"/>
  <c r="H236" i="5" s="1"/>
  <c r="H245" i="5" s="1"/>
  <c r="C350" i="7"/>
  <c r="G350" i="7" s="1"/>
  <c r="D340" i="7"/>
  <c r="C340" i="7"/>
  <c r="G332" i="7"/>
  <c r="G305" i="7"/>
  <c r="G304" i="7"/>
  <c r="G278" i="7"/>
  <c r="G277" i="7"/>
  <c r="F273" i="7"/>
  <c r="G275" i="7"/>
  <c r="G272" i="7"/>
  <c r="G264" i="7"/>
  <c r="G265" i="7" s="1"/>
  <c r="G267" i="7" s="1"/>
  <c r="G123" i="5" s="1"/>
  <c r="H123" i="5" s="1"/>
  <c r="E251" i="7"/>
  <c r="E252" i="7" s="1"/>
  <c r="D251" i="7"/>
  <c r="D252" i="7" s="1"/>
  <c r="C251" i="7"/>
  <c r="G250" i="7"/>
  <c r="G248" i="7"/>
  <c r="G247" i="7"/>
  <c r="F228" i="7"/>
  <c r="E227" i="7"/>
  <c r="B221" i="7"/>
  <c r="C213" i="7"/>
  <c r="B213" i="7"/>
  <c r="B212" i="7"/>
  <c r="F206" i="7"/>
  <c r="C206" i="7"/>
  <c r="B206" i="7"/>
  <c r="B205" i="7"/>
  <c r="F203" i="7"/>
  <c r="C203" i="7"/>
  <c r="B203" i="7"/>
  <c r="B202" i="7"/>
  <c r="B201" i="7"/>
  <c r="F198" i="7"/>
  <c r="C198" i="7"/>
  <c r="B198" i="7"/>
  <c r="B197" i="7"/>
  <c r="F196" i="7"/>
  <c r="C196" i="7"/>
  <c r="B196" i="7"/>
  <c r="B195" i="7"/>
  <c r="F187" i="7"/>
  <c r="B186" i="7"/>
  <c r="D184" i="7"/>
  <c r="B184" i="7"/>
  <c r="B183" i="7"/>
  <c r="B182" i="7"/>
  <c r="F179" i="7"/>
  <c r="B178" i="7"/>
  <c r="D227" i="7"/>
  <c r="D221" i="7"/>
  <c r="E213" i="7"/>
  <c r="D213" i="7"/>
  <c r="D206" i="7"/>
  <c r="G113" i="7"/>
  <c r="D198" i="7"/>
  <c r="D196" i="7"/>
  <c r="D96" i="7"/>
  <c r="B96" i="7"/>
  <c r="B187" i="7" s="1"/>
  <c r="G79" i="7"/>
  <c r="G80" i="7" s="1"/>
  <c r="G82" i="7" s="1"/>
  <c r="G86" i="5" s="1"/>
  <c r="H86" i="5" s="1"/>
  <c r="B73" i="7"/>
  <c r="G62" i="7"/>
  <c r="G51" i="7"/>
  <c r="G52" i="7" s="1"/>
  <c r="C48" i="7"/>
  <c r="C70" i="7" s="1"/>
  <c r="C73" i="7" s="1"/>
  <c r="B48" i="7"/>
  <c r="E45" i="7"/>
  <c r="D45" i="7"/>
  <c r="C45" i="7"/>
  <c r="B45" i="7"/>
  <c r="G36" i="7"/>
  <c r="D17" i="7"/>
  <c r="C17" i="7"/>
  <c r="B17" i="7"/>
  <c r="E13" i="7"/>
  <c r="E70" i="7" s="1"/>
  <c r="D48" i="7"/>
  <c r="F11" i="7"/>
  <c r="F92" i="7" s="1"/>
  <c r="E17" i="7"/>
  <c r="A9" i="7"/>
  <c r="A25" i="7" s="1"/>
  <c r="A43" i="7" s="1"/>
  <c r="G6" i="7"/>
  <c r="G7" i="7" s="1"/>
  <c r="G10" i="5" s="1"/>
  <c r="H10" i="5" s="1"/>
  <c r="L13" i="5" l="1"/>
  <c r="AG13" i="5"/>
  <c r="G558" i="8"/>
  <c r="I151" i="5" s="1"/>
  <c r="J151" i="5" s="1"/>
  <c r="G33" i="8"/>
  <c r="G36" i="8" s="1"/>
  <c r="G63" i="7"/>
  <c r="G65" i="7" s="1"/>
  <c r="G80" i="5" s="1"/>
  <c r="H80" i="5" s="1"/>
  <c r="H81" i="5" s="1"/>
  <c r="K153" i="5"/>
  <c r="L153" i="5" s="1"/>
  <c r="G353" i="9"/>
  <c r="J48" i="5"/>
  <c r="AH23" i="5"/>
  <c r="J55" i="5"/>
  <c r="J61" i="5"/>
  <c r="J54" i="5"/>
  <c r="J60" i="5"/>
  <c r="L55" i="5"/>
  <c r="L61" i="5"/>
  <c r="J189" i="5"/>
  <c r="L23" i="5"/>
  <c r="L48" i="5" s="1"/>
  <c r="L449" i="5"/>
  <c r="J438" i="5"/>
  <c r="J445" i="5"/>
  <c r="J449" i="5"/>
  <c r="C13" i="28"/>
  <c r="J446" i="5"/>
  <c r="G431" i="8"/>
  <c r="G432" i="8" s="1"/>
  <c r="I141" i="5" s="1"/>
  <c r="J141" i="5" s="1"/>
  <c r="G195" i="8"/>
  <c r="G197" i="8" s="1"/>
  <c r="I106" i="5"/>
  <c r="J106" i="5" s="1"/>
  <c r="G116" i="8"/>
  <c r="H14" i="5"/>
  <c r="H13" i="5"/>
  <c r="G15" i="5"/>
  <c r="H15" i="5" s="1"/>
  <c r="A19" i="5"/>
  <c r="A21" i="5" s="1"/>
  <c r="A23" i="5" s="1"/>
  <c r="A25" i="5" s="1"/>
  <c r="A27" i="5" s="1"/>
  <c r="A29" i="5" s="1"/>
  <c r="A32" i="5" s="1"/>
  <c r="J62" i="5"/>
  <c r="I137" i="5"/>
  <c r="J137" i="5" s="1"/>
  <c r="G557" i="8"/>
  <c r="G78" i="9"/>
  <c r="G184" i="9"/>
  <c r="G185" i="9" s="1"/>
  <c r="K106" i="5" s="1"/>
  <c r="L106" i="5" s="1"/>
  <c r="K54" i="5"/>
  <c r="G47" i="9"/>
  <c r="G50" i="9" s="1"/>
  <c r="E64" i="9" s="1"/>
  <c r="G64" i="9" s="1"/>
  <c r="F230" i="8"/>
  <c r="G230" i="8" s="1"/>
  <c r="G424" i="7"/>
  <c r="G157" i="5" s="1"/>
  <c r="H157" i="5" s="1"/>
  <c r="G411" i="7"/>
  <c r="G413" i="7" s="1"/>
  <c r="G208" i="5" s="1"/>
  <c r="H208" i="5" s="1"/>
  <c r="K109" i="5"/>
  <c r="L109" i="5" s="1"/>
  <c r="G57" i="9"/>
  <c r="K119" i="5"/>
  <c r="L119" i="5" s="1"/>
  <c r="L129" i="5" s="1"/>
  <c r="K155" i="5"/>
  <c r="L155" i="5" s="1"/>
  <c r="K133" i="5"/>
  <c r="L133" i="5" s="1"/>
  <c r="G53" i="9"/>
  <c r="I109" i="5"/>
  <c r="J109" i="5" s="1"/>
  <c r="I135" i="5"/>
  <c r="J135" i="5" s="1"/>
  <c r="I155" i="5"/>
  <c r="J155" i="5" s="1"/>
  <c r="I133" i="5"/>
  <c r="J133" i="5" s="1"/>
  <c r="G38" i="8"/>
  <c r="I84" i="5"/>
  <c r="J84" i="5" s="1"/>
  <c r="D209" i="8"/>
  <c r="G209" i="8" s="1"/>
  <c r="G159" i="9"/>
  <c r="G229" i="9"/>
  <c r="A599" i="8"/>
  <c r="A584" i="8"/>
  <c r="G98" i="8"/>
  <c r="I113" i="5"/>
  <c r="J113" i="5" s="1"/>
  <c r="G162" i="9"/>
  <c r="G54" i="9"/>
  <c r="D168" i="9"/>
  <c r="C192" i="9"/>
  <c r="G192" i="9" s="1"/>
  <c r="G193" i="9" s="1"/>
  <c r="G196" i="9" s="1"/>
  <c r="G197" i="9" s="1"/>
  <c r="K107" i="5" s="1"/>
  <c r="L107" i="5" s="1"/>
  <c r="G117" i="9"/>
  <c r="G118" i="9" s="1"/>
  <c r="G121" i="9" s="1"/>
  <c r="G163" i="9" s="1"/>
  <c r="G55" i="9"/>
  <c r="C234" i="8"/>
  <c r="G234" i="8" s="1"/>
  <c r="G121" i="8"/>
  <c r="G125" i="8" s="1"/>
  <c r="G40" i="8"/>
  <c r="D206" i="8"/>
  <c r="G307" i="8"/>
  <c r="G306" i="8"/>
  <c r="G335" i="7"/>
  <c r="G337" i="7" s="1"/>
  <c r="A56" i="7"/>
  <c r="A61" i="7" s="1"/>
  <c r="A67" i="7" s="1"/>
  <c r="A78" i="7" s="1"/>
  <c r="A84" i="7" s="1"/>
  <c r="A162" i="7" s="1"/>
  <c r="A177" i="7" s="1"/>
  <c r="A244" i="7" s="1"/>
  <c r="A261" i="7" s="1"/>
  <c r="A269" i="7" s="1"/>
  <c r="A283" i="7" s="1"/>
  <c r="A302" i="7" s="1"/>
  <c r="A317" i="7" s="1"/>
  <c r="C86" i="7"/>
  <c r="C179" i="7" s="1"/>
  <c r="G58" i="7"/>
  <c r="G59" i="7" s="1"/>
  <c r="G113" i="5" s="1"/>
  <c r="H113" i="5" s="1"/>
  <c r="B86" i="7"/>
  <c r="B179" i="7" s="1"/>
  <c r="G273" i="7"/>
  <c r="G144" i="7"/>
  <c r="G340" i="7"/>
  <c r="G343" i="7" s="1"/>
  <c r="G107" i="7"/>
  <c r="G105" i="7"/>
  <c r="G349" i="7"/>
  <c r="G117" i="7"/>
  <c r="G119" i="7" s="1"/>
  <c r="D166" i="7" s="1"/>
  <c r="G145" i="7"/>
  <c r="G285" i="7"/>
  <c r="D203" i="7"/>
  <c r="G203" i="7" s="1"/>
  <c r="G124" i="7"/>
  <c r="G126" i="7" s="1"/>
  <c r="D167" i="7" s="1"/>
  <c r="G150" i="7"/>
  <c r="G151" i="7" s="1"/>
  <c r="G153" i="7" s="1"/>
  <c r="G96" i="5" s="1"/>
  <c r="H96" i="5" s="1"/>
  <c r="G385" i="7"/>
  <c r="G387" i="7" s="1"/>
  <c r="G388" i="7" s="1"/>
  <c r="G197" i="5" s="1"/>
  <c r="H197" i="5" s="1"/>
  <c r="G196" i="7"/>
  <c r="G206" i="7"/>
  <c r="G45" i="7"/>
  <c r="G46" i="7" s="1"/>
  <c r="C227" i="7"/>
  <c r="G227" i="7" s="1"/>
  <c r="G198" i="7"/>
  <c r="G251" i="7"/>
  <c r="G306" i="7"/>
  <c r="D187" i="7"/>
  <c r="G11" i="7"/>
  <c r="G213" i="7"/>
  <c r="G221" i="7"/>
  <c r="D70" i="7"/>
  <c r="D73" i="7" s="1"/>
  <c r="G48" i="7"/>
  <c r="G49" i="7" s="1"/>
  <c r="G17" i="7"/>
  <c r="G18" i="7" s="1"/>
  <c r="G13" i="7"/>
  <c r="D179" i="7"/>
  <c r="C252" i="7"/>
  <c r="G252" i="7" s="1"/>
  <c r="G222" i="7"/>
  <c r="K149" i="5" l="1"/>
  <c r="L149" i="5" s="1"/>
  <c r="G50" i="8"/>
  <c r="G51" i="8" s="1"/>
  <c r="J65" i="5" s="1"/>
  <c r="AH179" i="5"/>
  <c r="G177" i="5"/>
  <c r="H177" i="5" s="1"/>
  <c r="AH173" i="5"/>
  <c r="G175" i="5"/>
  <c r="H175" i="5" s="1"/>
  <c r="G319" i="7"/>
  <c r="G321" i="7" s="1"/>
  <c r="G322" i="7" s="1"/>
  <c r="G141" i="5" s="1"/>
  <c r="H141" i="5" s="1"/>
  <c r="G235" i="7"/>
  <c r="H48" i="5"/>
  <c r="H436" i="5" s="1"/>
  <c r="I153" i="5"/>
  <c r="J153" i="5" s="1"/>
  <c r="G559" i="8"/>
  <c r="I147" i="5" s="1"/>
  <c r="J147" i="5" s="1"/>
  <c r="L54" i="5"/>
  <c r="L60" i="5"/>
  <c r="J56" i="5"/>
  <c r="H179" i="5"/>
  <c r="H210" i="5"/>
  <c r="H444" i="5" s="1"/>
  <c r="H173" i="5"/>
  <c r="J443" i="5"/>
  <c r="L444" i="5"/>
  <c r="H438" i="5"/>
  <c r="L445" i="5"/>
  <c r="J436" i="5"/>
  <c r="L443" i="5"/>
  <c r="G309" i="8"/>
  <c r="I108" i="5" s="1"/>
  <c r="J108" i="5" s="1"/>
  <c r="G238" i="8"/>
  <c r="G241" i="8" s="1"/>
  <c r="G232" i="8"/>
  <c r="G118" i="8"/>
  <c r="G128" i="8"/>
  <c r="G216" i="7"/>
  <c r="G218" i="7" s="1"/>
  <c r="L436" i="5"/>
  <c r="H446" i="5"/>
  <c r="L62" i="5"/>
  <c r="K147" i="5"/>
  <c r="L147" i="5" s="1"/>
  <c r="L159" i="5" s="1"/>
  <c r="G55" i="5"/>
  <c r="A35" i="5"/>
  <c r="A37" i="5" s="1"/>
  <c r="A39" i="5" s="1"/>
  <c r="J444" i="5"/>
  <c r="K96" i="5"/>
  <c r="L96" i="5" s="1"/>
  <c r="G164" i="9"/>
  <c r="G165" i="9" s="1"/>
  <c r="K90" i="5"/>
  <c r="L90" i="5" s="1"/>
  <c r="G52" i="9"/>
  <c r="G58" i="9" s="1"/>
  <c r="G62" i="9" s="1"/>
  <c r="K84" i="5"/>
  <c r="L84" i="5" s="1"/>
  <c r="G65" i="9"/>
  <c r="K69" i="5"/>
  <c r="L69" i="5" s="1"/>
  <c r="G39" i="8"/>
  <c r="G43" i="8"/>
  <c r="I119" i="5"/>
  <c r="J119" i="5" s="1"/>
  <c r="J129" i="5" s="1"/>
  <c r="D213" i="8"/>
  <c r="G213" i="8" s="1"/>
  <c r="G202" i="8"/>
  <c r="I96" i="5"/>
  <c r="J96" i="5" s="1"/>
  <c r="A324" i="7"/>
  <c r="A329" i="7" s="1"/>
  <c r="A339" i="7" s="1"/>
  <c r="A345" i="7" s="1"/>
  <c r="D170" i="7"/>
  <c r="G170" i="7" s="1"/>
  <c r="G29" i="7"/>
  <c r="D175" i="9"/>
  <c r="G175" i="9" s="1"/>
  <c r="K92" i="5"/>
  <c r="L92" i="5" s="1"/>
  <c r="C92" i="7"/>
  <c r="C184" i="7" s="1"/>
  <c r="F184" i="7"/>
  <c r="G231" i="9"/>
  <c r="K108" i="5" s="1"/>
  <c r="L108" i="5" s="1"/>
  <c r="G122" i="9"/>
  <c r="D170" i="9" s="1"/>
  <c r="G170" i="9" s="1"/>
  <c r="A609" i="8"/>
  <c r="G168" i="9"/>
  <c r="G206" i="8"/>
  <c r="G313" i="7"/>
  <c r="G315" i="7" s="1"/>
  <c r="G298" i="7"/>
  <c r="G300" i="7" s="1"/>
  <c r="G279" i="7"/>
  <c r="G281" i="7" s="1"/>
  <c r="C228" i="7"/>
  <c r="G228" i="7" s="1"/>
  <c r="G229" i="7" s="1"/>
  <c r="G224" i="7"/>
  <c r="G108" i="7"/>
  <c r="G32" i="7" s="1"/>
  <c r="G147" i="7"/>
  <c r="G159" i="7" s="1"/>
  <c r="G257" i="7"/>
  <c r="G54" i="7"/>
  <c r="G351" i="7"/>
  <c r="G353" i="7" s="1"/>
  <c r="G181" i="5" s="1"/>
  <c r="H181" i="5" s="1"/>
  <c r="G15" i="7"/>
  <c r="G23" i="7" s="1"/>
  <c r="G166" i="7"/>
  <c r="G207" i="7"/>
  <c r="G209" i="7" s="1"/>
  <c r="G168" i="7"/>
  <c r="G199" i="7"/>
  <c r="G70" i="7"/>
  <c r="G71" i="7" s="1"/>
  <c r="G179" i="7"/>
  <c r="G180" i="7" s="1"/>
  <c r="G106" i="5" s="1"/>
  <c r="H106" i="5" s="1"/>
  <c r="G86" i="7"/>
  <c r="G87" i="7" s="1"/>
  <c r="G73" i="7"/>
  <c r="G74" i="7" s="1"/>
  <c r="K67" i="5" l="1"/>
  <c r="AG67" i="5" s="1"/>
  <c r="L71" i="5"/>
  <c r="K65" i="5"/>
  <c r="AG65" i="5" s="1"/>
  <c r="I69" i="5"/>
  <c r="J69" i="5" s="1"/>
  <c r="G366" i="7"/>
  <c r="G151" i="5" s="1"/>
  <c r="H151" i="5" s="1"/>
  <c r="I149" i="5"/>
  <c r="J149" i="5" s="1"/>
  <c r="J159" i="5" s="1"/>
  <c r="G240" i="7"/>
  <c r="G242" i="7" s="1"/>
  <c r="G110" i="5" s="1"/>
  <c r="G259" i="7"/>
  <c r="G121" i="5" s="1"/>
  <c r="H121" i="5" s="1"/>
  <c r="J57" i="5"/>
  <c r="I63" i="5"/>
  <c r="H55" i="5"/>
  <c r="H61" i="5"/>
  <c r="L56" i="5"/>
  <c r="H189" i="5"/>
  <c r="L441" i="5"/>
  <c r="H449" i="5"/>
  <c r="L440" i="5"/>
  <c r="A41" i="5"/>
  <c r="G240" i="8"/>
  <c r="G242" i="8" s="1"/>
  <c r="I107" i="5" s="1"/>
  <c r="J107" i="5" s="1"/>
  <c r="G127" i="8"/>
  <c r="G41" i="8" s="1"/>
  <c r="G44" i="8" s="1"/>
  <c r="G48" i="8" s="1"/>
  <c r="G201" i="8"/>
  <c r="I92" i="5" s="1"/>
  <c r="J92" i="5" s="1"/>
  <c r="A356" i="7"/>
  <c r="A364" i="7" s="1"/>
  <c r="A370" i="7" s="1"/>
  <c r="A376" i="7" s="1"/>
  <c r="A390" i="7" s="1"/>
  <c r="G109" i="5"/>
  <c r="H109" i="5" s="1"/>
  <c r="A616" i="8"/>
  <c r="A623" i="8" s="1"/>
  <c r="L67" i="5"/>
  <c r="J67" i="5"/>
  <c r="G135" i="5"/>
  <c r="H135" i="5" s="1"/>
  <c r="G365" i="7"/>
  <c r="G137" i="5"/>
  <c r="H137" i="5" s="1"/>
  <c r="G155" i="5"/>
  <c r="H155" i="5" s="1"/>
  <c r="G133" i="5"/>
  <c r="H133" i="5" s="1"/>
  <c r="G108" i="5"/>
  <c r="H108" i="5" s="1"/>
  <c r="D169" i="7"/>
  <c r="G169" i="7" s="1"/>
  <c r="G94" i="5"/>
  <c r="H94" i="5" s="1"/>
  <c r="G26" i="7"/>
  <c r="G40" i="7" s="1"/>
  <c r="G54" i="5"/>
  <c r="G28" i="7"/>
  <c r="G84" i="5"/>
  <c r="H84" i="5" s="1"/>
  <c r="C96" i="7"/>
  <c r="G96" i="7" s="1"/>
  <c r="G97" i="7" s="1"/>
  <c r="G100" i="7" s="1"/>
  <c r="G157" i="7" s="1"/>
  <c r="G92" i="5" s="1"/>
  <c r="G30" i="7"/>
  <c r="G92" i="7"/>
  <c r="G93" i="7" s="1"/>
  <c r="G99" i="7" s="1"/>
  <c r="G156" i="7" s="1"/>
  <c r="G184" i="7"/>
  <c r="G185" i="7" s="1"/>
  <c r="G190" i="7" s="1"/>
  <c r="D176" i="9"/>
  <c r="G176" i="9"/>
  <c r="G177" i="9" s="1"/>
  <c r="G179" i="9" s="1"/>
  <c r="D164" i="7"/>
  <c r="G164" i="7" s="1"/>
  <c r="G167" i="7"/>
  <c r="G76" i="7"/>
  <c r="D163" i="7"/>
  <c r="G163" i="7" s="1"/>
  <c r="H110" i="5" l="1"/>
  <c r="AG110" i="5"/>
  <c r="J63" i="5"/>
  <c r="AG63" i="5"/>
  <c r="L65" i="5"/>
  <c r="A398" i="7"/>
  <c r="A405" i="7" s="1"/>
  <c r="A410" i="7" s="1"/>
  <c r="A415" i="7" s="1"/>
  <c r="A425" i="7" s="1"/>
  <c r="A429" i="7" s="1"/>
  <c r="G153" i="5"/>
  <c r="H153" i="5" s="1"/>
  <c r="G367" i="7"/>
  <c r="G147" i="5" s="1"/>
  <c r="H54" i="5"/>
  <c r="H60" i="5"/>
  <c r="L57" i="5"/>
  <c r="L63" i="5"/>
  <c r="J441" i="5"/>
  <c r="A44" i="5"/>
  <c r="A46" i="5" s="1"/>
  <c r="A52" i="5" s="1"/>
  <c r="A59" i="5" s="1"/>
  <c r="A65" i="5" s="1"/>
  <c r="A67" i="5" s="1"/>
  <c r="A69" i="5" s="1"/>
  <c r="A71" i="5" s="1"/>
  <c r="A73" i="5" s="1"/>
  <c r="A79" i="5" s="1"/>
  <c r="A84" i="5" s="1"/>
  <c r="A86" i="5" s="1"/>
  <c r="A89" i="5" s="1"/>
  <c r="A94" i="5" s="1"/>
  <c r="J440" i="5"/>
  <c r="A628" i="8"/>
  <c r="A639" i="8" s="1"/>
  <c r="A657" i="8" s="1"/>
  <c r="A663" i="8" s="1"/>
  <c r="A669" i="8" s="1"/>
  <c r="A675" i="8" s="1"/>
  <c r="A681" i="8" s="1"/>
  <c r="A687" i="8" s="1"/>
  <c r="A693" i="8" s="1"/>
  <c r="A698" i="8" s="1"/>
  <c r="G200" i="8"/>
  <c r="I90" i="5" s="1"/>
  <c r="J90" i="5" s="1"/>
  <c r="G129" i="8"/>
  <c r="D208" i="8" s="1"/>
  <c r="G208" i="8" s="1"/>
  <c r="G214" i="8" s="1"/>
  <c r="G215" i="8" s="1"/>
  <c r="G217" i="8" s="1"/>
  <c r="J71" i="5"/>
  <c r="J75" i="5" s="1"/>
  <c r="H62" i="5"/>
  <c r="G180" i="9"/>
  <c r="K103" i="5"/>
  <c r="L103" i="5" s="1"/>
  <c r="L115" i="5" s="1"/>
  <c r="G33" i="7"/>
  <c r="G119" i="5"/>
  <c r="H119" i="5" s="1"/>
  <c r="H129" i="5" s="1"/>
  <c r="H92" i="5"/>
  <c r="G41" i="7"/>
  <c r="H65" i="5" s="1"/>
  <c r="G69" i="5"/>
  <c r="H69" i="5" s="1"/>
  <c r="G90" i="5"/>
  <c r="H90" i="5" s="1"/>
  <c r="C187" i="7"/>
  <c r="G187" i="7" s="1"/>
  <c r="G188" i="7" s="1"/>
  <c r="G191" i="7" s="1"/>
  <c r="G192" i="7" s="1"/>
  <c r="G31" i="7"/>
  <c r="G101" i="7"/>
  <c r="D165" i="7" s="1"/>
  <c r="A433" i="7" l="1"/>
  <c r="A438" i="7" s="1"/>
  <c r="A443" i="7" s="1"/>
  <c r="A448" i="7" s="1"/>
  <c r="A454" i="7" s="1"/>
  <c r="A458" i="7" s="1"/>
  <c r="A463" i="7" s="1"/>
  <c r="A468" i="7" s="1"/>
  <c r="A473" i="7" s="1"/>
  <c r="A478" i="7" s="1"/>
  <c r="A483" i="7" s="1"/>
  <c r="A487" i="7" s="1"/>
  <c r="A491" i="7" s="1"/>
  <c r="G149" i="5"/>
  <c r="H149" i="5" s="1"/>
  <c r="L75" i="5"/>
  <c r="L437" i="5" s="1"/>
  <c r="H56" i="5"/>
  <c r="H147" i="5"/>
  <c r="H443" i="5"/>
  <c r="A704" i="8"/>
  <c r="A711" i="8" s="1"/>
  <c r="A717" i="8" s="1"/>
  <c r="A723" i="8" s="1"/>
  <c r="G203" i="8"/>
  <c r="D214" i="8"/>
  <c r="G34" i="7"/>
  <c r="G38" i="7" s="1"/>
  <c r="H71" i="5" s="1"/>
  <c r="G218" i="8"/>
  <c r="I103" i="5"/>
  <c r="J103" i="5" s="1"/>
  <c r="J115" i="5" s="1"/>
  <c r="G107" i="5"/>
  <c r="H107" i="5" s="1"/>
  <c r="H67" i="5"/>
  <c r="G160" i="7"/>
  <c r="G165" i="7"/>
  <c r="G171" i="7" s="1"/>
  <c r="D171" i="7"/>
  <c r="H159" i="5" l="1"/>
  <c r="H441" i="5" s="1"/>
  <c r="A742" i="8"/>
  <c r="A749" i="8" s="1"/>
  <c r="A755" i="8" s="1"/>
  <c r="A762" i="8" s="1"/>
  <c r="A768" i="8" s="1"/>
  <c r="A774" i="8" s="1"/>
  <c r="A780" i="8" s="1"/>
  <c r="A786" i="8" s="1"/>
  <c r="A792" i="8" s="1"/>
  <c r="A798" i="8" s="1"/>
  <c r="A804" i="8" s="1"/>
  <c r="A810" i="8" s="1"/>
  <c r="A816" i="8" s="1"/>
  <c r="A822" i="8" s="1"/>
  <c r="A828" i="8" s="1"/>
  <c r="A832" i="8" s="1"/>
  <c r="A836" i="8" s="1"/>
  <c r="A840" i="8" s="1"/>
  <c r="A845" i="8" s="1"/>
  <c r="A850" i="8" s="1"/>
  <c r="A854" i="8" s="1"/>
  <c r="A860" i="8" s="1"/>
  <c r="A864" i="8" s="1"/>
  <c r="A868" i="8" s="1"/>
  <c r="H57" i="5"/>
  <c r="H63" i="5"/>
  <c r="L456" i="5"/>
  <c r="J437" i="5"/>
  <c r="H440" i="5"/>
  <c r="L439" i="5"/>
  <c r="G172" i="7"/>
  <c r="G174" i="7" s="1"/>
  <c r="G439" i="2"/>
  <c r="C344" i="2"/>
  <c r="C345" i="2" s="1"/>
  <c r="G258" i="2"/>
  <c r="G227" i="2"/>
  <c r="F228" i="2"/>
  <c r="F229" i="2" s="1"/>
  <c r="E228" i="2"/>
  <c r="E229" i="2" s="1"/>
  <c r="D335" i="2"/>
  <c r="D333" i="2"/>
  <c r="G243" i="2"/>
  <c r="B305" i="2"/>
  <c r="F287" i="2"/>
  <c r="D287" i="2"/>
  <c r="D277" i="2"/>
  <c r="D278" i="2"/>
  <c r="F278" i="2"/>
  <c r="F275" i="2"/>
  <c r="D275" i="2"/>
  <c r="D270" i="2"/>
  <c r="C277" i="2"/>
  <c r="C278" i="2"/>
  <c r="F256" i="2"/>
  <c r="AH264" i="5" l="1"/>
  <c r="H75" i="5"/>
  <c r="H437" i="5" s="1"/>
  <c r="J456" i="5"/>
  <c r="J439" i="5"/>
  <c r="G175" i="7"/>
  <c r="G103" i="5"/>
  <c r="H103" i="5" s="1"/>
  <c r="H115" i="5" s="1"/>
  <c r="G229" i="2"/>
  <c r="G228" i="2"/>
  <c r="H456" i="5" l="1"/>
  <c r="H439" i="5"/>
  <c r="AH110" i="5" l="1"/>
  <c r="D256" i="2" l="1"/>
  <c r="G256" i="2" s="1"/>
  <c r="D245" i="2"/>
  <c r="G245" i="2" s="1"/>
  <c r="D255" i="2"/>
  <c r="G241" i="2" l="1"/>
  <c r="B262" i="2"/>
  <c r="B277" i="2" s="1"/>
  <c r="B263" i="2"/>
  <c r="B278" i="2" s="1"/>
  <c r="C275" i="2"/>
  <c r="B261" i="2"/>
  <c r="B275" i="2" s="1"/>
  <c r="D173" i="2" l="1"/>
  <c r="G117" i="2" l="1"/>
  <c r="G115" i="2"/>
  <c r="G109" i="2"/>
  <c r="D184" i="2"/>
  <c r="G82" i="2"/>
  <c r="G83" i="2" s="1"/>
  <c r="G85" i="2" s="1"/>
  <c r="E86" i="5" s="1"/>
  <c r="AG86" i="5" s="1"/>
  <c r="E14" i="2"/>
  <c r="E73" i="2" s="1"/>
  <c r="E76" i="2" s="1"/>
  <c r="D49" i="2"/>
  <c r="D73" i="2" s="1"/>
  <c r="D76" i="2" s="1"/>
  <c r="G438" i="2"/>
  <c r="G440" i="2" s="1"/>
  <c r="G434" i="2"/>
  <c r="G436" i="2" s="1"/>
  <c r="G415" i="2"/>
  <c r="G409" i="2"/>
  <c r="D402" i="2"/>
  <c r="B402" i="2"/>
  <c r="C402" i="2"/>
  <c r="D391" i="2"/>
  <c r="C391" i="2"/>
  <c r="B391" i="2"/>
  <c r="B390" i="2"/>
  <c r="G384" i="2"/>
  <c r="G378" i="2"/>
  <c r="G380" i="2" s="1"/>
  <c r="G374" i="2"/>
  <c r="G345" i="2"/>
  <c r="G344" i="2"/>
  <c r="G337" i="2"/>
  <c r="G335" i="2"/>
  <c r="G334" i="2"/>
  <c r="C333" i="2"/>
  <c r="G333" i="2" s="1"/>
  <c r="B333" i="2"/>
  <c r="B332" i="2"/>
  <c r="G324" i="2"/>
  <c r="D318" i="2"/>
  <c r="C318" i="2"/>
  <c r="B318" i="2"/>
  <c r="G312" i="2"/>
  <c r="G287" i="2"/>
  <c r="G286" i="2"/>
  <c r="G285" i="2"/>
  <c r="B284" i="2"/>
  <c r="G276" i="2"/>
  <c r="G242" i="2"/>
  <c r="E211" i="2"/>
  <c r="C211" i="2"/>
  <c r="E209" i="2"/>
  <c r="C209" i="2"/>
  <c r="E201" i="2"/>
  <c r="D201" i="2"/>
  <c r="C201" i="2"/>
  <c r="B201" i="2"/>
  <c r="B200" i="2"/>
  <c r="F193" i="2"/>
  <c r="D193" i="2"/>
  <c r="C193" i="2"/>
  <c r="B193" i="2"/>
  <c r="B192" i="2"/>
  <c r="F191" i="2"/>
  <c r="D191" i="2"/>
  <c r="C191" i="2"/>
  <c r="B191" i="2"/>
  <c r="B190" i="2"/>
  <c r="B189" i="2"/>
  <c r="F186" i="2"/>
  <c r="C186" i="2"/>
  <c r="B186" i="2"/>
  <c r="B185" i="2"/>
  <c r="F184" i="2"/>
  <c r="C184" i="2"/>
  <c r="B184" i="2"/>
  <c r="B183" i="2"/>
  <c r="F176" i="2"/>
  <c r="B175" i="2"/>
  <c r="C173" i="2"/>
  <c r="B173" i="2"/>
  <c r="B172" i="2"/>
  <c r="B171" i="2"/>
  <c r="F168" i="2"/>
  <c r="B167" i="2"/>
  <c r="G125" i="2"/>
  <c r="G128" i="2" s="1"/>
  <c r="G107" i="2"/>
  <c r="E98" i="2"/>
  <c r="D98" i="2"/>
  <c r="C98" i="2"/>
  <c r="B98" i="2"/>
  <c r="B176" i="2" s="1"/>
  <c r="B76" i="2"/>
  <c r="G53" i="2"/>
  <c r="G52" i="2"/>
  <c r="C49" i="2"/>
  <c r="B49" i="2"/>
  <c r="C46" i="2"/>
  <c r="B46" i="2"/>
  <c r="C18" i="2"/>
  <c r="B18" i="2"/>
  <c r="F12" i="2"/>
  <c r="A9" i="2"/>
  <c r="A26" i="2" s="1"/>
  <c r="A44" i="2" s="1"/>
  <c r="A58" i="2" s="1"/>
  <c r="A65" i="2" s="1"/>
  <c r="G417" i="2" l="1"/>
  <c r="G419" i="2" s="1"/>
  <c r="E206" i="5" s="1"/>
  <c r="F18" i="2"/>
  <c r="F94" i="2" s="1"/>
  <c r="G119" i="2"/>
  <c r="G121" i="2" s="1"/>
  <c r="D155" i="2" s="1"/>
  <c r="AH86" i="5"/>
  <c r="F86" i="5"/>
  <c r="G110" i="2"/>
  <c r="G33" i="2" s="1"/>
  <c r="G49" i="2"/>
  <c r="G50" i="2" s="1"/>
  <c r="G54" i="2"/>
  <c r="G441" i="2"/>
  <c r="E157" i="5" s="1"/>
  <c r="AG157" i="5" s="1"/>
  <c r="G386" i="2"/>
  <c r="G387" i="2" s="1"/>
  <c r="E201" i="5" s="1"/>
  <c r="AG201" i="5" s="1"/>
  <c r="C89" i="2"/>
  <c r="C168" i="2" s="1"/>
  <c r="B89" i="2"/>
  <c r="B168" i="2" s="1"/>
  <c r="E46" i="2"/>
  <c r="D46" i="2"/>
  <c r="G233" i="2"/>
  <c r="D211" i="2"/>
  <c r="D212" i="2" s="1"/>
  <c r="G248" i="2"/>
  <c r="D209" i="2"/>
  <c r="D210" i="2" s="1"/>
  <c r="G231" i="2"/>
  <c r="G232" i="2"/>
  <c r="D176" i="2"/>
  <c r="D186" i="2"/>
  <c r="G186" i="2" s="1"/>
  <c r="G193" i="2"/>
  <c r="A71" i="2"/>
  <c r="A81" i="2" s="1"/>
  <c r="A87" i="2" s="1"/>
  <c r="A151" i="2" s="1"/>
  <c r="A166" i="2" s="1"/>
  <c r="A221" i="2" s="1"/>
  <c r="A238" i="2" s="1"/>
  <c r="G391" i="2"/>
  <c r="G393" i="2" s="1"/>
  <c r="G394" i="2" s="1"/>
  <c r="E197" i="5" s="1"/>
  <c r="AG197" i="5" s="1"/>
  <c r="G318" i="2"/>
  <c r="G133" i="2"/>
  <c r="G410" i="2"/>
  <c r="G412" i="2" s="1"/>
  <c r="E204" i="5" s="1"/>
  <c r="AG204" i="5" s="1"/>
  <c r="G6" i="2"/>
  <c r="G7" i="2" s="1"/>
  <c r="E10" i="5" s="1"/>
  <c r="AG10" i="5" s="1"/>
  <c r="G255" i="2"/>
  <c r="G37" i="2"/>
  <c r="G347" i="2"/>
  <c r="G349" i="2" s="1"/>
  <c r="E181" i="5" s="1"/>
  <c r="G376" i="2"/>
  <c r="E236" i="5" s="1"/>
  <c r="AG236" i="5" s="1"/>
  <c r="G224" i="2"/>
  <c r="G14" i="2"/>
  <c r="G270" i="2"/>
  <c r="G184" i="2"/>
  <c r="G201" i="2"/>
  <c r="G204" i="2" s="1"/>
  <c r="G157" i="2"/>
  <c r="G191" i="2"/>
  <c r="G225" i="2"/>
  <c r="G402" i="2"/>
  <c r="G404" i="2" s="1"/>
  <c r="E196" i="5" s="1"/>
  <c r="AG196" i="5" s="1"/>
  <c r="G98" i="2"/>
  <c r="G99" i="2" s="1"/>
  <c r="G102" i="2" s="1"/>
  <c r="G327" i="2"/>
  <c r="G329" i="2" s="1"/>
  <c r="E183" i="5" s="1"/>
  <c r="AG183" i="5" s="1"/>
  <c r="G271" i="2"/>
  <c r="G313" i="2"/>
  <c r="G315" i="2" s="1"/>
  <c r="E175" i="5" s="1"/>
  <c r="AG175" i="5" s="1"/>
  <c r="G338" i="2"/>
  <c r="G340" i="2" s="1"/>
  <c r="E187" i="5" s="1"/>
  <c r="AG187" i="5" s="1"/>
  <c r="G262" i="2"/>
  <c r="G278" i="2"/>
  <c r="G299" i="2"/>
  <c r="G301" i="2" s="1"/>
  <c r="G302" i="2" s="1"/>
  <c r="E141" i="5" s="1"/>
  <c r="AG141" i="5" s="1"/>
  <c r="G130" i="2"/>
  <c r="D156" i="2" s="1"/>
  <c r="G397" i="2"/>
  <c r="G398" i="2" s="1"/>
  <c r="G399" i="2" s="1"/>
  <c r="E200" i="5" s="1"/>
  <c r="AG200" i="5" s="1"/>
  <c r="G66" i="2"/>
  <c r="D18" i="2"/>
  <c r="C73" i="2"/>
  <c r="C212" i="2"/>
  <c r="E18" i="2"/>
  <c r="G12" i="2"/>
  <c r="C210" i="2"/>
  <c r="C176" i="2"/>
  <c r="AG206" i="5" l="1"/>
  <c r="AH206" i="5" s="1"/>
  <c r="F206" i="5"/>
  <c r="G67" i="2"/>
  <c r="G69" i="2" s="1"/>
  <c r="E80" i="5" s="1"/>
  <c r="AG80" i="5" s="1"/>
  <c r="F200" i="5"/>
  <c r="AH200" i="5"/>
  <c r="G156" i="2"/>
  <c r="G155" i="2"/>
  <c r="F201" i="5"/>
  <c r="AH201" i="5"/>
  <c r="AH141" i="5"/>
  <c r="AH204" i="5"/>
  <c r="AH236" i="5"/>
  <c r="AH157" i="5"/>
  <c r="AH196" i="5"/>
  <c r="AH183" i="5"/>
  <c r="AH197" i="5"/>
  <c r="AH175" i="5"/>
  <c r="AH10" i="5"/>
  <c r="F236" i="5"/>
  <c r="F245" i="5" s="1"/>
  <c r="F141" i="5"/>
  <c r="F175" i="5"/>
  <c r="F157" i="5"/>
  <c r="F196" i="5"/>
  <c r="F204" i="5"/>
  <c r="F183" i="5"/>
  <c r="F197" i="5"/>
  <c r="F181" i="5"/>
  <c r="F10" i="5"/>
  <c r="E14" i="5"/>
  <c r="AG14" i="5" s="1"/>
  <c r="E15" i="5"/>
  <c r="AG15" i="5" s="1"/>
  <c r="G234" i="2"/>
  <c r="G236" i="2" s="1"/>
  <c r="E121" i="5" s="1"/>
  <c r="AG121" i="5" s="1"/>
  <c r="G195" i="2"/>
  <c r="G197" i="2" s="1"/>
  <c r="G147" i="2"/>
  <c r="G427" i="2"/>
  <c r="G429" i="2" s="1"/>
  <c r="E208" i="5" s="1"/>
  <c r="AG208" i="5" s="1"/>
  <c r="G136" i="2"/>
  <c r="G60" i="2"/>
  <c r="G63" i="2" s="1"/>
  <c r="E113" i="5" s="1"/>
  <c r="AG113" i="5" s="1"/>
  <c r="D168" i="2"/>
  <c r="G168" i="2" s="1"/>
  <c r="G169" i="2" s="1"/>
  <c r="E106" i="5" s="1"/>
  <c r="AG106" i="5" s="1"/>
  <c r="G211" i="2"/>
  <c r="G218" i="2"/>
  <c r="A252" i="2"/>
  <c r="A268" i="2" s="1"/>
  <c r="A283" i="2" s="1"/>
  <c r="A297" i="2" s="1"/>
  <c r="G210" i="2"/>
  <c r="G209" i="2"/>
  <c r="G212" i="2"/>
  <c r="G320" i="2"/>
  <c r="E177" i="5" s="1"/>
  <c r="AG177" i="5" s="1"/>
  <c r="G277" i="2"/>
  <c r="G263" i="2"/>
  <c r="D153" i="2"/>
  <c r="G206" i="2"/>
  <c r="G16" i="2"/>
  <c r="G250" i="2"/>
  <c r="E123" i="5" s="1"/>
  <c r="AG123" i="5" s="1"/>
  <c r="G187" i="2"/>
  <c r="G89" i="2"/>
  <c r="G90" i="2" s="1"/>
  <c r="D152" i="2" s="1"/>
  <c r="G176" i="2"/>
  <c r="G177" i="2" s="1"/>
  <c r="G180" i="2" s="1"/>
  <c r="F173" i="2"/>
  <c r="G173" i="2" s="1"/>
  <c r="G174" i="2" s="1"/>
  <c r="G179" i="2" s="1"/>
  <c r="G94" i="2"/>
  <c r="G95" i="2" s="1"/>
  <c r="G101" i="2" s="1"/>
  <c r="G46" i="2"/>
  <c r="G47" i="2" s="1"/>
  <c r="G56" i="2" s="1"/>
  <c r="C76" i="2"/>
  <c r="G76" i="2" s="1"/>
  <c r="G77" i="2" s="1"/>
  <c r="G73" i="2"/>
  <c r="G74" i="2" s="1"/>
  <c r="G275" i="2"/>
  <c r="G261" i="2"/>
  <c r="G18" i="2"/>
  <c r="G19" i="2" s="1"/>
  <c r="AH80" i="5" l="1"/>
  <c r="F80" i="5"/>
  <c r="F81" i="5" s="1"/>
  <c r="F438" i="5" s="1"/>
  <c r="AH438" i="5" s="1"/>
  <c r="C9" i="28" s="1"/>
  <c r="E55" i="5"/>
  <c r="G24" i="2"/>
  <c r="G27" i="2" s="1"/>
  <c r="G41" i="2" s="1"/>
  <c r="G42" i="2" s="1"/>
  <c r="G153" i="2"/>
  <c r="AH14" i="5"/>
  <c r="AH113" i="5"/>
  <c r="AH13" i="5"/>
  <c r="AH106" i="5"/>
  <c r="AH15" i="5"/>
  <c r="AH123" i="5"/>
  <c r="AH121" i="5"/>
  <c r="AH177" i="5"/>
  <c r="AH186" i="5"/>
  <c r="AH208" i="5"/>
  <c r="F123" i="5"/>
  <c r="F186" i="5"/>
  <c r="F14" i="5"/>
  <c r="F208" i="5"/>
  <c r="F210" i="5" s="1"/>
  <c r="F113" i="5"/>
  <c r="F13" i="5"/>
  <c r="F121" i="5"/>
  <c r="F177" i="5"/>
  <c r="F106" i="5"/>
  <c r="F15" i="5"/>
  <c r="F446" i="5"/>
  <c r="AH446" i="5" s="1"/>
  <c r="C17" i="28" s="1"/>
  <c r="E54" i="5"/>
  <c r="AG54" i="5" s="1"/>
  <c r="D158" i="2"/>
  <c r="G158" i="2" s="1"/>
  <c r="E94" i="5"/>
  <c r="AG94" i="5" s="1"/>
  <c r="A304" i="2"/>
  <c r="A309" i="2" s="1"/>
  <c r="A317" i="2" s="1"/>
  <c r="A322" i="2" s="1"/>
  <c r="A331" i="2" s="1"/>
  <c r="A342" i="2" s="1"/>
  <c r="G305" i="2"/>
  <c r="G308" i="2" s="1"/>
  <c r="E143" i="5" s="1"/>
  <c r="AG143" i="5" s="1"/>
  <c r="G29" i="2"/>
  <c r="E84" i="5"/>
  <c r="AG84" i="5" s="1"/>
  <c r="G30" i="2"/>
  <c r="G143" i="2"/>
  <c r="G264" i="2"/>
  <c r="G266" i="2" s="1"/>
  <c r="G216" i="2"/>
  <c r="G220" i="2" s="1"/>
  <c r="G213" i="2"/>
  <c r="E109" i="5" s="1"/>
  <c r="AG109" i="5" s="1"/>
  <c r="G152" i="2"/>
  <c r="G181" i="2"/>
  <c r="E107" i="5" s="1"/>
  <c r="AG107" i="5" s="1"/>
  <c r="G279" i="2"/>
  <c r="G281" i="2" s="1"/>
  <c r="G146" i="2"/>
  <c r="G31" i="2"/>
  <c r="G32" i="2"/>
  <c r="G103" i="2"/>
  <c r="D154" i="2" s="1"/>
  <c r="G79" i="2"/>
  <c r="AG55" i="5" l="1"/>
  <c r="AH55" i="5" s="1"/>
  <c r="F55" i="5"/>
  <c r="G154" i="2"/>
  <c r="AH143" i="5"/>
  <c r="AH107" i="5"/>
  <c r="AH54" i="5"/>
  <c r="AH61" i="5"/>
  <c r="AH109" i="5"/>
  <c r="AH187" i="5"/>
  <c r="AH84" i="5"/>
  <c r="F61" i="5"/>
  <c r="F109" i="5"/>
  <c r="F143" i="5"/>
  <c r="F187" i="5"/>
  <c r="F189" i="5" s="1"/>
  <c r="F443" i="5" s="1"/>
  <c r="F107" i="5"/>
  <c r="F54" i="5"/>
  <c r="F94" i="5"/>
  <c r="F48" i="5"/>
  <c r="F436" i="5" s="1"/>
  <c r="F445" i="5"/>
  <c r="AH445" i="5" s="1"/>
  <c r="C16" i="28" s="1"/>
  <c r="F449" i="5"/>
  <c r="AH449" i="5" s="1"/>
  <c r="C20" i="28" s="1"/>
  <c r="A351" i="2"/>
  <c r="A365" i="2" s="1"/>
  <c r="A371" i="2" s="1"/>
  <c r="A381" i="2" s="1"/>
  <c r="A396" i="2" s="1"/>
  <c r="A406" i="2" s="1"/>
  <c r="A414" i="2" s="1"/>
  <c r="A422" i="2" s="1"/>
  <c r="A426" i="2" s="1"/>
  <c r="A431" i="2" s="1"/>
  <c r="F84" i="5"/>
  <c r="F444" i="5"/>
  <c r="AH444" i="5" s="1"/>
  <c r="C15" i="28" s="1"/>
  <c r="E135" i="5"/>
  <c r="AG135" i="5" s="1"/>
  <c r="E108" i="5"/>
  <c r="AG108" i="5" s="1"/>
  <c r="G366" i="2"/>
  <c r="E137" i="5"/>
  <c r="G34" i="2"/>
  <c r="G35" i="2" s="1"/>
  <c r="G39" i="2" s="1"/>
  <c r="E119" i="5"/>
  <c r="AG119" i="5" s="1"/>
  <c r="G148" i="2"/>
  <c r="E96" i="5"/>
  <c r="AG96" i="5" s="1"/>
  <c r="E90" i="5"/>
  <c r="AG90" i="5" s="1"/>
  <c r="D159" i="2"/>
  <c r="G159" i="2" s="1"/>
  <c r="G160" i="2" s="1"/>
  <c r="E92" i="5"/>
  <c r="AG92" i="5" s="1"/>
  <c r="G294" i="2"/>
  <c r="G295" i="2" s="1"/>
  <c r="G367" i="2" s="1"/>
  <c r="E151" i="5" s="1"/>
  <c r="AG151" i="5" s="1"/>
  <c r="G368" i="2" l="1"/>
  <c r="E153" i="5"/>
  <c r="F153" i="5" s="1"/>
  <c r="E147" i="5"/>
  <c r="AG147" i="5" s="1"/>
  <c r="AH96" i="5"/>
  <c r="AH60" i="5"/>
  <c r="AH90" i="5"/>
  <c r="AH135" i="5"/>
  <c r="AH108" i="5"/>
  <c r="AH151" i="5"/>
  <c r="AH119" i="5"/>
  <c r="AH56" i="5"/>
  <c r="F60" i="5"/>
  <c r="F92" i="5"/>
  <c r="F108" i="5"/>
  <c r="F56" i="5"/>
  <c r="F119" i="5"/>
  <c r="F151" i="5"/>
  <c r="F137" i="5"/>
  <c r="F96" i="5"/>
  <c r="F90" i="5"/>
  <c r="F135" i="5"/>
  <c r="AH436" i="5"/>
  <c r="G161" i="2"/>
  <c r="G163" i="2" s="1"/>
  <c r="G164" i="2" s="1"/>
  <c r="E155" i="5"/>
  <c r="AG155" i="5" s="1"/>
  <c r="E133" i="5"/>
  <c r="AG133" i="5" s="1"/>
  <c r="E69" i="5"/>
  <c r="AG69" i="5" s="1"/>
  <c r="G149" i="2"/>
  <c r="D160" i="2"/>
  <c r="E149" i="5" l="1"/>
  <c r="F149" i="5" s="1"/>
  <c r="F147" i="5"/>
  <c r="AH147" i="5"/>
  <c r="AH155" i="5"/>
  <c r="AH71" i="5"/>
  <c r="AH57" i="5"/>
  <c r="AH133" i="5"/>
  <c r="AH62" i="5"/>
  <c r="AH65" i="5"/>
  <c r="AH69" i="5"/>
  <c r="F62" i="5"/>
  <c r="F57" i="5"/>
  <c r="F71" i="5"/>
  <c r="F155" i="5"/>
  <c r="F65" i="5"/>
  <c r="F69" i="5"/>
  <c r="F133" i="5"/>
  <c r="F129" i="5"/>
  <c r="F440" i="5" s="1"/>
  <c r="AH440" i="5" s="1"/>
  <c r="C11" i="28" s="1"/>
  <c r="C7" i="28"/>
  <c r="E103" i="5"/>
  <c r="AG103" i="5" s="1"/>
  <c r="AH63" i="5" l="1"/>
  <c r="AH92" i="5"/>
  <c r="AH67" i="5"/>
  <c r="F63" i="5"/>
  <c r="F159" i="5"/>
  <c r="F67" i="5"/>
  <c r="F103" i="5"/>
  <c r="F75" i="5" l="1"/>
  <c r="F437" i="5" s="1"/>
  <c r="AH437" i="5" s="1"/>
  <c r="F115" i="5"/>
  <c r="F439" i="5" s="1"/>
  <c r="G219" i="11"/>
  <c r="M137" i="5" s="1"/>
  <c r="AG137" i="5" s="1"/>
  <c r="AH137" i="5" l="1"/>
  <c r="N137" i="5"/>
  <c r="C8" i="28"/>
  <c r="G275" i="11"/>
  <c r="M153" i="5" s="1"/>
  <c r="AG153" i="5" s="1"/>
  <c r="A96" i="5"/>
  <c r="A98" i="5" s="1"/>
  <c r="A100" i="5" s="1"/>
  <c r="A102" i="5" s="1"/>
  <c r="A105" i="5" s="1"/>
  <c r="A113" i="5" s="1"/>
  <c r="AH153" i="5" l="1"/>
  <c r="N153" i="5"/>
  <c r="M149" i="5"/>
  <c r="AG149" i="5" s="1"/>
  <c r="A119" i="5"/>
  <c r="A121" i="5" s="1"/>
  <c r="A123" i="5" s="1"/>
  <c r="A125" i="5" s="1"/>
  <c r="A127" i="5" s="1"/>
  <c r="AH149" i="5" l="1"/>
  <c r="N149" i="5"/>
  <c r="N159" i="5" s="1"/>
  <c r="A133" i="5"/>
  <c r="A135" i="5" s="1"/>
  <c r="A137" i="5" s="1"/>
  <c r="N441" i="5" l="1"/>
  <c r="N454" i="5" s="1"/>
  <c r="N456" i="5"/>
  <c r="A139" i="5"/>
  <c r="A141" i="5" s="1"/>
  <c r="A143" i="5" s="1"/>
  <c r="A145" i="5" s="1"/>
  <c r="A147" i="5" s="1"/>
  <c r="A149" i="5" s="1"/>
  <c r="A151" i="5" s="1"/>
  <c r="A153" i="5" s="1"/>
  <c r="A155" i="5" s="1"/>
  <c r="A157" i="5" s="1"/>
  <c r="A163" i="5" s="1"/>
  <c r="N458" i="5" l="1"/>
  <c r="N424" i="5"/>
  <c r="N429" i="5" s="1"/>
  <c r="N431" i="5" s="1"/>
  <c r="A169" i="5"/>
  <c r="A171" i="5" s="1"/>
  <c r="A173" i="5" s="1"/>
  <c r="A175" i="5" s="1"/>
  <c r="A177" i="5" s="1"/>
  <c r="A179" i="5" s="1"/>
  <c r="A181" i="5" l="1"/>
  <c r="A183" i="5" l="1"/>
  <c r="A185" i="5" s="1"/>
  <c r="H454" i="5"/>
  <c r="H458" i="5" s="1"/>
  <c r="J454" i="5"/>
  <c r="J458" i="5" s="1"/>
  <c r="L454" i="5"/>
  <c r="L458" i="5" s="1"/>
  <c r="R454" i="5"/>
  <c r="R458" i="5" s="1"/>
  <c r="T454" i="5"/>
  <c r="T458" i="5" s="1"/>
  <c r="A193" i="5" l="1"/>
  <c r="T424" i="5"/>
  <c r="H424" i="5"/>
  <c r="L424" i="5"/>
  <c r="J424" i="5"/>
  <c r="J429" i="5" s="1"/>
  <c r="J431" i="5" s="1"/>
  <c r="R424" i="5"/>
  <c r="AH94" i="5" l="1"/>
  <c r="A195" i="5"/>
  <c r="A199" i="5" s="1"/>
  <c r="A204" i="5" s="1"/>
  <c r="A206" i="5" s="1"/>
  <c r="A208" i="5" s="1"/>
  <c r="A215" i="5" s="1"/>
  <c r="F7" i="22"/>
  <c r="H429" i="5"/>
  <c r="H431" i="5" s="1"/>
  <c r="F13" i="22"/>
  <c r="T429" i="5"/>
  <c r="T431" i="5" s="1"/>
  <c r="F10" i="22"/>
  <c r="F9" i="22"/>
  <c r="L429" i="5"/>
  <c r="L431" i="5" s="1"/>
  <c r="F12" i="22"/>
  <c r="R429" i="5"/>
  <c r="R431" i="5" s="1"/>
  <c r="F8" i="22"/>
  <c r="A221" i="5" l="1"/>
  <c r="AH103" i="5" l="1"/>
  <c r="A224" i="5"/>
  <c r="A226" i="5" s="1"/>
  <c r="A228" i="5" s="1"/>
  <c r="A230" i="5" s="1"/>
  <c r="A235" i="5" s="1"/>
  <c r="A242" i="5" s="1"/>
  <c r="A249" i="5" s="1"/>
  <c r="A253" i="5" s="1"/>
  <c r="A256" i="5" s="1"/>
  <c r="A258" i="5" s="1"/>
  <c r="A260" i="5" s="1"/>
  <c r="A262" i="5" s="1"/>
  <c r="AH439" i="5" l="1"/>
  <c r="C10" i="28" l="1"/>
  <c r="A264" i="5" l="1"/>
  <c r="A266" i="5" s="1"/>
  <c r="A268" i="5" s="1"/>
  <c r="A273" i="5" s="1"/>
  <c r="A275" i="5" l="1"/>
  <c r="A277" i="5" l="1"/>
  <c r="A279" i="5" s="1"/>
  <c r="A281" i="5" l="1"/>
  <c r="A286" i="5" s="1"/>
  <c r="A291" i="5" s="1"/>
  <c r="A293" i="5" s="1"/>
  <c r="A295" i="5" s="1"/>
  <c r="A297" i="5" s="1"/>
  <c r="A299" i="5" s="1"/>
  <c r="F441" i="5" l="1"/>
  <c r="AH441" i="5" s="1"/>
  <c r="A301" i="5"/>
  <c r="A304" i="5" s="1"/>
  <c r="A307" i="5" s="1"/>
  <c r="A309" i="5" s="1"/>
  <c r="A311" i="5" s="1"/>
  <c r="A313" i="5" l="1"/>
  <c r="A316" i="5" s="1"/>
  <c r="F456" i="5"/>
  <c r="C12" i="28"/>
  <c r="F454" i="5"/>
  <c r="F424" i="5" s="1"/>
  <c r="A318" i="5" l="1"/>
  <c r="A322" i="5" s="1"/>
  <c r="A325" i="5" s="1"/>
  <c r="A331" i="5" s="1"/>
  <c r="A333" i="5" s="1"/>
  <c r="A335" i="5" s="1"/>
  <c r="A337" i="5" s="1"/>
  <c r="A339" i="5" s="1"/>
  <c r="A341" i="5" s="1"/>
  <c r="A344" i="5" s="1"/>
  <c r="F429" i="5"/>
  <c r="F431" i="5" s="1"/>
  <c r="F458" i="5"/>
  <c r="F6" i="22"/>
  <c r="A351" i="5" l="1"/>
  <c r="A354" i="5" s="1"/>
  <c r="A357" i="5" s="1"/>
  <c r="A359" i="5" s="1"/>
  <c r="A361" i="5" s="1"/>
  <c r="A363" i="5" s="1"/>
  <c r="A365" i="5" s="1"/>
  <c r="A367" i="5" s="1"/>
  <c r="G546" i="15"/>
  <c r="G548" i="15" s="1"/>
  <c r="O181" i="5" s="1"/>
  <c r="AG181" i="5" s="1"/>
  <c r="AH181" i="5" l="1"/>
  <c r="P181" i="5"/>
  <c r="P189" i="5" s="1"/>
  <c r="A369" i="5"/>
  <c r="A371" i="5" s="1"/>
  <c r="A373" i="5" s="1"/>
  <c r="A375" i="5" l="1"/>
  <c r="A380" i="5" s="1"/>
  <c r="A387" i="5" s="1"/>
  <c r="A391" i="5" s="1"/>
  <c r="A393" i="5" s="1"/>
  <c r="A395" i="5" s="1"/>
  <c r="A399" i="5" s="1"/>
  <c r="P443" i="5"/>
  <c r="P456" i="5"/>
  <c r="A401" i="5" l="1"/>
  <c r="A408" i="5" s="1"/>
  <c r="A410" i="5" s="1"/>
  <c r="A412" i="5" s="1"/>
  <c r="P454" i="5"/>
  <c r="AH443" i="5"/>
  <c r="P458" i="5" l="1"/>
  <c r="P424" i="5"/>
  <c r="C14" i="28"/>
  <c r="P429" i="5" l="1"/>
  <c r="P431" i="5" s="1"/>
  <c r="F11" i="22"/>
  <c r="AF250" i="5" l="1"/>
  <c r="AF270" i="5" s="1"/>
  <c r="AH424" i="5"/>
  <c r="AF456" i="5" l="1"/>
  <c r="AH456" i="5" s="1"/>
  <c r="AF447" i="5"/>
  <c r="AH427" i="5"/>
  <c r="AH429" i="5" s="1"/>
  <c r="AH431" i="5" s="1"/>
  <c r="AH432" i="5" s="1"/>
  <c r="AH434" i="5"/>
  <c r="AF454" i="5" l="1"/>
  <c r="AH447" i="5"/>
  <c r="AF424" i="5" l="1"/>
  <c r="AF458" i="5"/>
  <c r="C18" i="28"/>
  <c r="AH454" i="5"/>
  <c r="C24" i="28" l="1"/>
  <c r="AF429" i="5"/>
  <c r="AF431" i="5" s="1"/>
  <c r="AH458" i="5"/>
  <c r="AH457" i="5"/>
  <c r="AH459" i="5"/>
  <c r="F19" i="22" l="1"/>
  <c r="C26" i="28"/>
  <c r="C28" i="28" s="1"/>
  <c r="C30" i="28" s="1"/>
  <c r="C31" i="28" s="1"/>
  <c r="C22" i="22" l="1"/>
  <c r="C23" i="22" s="1"/>
  <c r="C24" i="22" s="1"/>
  <c r="C25" i="22" s="1"/>
</calcChain>
</file>

<file path=xl/sharedStrings.xml><?xml version="1.0" encoding="utf-8"?>
<sst xmlns="http://schemas.openxmlformats.org/spreadsheetml/2006/main" count="6607" uniqueCount="1120">
  <si>
    <t>CIVIL,SANITARY &amp; WATER SUPPLY AND STRUCTURAL STEEL WORKS</t>
  </si>
  <si>
    <t>DESCRIPTION OF ITEMS</t>
  </si>
  <si>
    <t>QUANTITY</t>
  </si>
  <si>
    <t>UNIT</t>
  </si>
  <si>
    <t>AMOUNT</t>
  </si>
  <si>
    <t>SUB HEAD  -I  SITE CLEARANCE</t>
  </si>
  <si>
    <t>Sqm</t>
  </si>
  <si>
    <t>Cum</t>
  </si>
  <si>
    <t>Each</t>
  </si>
  <si>
    <t>Rmt</t>
  </si>
  <si>
    <t>No.s</t>
  </si>
  <si>
    <t>for all existing buildings</t>
  </si>
  <si>
    <t>Internal PVC pipes</t>
  </si>
  <si>
    <t>PVC 4"</t>
  </si>
  <si>
    <t>PVC 3"</t>
  </si>
  <si>
    <t xml:space="preserve">CPVC pipes </t>
  </si>
  <si>
    <t>EXTERNAL</t>
  </si>
  <si>
    <t>No.</t>
  </si>
  <si>
    <t>20mm dia</t>
  </si>
  <si>
    <t>25mm dia</t>
  </si>
  <si>
    <t>30mm dia</t>
  </si>
  <si>
    <t>40mm dia</t>
  </si>
  <si>
    <t>50mm dia</t>
  </si>
  <si>
    <t>TOTAL</t>
  </si>
  <si>
    <t>Add : GST Extra @18%</t>
  </si>
  <si>
    <t xml:space="preserve"> S.NO</t>
  </si>
  <si>
    <t>DESCRIPTION</t>
  </si>
  <si>
    <t>NOS</t>
  </si>
  <si>
    <t>LENGTH</t>
  </si>
  <si>
    <t>BREDTH</t>
  </si>
  <si>
    <t>DEPTH</t>
  </si>
  <si>
    <t>UNITS</t>
  </si>
  <si>
    <t>Site levelling</t>
  </si>
  <si>
    <t>Total</t>
  </si>
  <si>
    <t xml:space="preserve"> </t>
  </si>
  <si>
    <t>Earth Work excavation</t>
  </si>
  <si>
    <t>Under Footing</t>
  </si>
  <si>
    <t>A) Upto 1.50 M</t>
  </si>
  <si>
    <t>F-1</t>
  </si>
  <si>
    <t>Under RR Masonry</t>
  </si>
  <si>
    <t>ALL Round Length</t>
  </si>
  <si>
    <t xml:space="preserve">Total </t>
  </si>
  <si>
    <t>Total Quantity of Excavation</t>
  </si>
  <si>
    <t>Supply &amp; Filling Earth in sides of Footings, Under Basements etc.,</t>
  </si>
  <si>
    <t>Available Excavated Earth Quantity</t>
  </si>
  <si>
    <t>Deduct Quantities of</t>
  </si>
  <si>
    <t>Deduction  PCC (1:4:8)</t>
  </si>
  <si>
    <t>RCC Footing</t>
  </si>
  <si>
    <t>Below FFL Column</t>
  </si>
  <si>
    <t>Plinth  Beam</t>
  </si>
  <si>
    <t>Below FFL RR Masonry</t>
  </si>
  <si>
    <t>Back fillingQty</t>
  </si>
  <si>
    <t xml:space="preserve">Basement Filling </t>
  </si>
  <si>
    <t>Supply &amp; Filling of Good Earth Brought From Out Side</t>
  </si>
  <si>
    <t>Filling With Available Excavated Earth
Considered</t>
  </si>
  <si>
    <t>x</t>
  </si>
  <si>
    <t>Disposal of Excavated Earth</t>
  </si>
  <si>
    <t>PCC  (1:4:8)</t>
  </si>
  <si>
    <t>Under Room PCC</t>
  </si>
  <si>
    <t>Total PCC quantity</t>
  </si>
  <si>
    <t>ATT</t>
  </si>
  <si>
    <t xml:space="preserve">Anti terminate </t>
  </si>
  <si>
    <t>RR MASONRY</t>
  </si>
  <si>
    <t>Below NGL</t>
  </si>
  <si>
    <t>All Round Length</t>
  </si>
  <si>
    <t>Above  NGL</t>
  </si>
  <si>
    <t>TOTAL RR Masonry Qty.</t>
  </si>
  <si>
    <t>Plinth Protection</t>
  </si>
  <si>
    <t>Total Plinth Protection Qty.</t>
  </si>
  <si>
    <t>R.C.C</t>
  </si>
  <si>
    <t>a)</t>
  </si>
  <si>
    <t>Total footings RCC</t>
  </si>
  <si>
    <t>b)</t>
  </si>
  <si>
    <t>RCC Columns</t>
  </si>
  <si>
    <t>Below FFL</t>
  </si>
  <si>
    <t>C1</t>
  </si>
  <si>
    <t>Total columns RCC (upto FFL)</t>
  </si>
  <si>
    <t>RCC for columns(above FFL upto GF)</t>
  </si>
  <si>
    <t>Columns</t>
  </si>
  <si>
    <t>RCC (upto FFL)</t>
  </si>
  <si>
    <t>Ground Floor</t>
  </si>
  <si>
    <t>c)</t>
  </si>
  <si>
    <t>Plinth Beam</t>
  </si>
  <si>
    <t>Horizontal  Beams</t>
  </si>
  <si>
    <t>Horizontal-1</t>
  </si>
  <si>
    <t>Vertical  Beams</t>
  </si>
  <si>
    <t>d)</t>
  </si>
  <si>
    <t>RCC FOR ROOF BEAMS</t>
  </si>
  <si>
    <t>Roof Beams</t>
  </si>
  <si>
    <t>e)</t>
  </si>
  <si>
    <t>Roof Slab</t>
  </si>
  <si>
    <t>GROUND FLOOR</t>
  </si>
  <si>
    <t>Slabs</t>
  </si>
  <si>
    <t>STAIRCASE CONCRETING</t>
  </si>
  <si>
    <t>Staircase-1</t>
  </si>
  <si>
    <t>Waist slab First Flight</t>
  </si>
  <si>
    <t>Steps</t>
  </si>
  <si>
    <t>Midlanding</t>
  </si>
  <si>
    <t>Mid Landing Beam</t>
  </si>
  <si>
    <t>Staircase</t>
  </si>
  <si>
    <t>Lintels</t>
  </si>
  <si>
    <t>D1</t>
  </si>
  <si>
    <t>W1</t>
  </si>
  <si>
    <t>W2</t>
  </si>
  <si>
    <t>V1</t>
  </si>
  <si>
    <t>CHAJJA's</t>
  </si>
  <si>
    <t>Chajja's</t>
  </si>
  <si>
    <t>RCC Concrete Work</t>
  </si>
  <si>
    <t>Total Rcc Qty. All Works Upto Plinth  Level.</t>
  </si>
  <si>
    <t>Total Rcc Qty. All Works Above Plinth upto  Floor V Level</t>
  </si>
  <si>
    <t>Grand Total</t>
  </si>
  <si>
    <t>Supplying &amp; Fabrication of Reinforcement steel</t>
  </si>
  <si>
    <t>Footings- 60 kg/cum</t>
  </si>
  <si>
    <t>X</t>
  </si>
  <si>
    <t>kg</t>
  </si>
  <si>
    <t>Plinth Beam- 150 kg/cum</t>
  </si>
  <si>
    <t>Columns-250 kgs/cum</t>
  </si>
  <si>
    <t>Roof beams-250 kgs/cum</t>
  </si>
  <si>
    <t>Slabs-80 kgs/cum</t>
  </si>
  <si>
    <t>Add : 5% Extra for Other Unforessen Items</t>
  </si>
  <si>
    <t>KG</t>
  </si>
  <si>
    <t>(or)</t>
  </si>
  <si>
    <t>MT</t>
  </si>
  <si>
    <t>SHUTTERING</t>
  </si>
  <si>
    <t>Columns Shuttering</t>
  </si>
  <si>
    <t>Up to Floor FFL</t>
  </si>
  <si>
    <t>Shuttering For Plinth Beam</t>
  </si>
  <si>
    <t>Shuttering For Roof Beams</t>
  </si>
  <si>
    <t>Roof Beams Shuttering</t>
  </si>
  <si>
    <t>Shuttering For Roof Slab</t>
  </si>
  <si>
    <t>Shuttering for Slabs</t>
  </si>
  <si>
    <t>Shuttering For Stair Case</t>
  </si>
  <si>
    <t>Shuttering for Lintels</t>
  </si>
  <si>
    <t>Sides</t>
  </si>
  <si>
    <t>Shuttering for Chajjas</t>
  </si>
  <si>
    <t>Brick Work</t>
  </si>
  <si>
    <t>Horizontal</t>
  </si>
  <si>
    <t>Vertical</t>
  </si>
  <si>
    <t>Deductions</t>
  </si>
  <si>
    <t>Total 200 mm brick work quantity</t>
  </si>
  <si>
    <t xml:space="preserve">Plastering </t>
  </si>
  <si>
    <t xml:space="preserve">All round </t>
  </si>
  <si>
    <t>External plastering</t>
  </si>
  <si>
    <t>Internal plastering(15mm)</t>
  </si>
  <si>
    <t>Internal plastering</t>
  </si>
  <si>
    <t>Ceiling plastering</t>
  </si>
  <si>
    <t>Pointing on stone work</t>
  </si>
  <si>
    <t>Above NGL</t>
  </si>
  <si>
    <t>Pointing Work</t>
  </si>
  <si>
    <t xml:space="preserve"> Flooring</t>
  </si>
  <si>
    <t>Skirting</t>
  </si>
  <si>
    <t>Non skid ceramic tiles in toilets</t>
  </si>
  <si>
    <t>Non-skid  Flooring</t>
  </si>
  <si>
    <t>Dadoing</t>
  </si>
  <si>
    <t>Kota Stone Flooring</t>
  </si>
  <si>
    <t xml:space="preserve">Threads </t>
  </si>
  <si>
    <t>Painting</t>
  </si>
  <si>
    <t xml:space="preserve">External painting </t>
  </si>
  <si>
    <t xml:space="preserve">Internal painting </t>
  </si>
  <si>
    <t>Ceiling painting - White wash</t>
  </si>
  <si>
    <t>Water Proofing works</t>
  </si>
  <si>
    <t>Toilet Waterproofing</t>
  </si>
  <si>
    <t>Terrace Water Proofing</t>
  </si>
  <si>
    <t>Terrace</t>
  </si>
  <si>
    <t>Joinery</t>
  </si>
  <si>
    <t>shutters</t>
  </si>
  <si>
    <t>UPVC WINDOWS</t>
  </si>
  <si>
    <t>Upvc Windows &amp; Ventilator</t>
  </si>
  <si>
    <t>Ventilators</t>
  </si>
  <si>
    <t>Nos</t>
  </si>
  <si>
    <t>f)</t>
  </si>
  <si>
    <t>g)</t>
  </si>
  <si>
    <t xml:space="preserve">S.S Railing </t>
  </si>
  <si>
    <t>Waist slab Flight</t>
  </si>
  <si>
    <t>KGS</t>
  </si>
  <si>
    <t>MS Grills 20kg/Sqm</t>
  </si>
  <si>
    <t>Convertion (20kg/Sqm)</t>
  </si>
  <si>
    <t>Synthatic Enamel  Paint</t>
  </si>
  <si>
    <t>a) Steel surfaces with zinc chromate primer</t>
  </si>
  <si>
    <t>Windows For MS Grill</t>
  </si>
  <si>
    <t>b) Wooden surface with approved primer</t>
  </si>
  <si>
    <t>Detailed Estimation of Toilet and Rest Room</t>
  </si>
  <si>
    <t>Above 1.50 till 3.00 M</t>
  </si>
  <si>
    <t>Rest Room</t>
  </si>
  <si>
    <t>Toilet Block</t>
  </si>
  <si>
    <t>TOTAL ATT  Qty.</t>
  </si>
  <si>
    <t>D2</t>
  </si>
  <si>
    <t>D4</t>
  </si>
  <si>
    <t>WC</t>
  </si>
  <si>
    <t>Parapet Wall</t>
  </si>
  <si>
    <t>Parapet Wall Plastering</t>
  </si>
  <si>
    <t>External plastering(20mm)</t>
  </si>
  <si>
    <t>Deductions of 50% External</t>
  </si>
  <si>
    <t>Deductions of 50% Internal</t>
  </si>
  <si>
    <t>Open Beams</t>
  </si>
  <si>
    <t>Chajja's Plaastering</t>
  </si>
  <si>
    <t>Vitrified Floor Tiles</t>
  </si>
  <si>
    <t>Vitrified Flooring Skirting</t>
  </si>
  <si>
    <t>Urinal  Partion Wall</t>
  </si>
  <si>
    <t>Urinal  Partion Wall Plastering</t>
  </si>
  <si>
    <t xml:space="preserve">STEPS </t>
  </si>
  <si>
    <t>Entrance Steps 1&amp;2</t>
  </si>
  <si>
    <t>Entrance Steps -1&amp;2</t>
  </si>
  <si>
    <t>Entrance Steps  - 1&amp;2</t>
  </si>
  <si>
    <t>Raiser</t>
  </si>
  <si>
    <t>D4 (TD)</t>
  </si>
  <si>
    <t>Ventilators Louvers</t>
  </si>
  <si>
    <t>MS Grills For Windows</t>
  </si>
  <si>
    <t>RB1</t>
  </si>
  <si>
    <t>RB2</t>
  </si>
  <si>
    <t>Passage</t>
  </si>
  <si>
    <t>Half brick masonry</t>
  </si>
  <si>
    <t>F-2</t>
  </si>
  <si>
    <t>Stair Case Area</t>
  </si>
  <si>
    <t>C2</t>
  </si>
  <si>
    <t>PB1</t>
  </si>
  <si>
    <t>Under Footing For Stair Case</t>
  </si>
  <si>
    <t>Below FFL For Stiar Case</t>
  </si>
  <si>
    <t>RCC for columns(above FFL upto GF)  For Stair Case</t>
  </si>
  <si>
    <t xml:space="preserve"> First Floor</t>
  </si>
  <si>
    <t>RCC Coulmn For First Floor</t>
  </si>
  <si>
    <t>FIRST FLOOR</t>
  </si>
  <si>
    <t>Ground Floor For Stair Case</t>
  </si>
  <si>
    <t>First Floor</t>
  </si>
  <si>
    <t>Head Room</t>
  </si>
  <si>
    <t>RCC Coulmn For Head Room</t>
  </si>
  <si>
    <t>Head Room Floor</t>
  </si>
  <si>
    <t>HEAD ROOM FLOOR</t>
  </si>
  <si>
    <t>Head Room Roof Area</t>
  </si>
  <si>
    <t>First  Floor</t>
  </si>
  <si>
    <t>Under Footing PCC For Stair Case</t>
  </si>
  <si>
    <t xml:space="preserve">Under RR Masonry For Stair Case </t>
  </si>
  <si>
    <t>W5</t>
  </si>
  <si>
    <t>Ground Floor For Stiar Case (Above FFL)</t>
  </si>
  <si>
    <t>For Stair Case</t>
  </si>
  <si>
    <t>Entrance Steps -1</t>
  </si>
  <si>
    <t xml:space="preserve">Landing </t>
  </si>
  <si>
    <t>Flight-1</t>
  </si>
  <si>
    <t>Flight-2</t>
  </si>
  <si>
    <t>Vertical -1</t>
  </si>
  <si>
    <t>Head Room Area</t>
  </si>
  <si>
    <t>For Stair Case Area</t>
  </si>
  <si>
    <t xml:space="preserve">Open Beams </t>
  </si>
  <si>
    <t>Chajja's Plastering</t>
  </si>
  <si>
    <t>HEAD ROOM  FLOOR</t>
  </si>
  <si>
    <t>Vitrified Flooring</t>
  </si>
  <si>
    <t xml:space="preserve"> Entrance Steps  - 1</t>
  </si>
  <si>
    <t xml:space="preserve">For Stair Case Area </t>
  </si>
  <si>
    <t>Steps Landing</t>
  </si>
  <si>
    <t>Stair Case</t>
  </si>
  <si>
    <t xml:space="preserve">Thread </t>
  </si>
  <si>
    <t xml:space="preserve">Raiser </t>
  </si>
  <si>
    <t>Landing</t>
  </si>
  <si>
    <t>Open Area</t>
  </si>
  <si>
    <t>Balcony</t>
  </si>
  <si>
    <t>Vitrified  Flooring</t>
  </si>
  <si>
    <t>QTY</t>
  </si>
  <si>
    <t>1. CONTRACTORS TOILET &amp; REST ROOM</t>
  </si>
  <si>
    <t xml:space="preserve">Grand Total </t>
  </si>
  <si>
    <t xml:space="preserve">Under Footing </t>
  </si>
  <si>
    <t>Workers Rest Room  &amp; Change Room</t>
  </si>
  <si>
    <t xml:space="preserve">Under RR Masonry </t>
  </si>
  <si>
    <t xml:space="preserve">Below FFL </t>
  </si>
  <si>
    <t xml:space="preserve">RCC for columns(above FFL upto GF)  </t>
  </si>
  <si>
    <t>Ground Floor (Above FFL)</t>
  </si>
  <si>
    <t>PB2</t>
  </si>
  <si>
    <t xml:space="preserve">Ground Floor </t>
  </si>
  <si>
    <t>RB3</t>
  </si>
  <si>
    <t xml:space="preserve">GROUND  FLOOR  </t>
  </si>
  <si>
    <t>Total Foundation Shuttering</t>
  </si>
  <si>
    <t>Sand Cohesion</t>
  </si>
  <si>
    <t xml:space="preserve">Entrance Steps </t>
  </si>
  <si>
    <t>Deduction</t>
  </si>
  <si>
    <t>All round</t>
  </si>
  <si>
    <t>Workers Change Room</t>
  </si>
  <si>
    <t>Workers Rest Room</t>
  </si>
  <si>
    <t>Vertical open Beams</t>
  </si>
  <si>
    <t>Granolithick  Flooring</t>
  </si>
  <si>
    <t>CC Flooring Skirting</t>
  </si>
  <si>
    <t xml:space="preserve"> Entrance Steps  - 1,2&amp;3</t>
  </si>
  <si>
    <t>SUB HEAD - I  TOTAL  AMOUNT</t>
  </si>
  <si>
    <t>SUB HEAD - II  TOTAL  AMOUNT</t>
  </si>
  <si>
    <t>SUB HEAD - III  TOTAL  AMOUNT</t>
  </si>
  <si>
    <t>SUB HEAD - V TOTAL  AMOUNT</t>
  </si>
  <si>
    <t>SUB HEAD - VI TOTAL  AMOUNT</t>
  </si>
  <si>
    <t>SUB HEAD - VII TOTAL  AMOUNT</t>
  </si>
  <si>
    <t>SUB HEAD - VIII TOTAL  AMOUNT</t>
  </si>
  <si>
    <t>SUB HEAD - X TOTAL  AMOUNT</t>
  </si>
  <si>
    <t>SUB HEAD - XI TOTAL  AMOUNT</t>
  </si>
  <si>
    <t>COST SUMMARY</t>
  </si>
  <si>
    <t>SUB HEAD III - ANTI-TERMITE TREATMENT</t>
  </si>
  <si>
    <t>SUB HEAD -II EARTHWORK &amp; EXCAVATION</t>
  </si>
  <si>
    <t>SUB HEAD -IV  PLAIN &amp; REINFORCED CEMENT CONCRETE WORKS</t>
  </si>
  <si>
    <t>Providing pre constructional anti termtite treatment by injecting Imidacloprid 30.5% SC with 0.075% concentration complete and creating a continuous barrier under and alround the column pits, wall trenches, basement  excavation, top surface of plinth filling, junction of wall and floor, along the external perimeter of building, expansion joints,  over the top surface of  consolidated earth on which apron is to be laid, surroundings of pipes and conduits etc., complete as per specification and stipulations laid down in IS 6313 (Part II).  (Plinth area  of the building at ground  floor level only shall be measured for payment).  (To be executed by specialist agency, pest  control (India) Ltd. or equivalent approved agency.  Guarantee period for 10 years). complete as directed by Engineer-In-Charge.</t>
  </si>
  <si>
    <t>Imidacloprid 30.5% SC with 0.075% concentration or equivalent as per manufacturer specifications.</t>
  </si>
  <si>
    <t>SUB HEAD - IV  TOTAL  AMOUNT</t>
  </si>
  <si>
    <t>SUB HEAD -XI  WATER PROOFING</t>
  </si>
  <si>
    <t xml:space="preserve"> a) All Works upto  Plinth  Level </t>
  </si>
  <si>
    <t xml:space="preserve">b) All Works above plinth and upto Floor V level </t>
  </si>
  <si>
    <t>a) All kinds of soil  Lift upto 1.50M</t>
  </si>
  <si>
    <t>c) All kinds of soil  3.00M to 4.50M</t>
  </si>
  <si>
    <t>READY MIX CONCRETE / CONTROLLED CONCRETE</t>
  </si>
  <si>
    <t>Thermo-Mechanically Treated bars</t>
  </si>
  <si>
    <t>Cement skirting 150mm high in CM (1:3) 18mm thick finished with a floating coat of neat cement  etc., complete.</t>
  </si>
  <si>
    <t xml:space="preserve">Health Care Center </t>
  </si>
  <si>
    <t>Parking Shed Area</t>
  </si>
  <si>
    <t>P1</t>
  </si>
  <si>
    <t>D3</t>
  </si>
  <si>
    <t>Toilet</t>
  </si>
  <si>
    <t>Store Room</t>
  </si>
  <si>
    <t>Compounder Room</t>
  </si>
  <si>
    <t>Dressing Room</t>
  </si>
  <si>
    <t>Doctor room</t>
  </si>
  <si>
    <t>Toilet Front</t>
  </si>
  <si>
    <t>Waiting Hall</t>
  </si>
  <si>
    <t>Vitrified  Flooring Tiles</t>
  </si>
  <si>
    <t>Doctor Room</t>
  </si>
  <si>
    <t>Toilet Front Area\</t>
  </si>
  <si>
    <t>Vitrified  Flooring Skirting</t>
  </si>
  <si>
    <t>Granolithic Flooring</t>
  </si>
  <si>
    <t xml:space="preserve">Granolithick  Flooring </t>
  </si>
  <si>
    <t>Non Skid Flooring</t>
  </si>
  <si>
    <t>Security  Extension</t>
  </si>
  <si>
    <t>W3</t>
  </si>
  <si>
    <t>WA</t>
  </si>
  <si>
    <t>WFA</t>
  </si>
  <si>
    <t>Security Extension</t>
  </si>
  <si>
    <t>Security  Extension Office Room</t>
  </si>
  <si>
    <t>Alluminium Windows</t>
  </si>
  <si>
    <t>Detailed Estimation of Worker's Rest Room &amp; Change Room</t>
  </si>
  <si>
    <t>Detailed Estimation of  Health Care Center</t>
  </si>
  <si>
    <t>Detailed Estimation of  Security  Extension</t>
  </si>
  <si>
    <t>Detailed Estimation of Scrap  Yard Bins</t>
  </si>
  <si>
    <t>Scrap  Yard Bins</t>
  </si>
  <si>
    <t>RCC Pedestal</t>
  </si>
  <si>
    <t>Building Material</t>
  </si>
  <si>
    <t>MS Scrap</t>
  </si>
  <si>
    <t>SS Scrap</t>
  </si>
  <si>
    <t>Aluminium Scrap</t>
  </si>
  <si>
    <t>Assorted Scrap</t>
  </si>
  <si>
    <t>Oil &amp; Lubricants</t>
  </si>
  <si>
    <t xml:space="preserve"> Entrance Steps  </t>
  </si>
  <si>
    <t>MS GATE DOORS</t>
  </si>
  <si>
    <t>MS Grill Door</t>
  </si>
  <si>
    <t>GATE For MS Grill</t>
  </si>
  <si>
    <t>GD</t>
  </si>
  <si>
    <t>Galvanized Iron Sheet (G. I)</t>
  </si>
  <si>
    <t>Powder Coated G.I. Sheet Roof</t>
  </si>
  <si>
    <t>Kgs</t>
  </si>
  <si>
    <t xml:space="preserve">    </t>
  </si>
  <si>
    <t>Flight</t>
  </si>
  <si>
    <t>For Ramp</t>
  </si>
  <si>
    <t>Vertical Partion Sheet</t>
  </si>
  <si>
    <t xml:space="preserve">Providing and fixing of Aluminium Fixed Glass Windows as per the elevation drawings, fabricated out of heavy duty aluminium extruded profiles powder coated as per approved shade (55 + 5 micron) and specification with 6 mm clear toughened glassincluding providing Masking Tapes on the profiles for safety against external scratches at site </t>
  </si>
  <si>
    <t>Dismantling wood work in frames, trusses, purlins and rafters up to 10 metres span and 5 metres height including stacking the material within 50 metres lead :</t>
  </si>
  <si>
    <t>Of sectional area 40 square centimetres and above</t>
  </si>
  <si>
    <t>No's</t>
  </si>
  <si>
    <t>SUB HEAD - IX TOTAL  AMOUNT</t>
  </si>
  <si>
    <t>SUB HEAD VI  -  PLASTERING &amp; SURFACE TREATMENT</t>
  </si>
  <si>
    <t xml:space="preserve">SUB HEAD V - MASONARY  WORK  </t>
  </si>
  <si>
    <t>SUB HEAD - XII  TOTAL  AMOUNT</t>
  </si>
  <si>
    <t>SUBHEAD-VII :  FALSE CEILING :</t>
  </si>
  <si>
    <t>SUB HEAD -VIII FLOORINGS</t>
  </si>
  <si>
    <t>SUB HEAD -X  ALUMINIUM WORKS</t>
  </si>
  <si>
    <t>SUBHEAD- XII: STRUCTURAL STEEL WORK :</t>
  </si>
  <si>
    <t>SUB HEAD - XIII  TOTAL  AMOUNT</t>
  </si>
  <si>
    <t xml:space="preserve">      </t>
  </si>
  <si>
    <t>Of area 3 sq. metres and below</t>
  </si>
  <si>
    <t>Structural  Steel  Works</t>
  </si>
  <si>
    <t>RMT</t>
  </si>
  <si>
    <t xml:space="preserve">Anchor Bolts </t>
  </si>
  <si>
    <t>at FFL  Lvl.</t>
  </si>
  <si>
    <t>20mm Dia</t>
  </si>
  <si>
    <t>Weight of Steel  2.50KG/Rmt</t>
  </si>
  <si>
    <t xml:space="preserve">b) </t>
  </si>
  <si>
    <t xml:space="preserve">Base Plate </t>
  </si>
  <si>
    <t>Kg</t>
  </si>
  <si>
    <t>Base Plate 20mm Thick</t>
  </si>
  <si>
    <t>For 1SQM (314.00/2=157KG)</t>
  </si>
  <si>
    <t>16mm Dia</t>
  </si>
  <si>
    <t>Weight of Steel  1.60KG/Rmt</t>
  </si>
  <si>
    <t>Total  Weight of Anchor Bolts Weight  in kg</t>
  </si>
  <si>
    <t>For Details of Base Plate</t>
  </si>
  <si>
    <t>For Details of @ '6' Anchored in Existing Column</t>
  </si>
  <si>
    <t>For  Details of @ '6' Anchored in Existing Column</t>
  </si>
  <si>
    <t>Base Plate 10mm Thick</t>
  </si>
  <si>
    <t>For 1SQM (157.00/2=78.50KG)</t>
  </si>
  <si>
    <t>Total  Weight of Base Plate  Weight  in kg</t>
  </si>
  <si>
    <t xml:space="preserve">c) </t>
  </si>
  <si>
    <t>Top Chord 60x60x4.0mm</t>
  </si>
  <si>
    <t>Weight of Steel  4.20KG/Rmt</t>
  </si>
  <si>
    <t>Bottom Chord 60x60x4.0mm</t>
  </si>
  <si>
    <t>Total  Weight of Chord  Weight  in kg</t>
  </si>
  <si>
    <t xml:space="preserve">d) </t>
  </si>
  <si>
    <t>Bracing</t>
  </si>
  <si>
    <t>SHS 25x25x3.2mm</t>
  </si>
  <si>
    <t>Weight of Steel 1.98KG/Rmt</t>
  </si>
  <si>
    <t xml:space="preserve">e) </t>
  </si>
  <si>
    <t>Square Hallow Section Column</t>
  </si>
  <si>
    <t>Section - 100x100x5mm</t>
  </si>
  <si>
    <t>Weight of Steel 14.41KG/Rmt</t>
  </si>
  <si>
    <t>Horizontal sides</t>
  </si>
  <si>
    <t>Vertical sides</t>
  </si>
  <si>
    <t>Total  Weight of  Bracing   Weight  in kg</t>
  </si>
  <si>
    <t>Total  Weight of  Square Section  Column Weight  in kg</t>
  </si>
  <si>
    <t>Grand Total  Weight  of Structural  Steel  Work</t>
  </si>
  <si>
    <t>Coverstion of kg / Sqm = 43kgs)</t>
  </si>
  <si>
    <t>Horizontal  Wall</t>
  </si>
  <si>
    <t>External plastering(18mm)</t>
  </si>
  <si>
    <t>Lintels etc., -80 kg/cum</t>
  </si>
  <si>
    <t>Stair case-100 kgs/cum</t>
  </si>
  <si>
    <t>wc</t>
  </si>
  <si>
    <t>Chajjas etc., -60 kg/cum</t>
  </si>
  <si>
    <t>WPC Door Shutter 30mm Thick</t>
  </si>
  <si>
    <t>b) WPC Door Frame</t>
  </si>
  <si>
    <t>WPC Door Frames</t>
  </si>
  <si>
    <t xml:space="preserve"> WPC Door Frame</t>
  </si>
  <si>
    <t>Ambulance Parking Shed Wall</t>
  </si>
  <si>
    <t xml:space="preserve">Ambulance Parking Shed </t>
  </si>
  <si>
    <t>Detailed Estimation of  Parking Shed</t>
  </si>
  <si>
    <t>V</t>
  </si>
  <si>
    <t>Toilet -M</t>
  </si>
  <si>
    <t>Toilet -F</t>
  </si>
  <si>
    <t>Non Skid Tiles Flooring</t>
  </si>
  <si>
    <t xml:space="preserve">Dadoing </t>
  </si>
  <si>
    <t>Wooden surface with approved primer</t>
  </si>
  <si>
    <t>PARKING SHED -1&amp;2 (Both  side Two  Wheeler Parking)</t>
  </si>
  <si>
    <t>Powder Coated G.I.Roof Sheet</t>
  </si>
  <si>
    <t>Base Plate -250x300x16mm thick</t>
  </si>
  <si>
    <t>Base Plate 16mm Thick</t>
  </si>
  <si>
    <t>For 1SQM (251.2/2=125.60KG)</t>
  </si>
  <si>
    <t>a</t>
  </si>
  <si>
    <t>b</t>
  </si>
  <si>
    <t>ISMB - 200</t>
  </si>
  <si>
    <t>ISMB -200- 25.4Rmt/Kg</t>
  </si>
  <si>
    <t>B</t>
  </si>
  <si>
    <t>ISMC - 150- 16.4Kg/Rmt</t>
  </si>
  <si>
    <t>ISMC -150 2no's</t>
  </si>
  <si>
    <t>c</t>
  </si>
  <si>
    <t>d</t>
  </si>
  <si>
    <t>Card</t>
  </si>
  <si>
    <t>Top Card 50x50x3.6mm</t>
  </si>
  <si>
    <t>Weight of Steel  4.98KG/Rmt</t>
  </si>
  <si>
    <t>Bottom Card 50x50x3.6mm</t>
  </si>
  <si>
    <t>Powder Coated G.I. Roof Sheet Qty. Shed -1&amp;2</t>
  </si>
  <si>
    <t>Total  Weight of Base Plate  Weight  in kg Shed -1&amp;2</t>
  </si>
  <si>
    <t>Total  Weight of Card  Weight  in kg Shed -1&amp;2</t>
  </si>
  <si>
    <t>e</t>
  </si>
  <si>
    <t>Web Members</t>
  </si>
  <si>
    <t>Web Members 25x25x3.2mm</t>
  </si>
  <si>
    <t>25x25x3.2mm</t>
  </si>
  <si>
    <t>Total  Weight of  Bracing   Weight  in kg Shed - 1&amp;2</t>
  </si>
  <si>
    <t>f</t>
  </si>
  <si>
    <t>Web Members 50x25x3.2mm</t>
  </si>
  <si>
    <t xml:space="preserve"> 50x25x3.2mm</t>
  </si>
  <si>
    <t>SHS Bracings 25x25x3.2mm</t>
  </si>
  <si>
    <t xml:space="preserve"> Bracings </t>
  </si>
  <si>
    <t>Total  Weight of  Web Members  Weight  in kg Shed - 1&amp;2</t>
  </si>
  <si>
    <t>g</t>
  </si>
  <si>
    <t>Weight of Steel 3.24KG/Rmt</t>
  </si>
  <si>
    <t>h</t>
  </si>
  <si>
    <t xml:space="preserve">Purlins </t>
  </si>
  <si>
    <t>Purlins 96x48x4.8mm</t>
  </si>
  <si>
    <t xml:space="preserve"> 96x48x4.8mm</t>
  </si>
  <si>
    <t>i</t>
  </si>
  <si>
    <t>Tie Runners</t>
  </si>
  <si>
    <t>Lacing</t>
  </si>
  <si>
    <t>Total  Weight of  Lacing  Weight  in kg Shed - 1&amp;2</t>
  </si>
  <si>
    <t>A</t>
  </si>
  <si>
    <t>Top Card 72x72x4.0mm</t>
  </si>
  <si>
    <t>Weight of Steel  8.22KG/Rmt</t>
  </si>
  <si>
    <t>Bottom Card 72x72x4.0mm</t>
  </si>
  <si>
    <t>Powder Coated G.I. Roof Sheet Qty. Shed -3</t>
  </si>
  <si>
    <t>Total  Weight of Base Plate  Weight  in kg Shed -3</t>
  </si>
  <si>
    <t>Total  Weight of Card  Weight  in kg Shed -3</t>
  </si>
  <si>
    <t>Web Members 38x38x3.2mm</t>
  </si>
  <si>
    <t>38x38x3.2mm</t>
  </si>
  <si>
    <t>Weight of Steel 3.29KG/Rmt</t>
  </si>
  <si>
    <t>Total  Weight of  Web Members  Weight  in kg Shed - 3</t>
  </si>
  <si>
    <t>Total  Weight of  Bracing   Weight  in kg Shed - 3</t>
  </si>
  <si>
    <t>Lacing  50x25x3.2mm</t>
  </si>
  <si>
    <t>Total  Weight of  Lacing  Weight  in kg Shed - 3</t>
  </si>
  <si>
    <t>Total  Weight of  Purlins  Weight  in kg Shed - 3</t>
  </si>
  <si>
    <t>Tie Runners 96x48x4.8mm</t>
  </si>
  <si>
    <t>Total  Weight of  Tie Runners   Weight  in kg Shed - 1&amp;2</t>
  </si>
  <si>
    <t>Total  Weight of  Tie Runners  Weight  in kg Shed - 3</t>
  </si>
  <si>
    <t>Bottom Card 60x60x4.0mm</t>
  </si>
  <si>
    <t>Top card  60x60x4.0mm</t>
  </si>
  <si>
    <t>Bottom Card  60x60x4.0mm</t>
  </si>
  <si>
    <t>Top Card  60x60x4.0mm</t>
  </si>
  <si>
    <t>2. WORKERS REST ROOM AND CHANGE ROOM</t>
  </si>
  <si>
    <t>SUB HEAD - XIV  TOTAL  AMOUNT</t>
  </si>
  <si>
    <t>Supply and Fixing of Septic Tank Cover of Size 600x600mm RCC Frame with  cover Complete for finished item  of work.</t>
  </si>
  <si>
    <t>Supply and Fixing of Encapsuled PVC Steps Complete for finished item  of wok.</t>
  </si>
  <si>
    <t xml:space="preserve">     </t>
  </si>
  <si>
    <t>b) All kinds of soil 1.50M to 3.00M</t>
  </si>
  <si>
    <t>Chajja's&amp;Lintel</t>
  </si>
  <si>
    <t>Plaster drip course/water patti</t>
  </si>
  <si>
    <t>Hydraulic Door Closer</t>
  </si>
  <si>
    <t>For  Details of @ '6' Anchored</t>
  </si>
  <si>
    <t>Vitrified flooring tiles</t>
  </si>
  <si>
    <t>Vitrified flooring</t>
  </si>
  <si>
    <t>Vitrified flooring Skirting</t>
  </si>
  <si>
    <t>For Details of @ '6' Anchored in Existing Compound Wall</t>
  </si>
  <si>
    <t>VDF Flooring</t>
  </si>
  <si>
    <t>Solar Power Inverter</t>
  </si>
  <si>
    <t>Cutting Grooves and filling with silicon waterproof sealant</t>
  </si>
  <si>
    <t>for every 3 m x 4m size area</t>
  </si>
  <si>
    <t>-</t>
  </si>
  <si>
    <t>RM</t>
  </si>
  <si>
    <t>Say</t>
  </si>
  <si>
    <t xml:space="preserve">Laying of Hot top </t>
  </si>
  <si>
    <t>RATE</t>
  </si>
  <si>
    <t>S.No.</t>
  </si>
  <si>
    <t>ITEM DESCRIPTION</t>
  </si>
  <si>
    <t>BUILDING WORKS  TOTAL  AMOUNT   IN RS.</t>
  </si>
  <si>
    <t>TOTAL AMOUNT</t>
  </si>
  <si>
    <t>GST @ 18%</t>
  </si>
  <si>
    <t>GRAND TOTAL AMOUNT</t>
  </si>
  <si>
    <t>MURTY &amp; MANYAM</t>
  </si>
  <si>
    <t>Architects &amp; Engineers</t>
  </si>
  <si>
    <t>Parking Area Shed</t>
  </si>
  <si>
    <t>External Services</t>
  </si>
  <si>
    <t xml:space="preserve"> Total Cost For Civil Works</t>
  </si>
  <si>
    <t>Ambulance Shed</t>
  </si>
  <si>
    <t>Detailed Estimation of Ambulance Shed</t>
  </si>
  <si>
    <t xml:space="preserve">Contractor Toilet and Rest Room </t>
  </si>
  <si>
    <t>Vertical  Sheet</t>
  </si>
  <si>
    <t>CARD</t>
  </si>
  <si>
    <t>Carting away exacvated excess soil,debris and dispose the same within the premises as direceted by engineer incharge</t>
  </si>
  <si>
    <t>Carting away of outside premises of excavated earth, building debris etc., including cost and conveyance of all conveyance, labour, tools and tackles complete for finished item of work.</t>
  </si>
  <si>
    <t>SEWAGE</t>
  </si>
  <si>
    <t>Total  Qty.</t>
  </si>
  <si>
    <t>Urinals</t>
  </si>
  <si>
    <t>Total   Qty</t>
  </si>
  <si>
    <t xml:space="preserve">Urinal Partitions </t>
  </si>
  <si>
    <t>Paper holder</t>
  </si>
  <si>
    <t>Total Qty</t>
  </si>
  <si>
    <t>Health Faucet</t>
  </si>
  <si>
    <t>Gully Trap</t>
  </si>
  <si>
    <t>Inspection Chamber</t>
  </si>
  <si>
    <t>IC 450 x 600 mm</t>
  </si>
  <si>
    <t xml:space="preserve"> Manhole</t>
  </si>
  <si>
    <t>500mm Dia Top and 1200mm Dia Bottom</t>
  </si>
  <si>
    <t>Soil Pipe</t>
  </si>
  <si>
    <t>75mmØ  SWR /PVC  WASTE Water PIPE</t>
  </si>
  <si>
    <t>110mmØ  SWR /PVC SOIL WASTE PIPE</t>
  </si>
  <si>
    <t>110mmØ  SWR /PVC  WASTE Water PIPE&amp;Vent</t>
  </si>
  <si>
    <t>WATER SUPPLY</t>
  </si>
  <si>
    <t xml:space="preserve"> WASH BASINS</t>
  </si>
  <si>
    <t xml:space="preserve">Total   Qty </t>
  </si>
  <si>
    <t>Bottle Trap</t>
  </si>
  <si>
    <t>Floor Trap</t>
  </si>
  <si>
    <t>Two Way Bib Cock</t>
  </si>
  <si>
    <t>Stop Cock</t>
  </si>
  <si>
    <t>Mirror Glass</t>
  </si>
  <si>
    <t>Towel Ring</t>
  </si>
  <si>
    <t>Soap  Dish</t>
  </si>
  <si>
    <t>Double Towel Bar</t>
  </si>
  <si>
    <t>Robe Hook</t>
  </si>
  <si>
    <t>Angle Valve</t>
  </si>
  <si>
    <t>Stain Less Steel Bib Cock</t>
  </si>
  <si>
    <t>15mmØ   CPVC Line</t>
  </si>
  <si>
    <t>25mmØ   CPVC Line</t>
  </si>
  <si>
    <t>32mmØ   CPVC Line</t>
  </si>
  <si>
    <t>40mmØ   CPVC Line</t>
  </si>
  <si>
    <t>Syntex Tank</t>
  </si>
  <si>
    <t>Indian type W.C. pan</t>
  </si>
  <si>
    <t>Toilet Block  WC</t>
  </si>
  <si>
    <t xml:space="preserve">Toilet Block </t>
  </si>
  <si>
    <t xml:space="preserve">European type </t>
  </si>
  <si>
    <t>Long Body  Bib Cock</t>
  </si>
  <si>
    <t xml:space="preserve">Single piece EWC with soft PP </t>
  </si>
  <si>
    <t xml:space="preserve">Toilet </t>
  </si>
  <si>
    <t xml:space="preserve">health faucet </t>
  </si>
  <si>
    <t>Health  Faucet</t>
  </si>
  <si>
    <t>Wash Basins</t>
  </si>
  <si>
    <t>S.W. gully trap</t>
  </si>
  <si>
    <t>Wash basins</t>
  </si>
  <si>
    <t>All kinds of soil.</t>
  </si>
  <si>
    <t>Below FGL</t>
  </si>
  <si>
    <t>Slab-1</t>
  </si>
  <si>
    <t>cum</t>
  </si>
  <si>
    <t xml:space="preserve">Under Room </t>
  </si>
  <si>
    <t xml:space="preserve">100mm Brick Wall  </t>
  </si>
  <si>
    <t>Total 100mm brick work quantity</t>
  </si>
  <si>
    <t>100 mm Brick Work</t>
  </si>
  <si>
    <t>230mm Thick Soling</t>
  </si>
  <si>
    <t>Under CSR Masonry  For External  Wall</t>
  </si>
  <si>
    <t>Under  Toilet</t>
  </si>
  <si>
    <t>Under Toilet</t>
  </si>
  <si>
    <t>CC-Block  Brick  Work</t>
  </si>
  <si>
    <t xml:space="preserve">100 mm Brick Wall  </t>
  </si>
  <si>
    <t>Total  100 mm brick work quantity</t>
  </si>
  <si>
    <t>Under CRS Masonry  Wall</t>
  </si>
  <si>
    <t>For External  Wall</t>
  </si>
  <si>
    <t>Total 100 mm brick work quantity</t>
  </si>
  <si>
    <t>FLOORING</t>
  </si>
  <si>
    <t>Total  Weight of  Structural Steel  in kg</t>
  </si>
  <si>
    <t>For Roof  Trusses</t>
  </si>
  <si>
    <t xml:space="preserve">230mm thick soling </t>
  </si>
  <si>
    <t xml:space="preserve">Ambulance Shed  </t>
  </si>
  <si>
    <t>200mm Thick  Brick  Wall</t>
  </si>
  <si>
    <t>Demolishing R.C.C columns,walls and beams work, VDF Flooring</t>
  </si>
  <si>
    <t>Demolishing Reinforced cement concrete , solling and PCC stone</t>
  </si>
  <si>
    <t>Solling and PCC stone Total  Qty.</t>
  </si>
  <si>
    <t>under exixting FFL PCC (1:4:8)</t>
  </si>
  <si>
    <t>Under Exixting FFL 230mm Thick  Soling</t>
  </si>
  <si>
    <t>CC- Block   Brick  Work</t>
  </si>
  <si>
    <t>75mmØ  SWR /PVC  WASTE Water PIPE&amp;Vent</t>
  </si>
  <si>
    <t>20mmØ   CPVC Line</t>
  </si>
  <si>
    <t>CC-Block  Masonry  Work</t>
  </si>
  <si>
    <t>Under Security  Extension</t>
  </si>
  <si>
    <t>Hacking and chipping  existing surfaces</t>
  </si>
  <si>
    <t>Existing Surface Area</t>
  </si>
  <si>
    <t>Dismantling doors, windows,Vintilator</t>
  </si>
  <si>
    <t>In cement mortar</t>
  </si>
  <si>
    <t>Demolishing stone rubble masonry manually/ by mechanical means including stacking of serviceable material and disposal of unserviceable material within 50 metres lead as per direction of Engineer-in-charge :</t>
  </si>
  <si>
    <t>Removing mortar from and cleaning stones and concrete articles (net quantity of stacks of cleaned materials will be measured):</t>
  </si>
  <si>
    <t>Scrap  Yard</t>
  </si>
  <si>
    <t xml:space="preserve">Drilling suitable holes </t>
  </si>
  <si>
    <t>SS Railing</t>
  </si>
  <si>
    <t>SS TUBES 25KGS /Sqm</t>
  </si>
  <si>
    <t>Flooring</t>
  </si>
  <si>
    <t>Sump</t>
  </si>
  <si>
    <t>Under Raft</t>
  </si>
  <si>
    <t xml:space="preserve">RCC  WALL </t>
  </si>
  <si>
    <t>RCC Wall For Sump All round Length</t>
  </si>
  <si>
    <t>RCC Wall  Below FFL</t>
  </si>
  <si>
    <t>Sump  Top  Slab</t>
  </si>
  <si>
    <t xml:space="preserve"> Sump Roof Slab</t>
  </si>
  <si>
    <t>RCC Wall -200kgs/cum</t>
  </si>
  <si>
    <t>Rcc Wall Below FFL  Shuttering</t>
  </si>
  <si>
    <t>Water Proofing Treatment</t>
  </si>
  <si>
    <t xml:space="preserve">Under Sump  </t>
  </si>
  <si>
    <t>Walls</t>
  </si>
  <si>
    <t>Total  Water Proofing Treatment QTY.</t>
  </si>
  <si>
    <t>Sump Slab</t>
  </si>
  <si>
    <t>Gate Valve</t>
  </si>
  <si>
    <t>32mmØ   CPVC Down Take Pipe</t>
  </si>
  <si>
    <t>25mmØ   CPVC UP Take Pipe</t>
  </si>
  <si>
    <t>25mmØ   CPVC Down Take Pipe</t>
  </si>
  <si>
    <t xml:space="preserve">Male Toilet </t>
  </si>
  <si>
    <t xml:space="preserve">Female Toilet </t>
  </si>
  <si>
    <t>50mmØ  SWR /PVC  WASTE Water PIPE</t>
  </si>
  <si>
    <t>110mmØ  SWR /PVC  WASTE Water PIPE</t>
  </si>
  <si>
    <t>Gully chamber</t>
  </si>
  <si>
    <t>Sump cover with frame of size 600x600mm</t>
  </si>
  <si>
    <t>600X600mm Size</t>
  </si>
  <si>
    <t>15 mm nominal dia Pipes</t>
  </si>
  <si>
    <t>20 mm nominal dia Pipes</t>
  </si>
  <si>
    <t>25 mm nominal dia Pipes</t>
  </si>
  <si>
    <t>32 mm nominal dia Pipes</t>
  </si>
  <si>
    <t>40 mm nominal dia Pipes</t>
  </si>
  <si>
    <t>50 mm nominal dia Pipes</t>
  </si>
  <si>
    <t>Providing and placing on terrace (at all floor levels) polyethylene water storage tank, ISI : 12701 marked, with cover and suitable locking arrangement and making necessary holes for inlet, outlet and overflow pipes but without fittings and the base support for tank.
500 Litres Capacity</t>
  </si>
  <si>
    <t>Bronze Ball valve with SS Ball</t>
  </si>
  <si>
    <t>32mm dia</t>
  </si>
  <si>
    <t>25mm Dia</t>
  </si>
  <si>
    <t>32 mm dia nominal bore</t>
  </si>
  <si>
    <t>40 mm dia nominal bore</t>
  </si>
  <si>
    <t xml:space="preserve">Each </t>
  </si>
  <si>
    <t xml:space="preserve">Septic Tank </t>
  </si>
  <si>
    <t>Frame Size 600x600 mm Size</t>
  </si>
  <si>
    <t>Encapsuled PVC Steps</t>
  </si>
  <si>
    <t xml:space="preserve">Pvc Steps </t>
  </si>
  <si>
    <t>150mmØ  SWR /PVC SOIL WASTE PIPE</t>
  </si>
  <si>
    <t>S.NO</t>
  </si>
  <si>
    <t>TOTAL AMOUNT Rs.</t>
  </si>
  <si>
    <t>AMOUNT (Rs.)</t>
  </si>
  <si>
    <t>Grand Total  Amount With  Includig GST 18%</t>
  </si>
  <si>
    <t>1500 Liter Capacity</t>
  </si>
  <si>
    <t>Providing and fixing C.P. brass stop cock (concealed)  of Jaquar Concealed Stop Cock Suitable for 15mm Pipe Line
with protection cap  Cat No. ALD-CHR-083FT including exposed parts such as with Fitting Sleeve, Operating Lever &amp; Adjustable Wall Flange with Seal etc., complete.</t>
  </si>
  <si>
    <t>P or S Trap</t>
  </si>
  <si>
    <t>Felling trees of the girth (measured at a height of 1 m above ground level), including cutting of trunks and branches, removing the roots and stacking of serviceable material and disposal of unserviceable material. (With in Building Area trees only to be consider.)</t>
  </si>
  <si>
    <t>Beyond 30 cm girth upto and including 60 cm girth</t>
  </si>
  <si>
    <t>Beyond 60 cm girth upto and including 120 cm girth</t>
  </si>
  <si>
    <t>Beyond 120 cm girth upto and including 240 cm girth</t>
  </si>
  <si>
    <t>Water closet squatting pan (Indian type W.C. pan )</t>
  </si>
  <si>
    <t>white vitreous china flat back half stall urinal</t>
  </si>
  <si>
    <t xml:space="preserve">Cutting grooves 4mmx20mm deep in vaccum dewatered flooring with diamond saw cutting machine before the concrete is 7days old including providing &amp; filling the grooves with poly sulphide of apporved make or equivalent ( modified semi - rigid epoxy joint filler).
</t>
  </si>
  <si>
    <t xml:space="preserve">Earth work in excavation by mechanical means (Hydraulic excavator) / manual means in foundation trenches or drains (not exceeding 1.5 m in width or 10 sqm on plan), including dressing of sides and ramming of bottoms, lift upto 1.5 m, including getting out the excavated soil and disposal of surplus excavated soil as directed, within a lead of 50 m. as per approved drawings/as directed by Engineering-in-Charge.
</t>
  </si>
  <si>
    <t xml:space="preserve">Providing and laying in position specified grade of reinforced cement concrete, excluding the cost of centering, shuttering, finishing and reinforcement - All work upto plinth level  1:2:4 (1 cement : 2 coarse sand (zone-iii) derived from natural sources : 4 graded stone aggregate 20 mm nominal size derived from natural sources ) complete for finished item of work as directed by Engineer in charge as per approved drawings/as directed by Engineering-in-Charge.
</t>
  </si>
  <si>
    <t xml:space="preserve">Steel reinforcement for R.C.C. work including straightening, cutting, bending, placing in position and binding all complete.  as per approved drawings/as directed by Engineering-in-Charge.
</t>
  </si>
  <si>
    <t>Providing, mixing and applying bonding coat of approved adhesive on chipped portion of RCC as per specifications and direction of Engineer- In-charge complete in all respect. SBR Polymer (@10% of cement weight) modified cementitious bond coat @ 2.2 kg cement per sqm of surface area mixed with specified proportion of approved polymer  as per approved drawings/as directed by Engineering-in-Charge.</t>
  </si>
  <si>
    <t xml:space="preserve">White washing with lime to give an even shade New work (three or more coats) :complete all as directed by Engineer - in - Charge.  as per approved drawings/as directed by Engineering-in-Charge.
</t>
  </si>
  <si>
    <t>The outer frame for the fixed glass windows will be made out of 63 x 38 x 2.00 mm thick box sections for both the Transoms and the mullions. The 6 mm thick clear toughened glass will be fitted with EPDM gasket and will be held in the frame using snap on slant glazing clips of size 17.3 x 19x 0.80 mm. The frame will be fitted to the masonry using appropriate grouting screws and will be fitted to plumb and water level. The entire periphery shall be sealed by application of approved weather silicone sealant (Wacker WN/Dow Corning 789 or equivalent) between the aluminium and masonry from the outside and paintable sealant (Wacker VS or Equivalent) from the inside to make the windows water tight.  as per approved drawings/as directed by Engineering-in-Charge.</t>
  </si>
  <si>
    <t>Providing and 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</si>
  <si>
    <t>Providing and fixing in position MS foundation bolts of various diameters with machine turned threads , MS washers, nuts, and check nuts, anchoring and Base plates including grouting with cement concrete 1:1:2 (1 cement :1 sand :2 graded stone aggregate of 12.5mm down size ) etc., complete all  as per approved drawings/as directed by Engineering-in-Charge.</t>
  </si>
  <si>
    <t>Providing, fixing, testing and commissioning of Paper holder with cover CAT NO: F880003 as per approved drawings/as directed by Engineering-in-Charge.  By Hindware or equivalent.</t>
  </si>
  <si>
    <t>Supply and fixing of floor trap of `P' or `S' type with Jali Cat No: NP1SPTNT110L Supreme  as per approved drawings/as directed by Engineering-in-Charge. Make or equivalent.</t>
  </si>
  <si>
    <t>Providing and fixing of Bottle Trap of Cat No: F850015 Make: Hindware or equivalent.  as per approved drawings/as directed by Engineering-in-Charge.</t>
  </si>
  <si>
    <t>Providing, fixing, testing and commissioning of Robe hook Cat. No.: F880004 By Hindware or equivalent.  as per approved drawings/as directed by Engineering-in-Charge.</t>
  </si>
  <si>
    <t>Providing and fixing Chlorinated Polyvinyl Chloride (CPVC) pipes, having thermal stability for hot &amp; cold water supply including all CPVC plain &amp; brass threaded fittings This includes jointing of pipes &amp; fittings with one step CPVC solvent cement, trenching, refilling &amp; testing of joints complete  as per approved drawings/as directed by Engineering-in-Charge.</t>
  </si>
  <si>
    <t>Providing and fixing gun metal gate valve with C.I. wheel of approved quality (screwed end)  :  as per approved drawings/as directed by Engineering-in-Charge.
25 mm dia nominal bore</t>
  </si>
  <si>
    <t xml:space="preserve">Providing and fixing  Stainless steel bib cock with wall flange of approved quality.Hindware Cat No: F200003 </t>
  </si>
  <si>
    <t>Re-filling with useful available excavated earth other than expansive soils like red earth and ordinary gravel etc., (excluding rock) in trenches, sides of foundations and basement with initial lead in layers not exceeding 15 cm thick, consolidating  each  deposited  layer  by watering  and  ramming  including  cost  and conveyance of breaking clods, storing, transportation, double handling, watering, compacting each layer with vibratory compactor and at unaccessible places with wooden/ steel rammers to achieve 98% proctor density at optimum moisture content, of  water to  work  site  and  all incidental,  operational,  labour  charges , hire charges of t &amp; p etc., complete for  finished item of work. .</t>
  </si>
  <si>
    <t>Vdf Flooring Shuttering</t>
  </si>
  <si>
    <t>VDF Shuttering</t>
  </si>
  <si>
    <t>MS Grills 24kg/Sqm</t>
  </si>
  <si>
    <t>MS Grills Door</t>
  </si>
  <si>
    <t>Convertion of  (24kg/Sqm)</t>
  </si>
  <si>
    <t>1000 Litres Capacity</t>
  </si>
  <si>
    <t>Add : 10% Extra for Other Unforessen Items</t>
  </si>
  <si>
    <t>PROPOSED CONSTRUCTION OF ANCILLARY BUILDINGS, OFFICES AND OTHER CIVIL WORKS AT VST PLANT , TOOPRAN, MEDAK DIST.</t>
  </si>
  <si>
    <t>Search Barrier</t>
  </si>
  <si>
    <t>F1</t>
  </si>
  <si>
    <t xml:space="preserve">a) </t>
  </si>
  <si>
    <t>Earth  Work Excavation up  to 1.50m</t>
  </si>
  <si>
    <t>Earth  Work Excavation  1.50m to 3.00m</t>
  </si>
  <si>
    <t>Under Rcc Footing</t>
  </si>
  <si>
    <t>Total  Footing Qty.</t>
  </si>
  <si>
    <t>Total Pedstal  Column Qty.</t>
  </si>
  <si>
    <t>RCC  COLUMN</t>
  </si>
  <si>
    <t>Search  Barrier</t>
  </si>
  <si>
    <t>200mm Thick  Brick Work</t>
  </si>
  <si>
    <t xml:space="preserve">18mm thick gang saw cut mirror polished </t>
  </si>
  <si>
    <t>h)</t>
  </si>
  <si>
    <t>Wash Basin</t>
  </si>
  <si>
    <t xml:space="preserve"> Doors &amp; Window Sills </t>
  </si>
  <si>
    <t>Converstion Weight of kg/sqm44Kg</t>
  </si>
  <si>
    <t>SS TUBES 18KGS /Sqm</t>
  </si>
  <si>
    <t>Detailed Estimation of  Search  Barrier</t>
  </si>
  <si>
    <t>Rm</t>
  </si>
  <si>
    <t>2000 Litres Capacity</t>
  </si>
  <si>
    <t>Parapet Wall  Watter Patti</t>
  </si>
  <si>
    <t>SUB HEAD - IX JOINERY WORKS</t>
  </si>
  <si>
    <t xml:space="preserve"> Fixed Glass Windows:-</t>
  </si>
  <si>
    <t>Door , Window, Ventilator &amp; Partions :- Only Alluminium Work</t>
  </si>
  <si>
    <t>Only Glazing:-</t>
  </si>
  <si>
    <t>Alluminium  Frame , Partions &amp; Particle Board:-</t>
  </si>
  <si>
    <t>Alluminium  Sliding Window :-</t>
  </si>
  <si>
    <t>Description</t>
  </si>
  <si>
    <t>I</t>
  </si>
  <si>
    <t>G+1 Floor</t>
  </si>
  <si>
    <t xml:space="preserve">First Floor </t>
  </si>
  <si>
    <t>Ground floor</t>
  </si>
  <si>
    <t>Oil Store</t>
  </si>
  <si>
    <t>Total 200mm brick work quantity</t>
  </si>
  <si>
    <t>Detailed Estimation of Oil Store</t>
  </si>
  <si>
    <t>WPC Door Shutter 35mm Thick</t>
  </si>
  <si>
    <t xml:space="preserve">PHASE -II WORKS </t>
  </si>
  <si>
    <t>Health  Care Center (G+1 Floor)</t>
  </si>
  <si>
    <t>Workers Rest Room and Change Room</t>
  </si>
  <si>
    <t>II</t>
  </si>
  <si>
    <t>III</t>
  </si>
  <si>
    <t>IV</t>
  </si>
  <si>
    <t>VI</t>
  </si>
  <si>
    <t>VII</t>
  </si>
  <si>
    <t>VIII</t>
  </si>
  <si>
    <t>IX</t>
  </si>
  <si>
    <t>XI</t>
  </si>
  <si>
    <t>XII</t>
  </si>
  <si>
    <t>XIII</t>
  </si>
  <si>
    <t>XIV</t>
  </si>
  <si>
    <t>XV</t>
  </si>
  <si>
    <t>stair case</t>
  </si>
  <si>
    <t>open Space Balcony</t>
  </si>
  <si>
    <t>UPVC Sliding Window</t>
  </si>
  <si>
    <t>UPVC Ventilator</t>
  </si>
  <si>
    <t>oil store</t>
  </si>
  <si>
    <t>open space Area Balcony</t>
  </si>
  <si>
    <t>UPVC  Window</t>
  </si>
  <si>
    <t>UPVC  WINDOWS</t>
  </si>
  <si>
    <t xml:space="preserve">UPVC  Windows </t>
  </si>
  <si>
    <t>Ventilator Louvers</t>
  </si>
  <si>
    <t>Sump For R&amp;D</t>
  </si>
  <si>
    <t>Collection Sump</t>
  </si>
  <si>
    <t>Sump For R&amp;D and Collection Sump</t>
  </si>
  <si>
    <t>Detailed Estimation of   Toilet For SMD (Office -1)</t>
  </si>
  <si>
    <t>Vertical Wall</t>
  </si>
  <si>
    <t>Under Room  Area</t>
  </si>
  <si>
    <t>Vertical  Wall</t>
  </si>
  <si>
    <t>Toilet in b/w  Partion wall</t>
  </si>
  <si>
    <t>Partion Wall</t>
  </si>
  <si>
    <t>False Ceiling</t>
  </si>
  <si>
    <t>Toilet -M &amp; F</t>
  </si>
  <si>
    <t>Toilet Water Proofing</t>
  </si>
  <si>
    <t xml:space="preserve">Powder Coated G.I. Roof Sheet Qty. </t>
  </si>
  <si>
    <t>Soling</t>
  </si>
  <si>
    <t>SUB HEAD -XIII   APPROACH  ROADS</t>
  </si>
  <si>
    <t>SUB HEAD -XIV SANITARY WORKS</t>
  </si>
  <si>
    <t>SUB HEAD -XV  EXTERNAL SEWAGE SYSTEM</t>
  </si>
  <si>
    <t>SUB HEAD -XVI  WATER SUPPLY SERVICES</t>
  </si>
  <si>
    <t>SUB HEAD - XVI TOTAL  AMOUNT</t>
  </si>
  <si>
    <t>SUB HEAD - XV  TOTAL  AMOUNT</t>
  </si>
  <si>
    <t>XVI</t>
  </si>
  <si>
    <t>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earthwith lead upto 50 metres.</t>
  </si>
  <si>
    <t xml:space="preserve">flooring for Road including groove cutting for transfer joint at every 4mts. Interval and filling with STP make PU based shali seal material. </t>
  </si>
  <si>
    <t>Providing and laying non-pressure NP2 class (light duty) R.C.C. pipes with collars jointed with stiff mixture of cement mortar in the proportion of 1:2 (1 cement : 2 fine sand) including testing of joints etc. complete :</t>
  </si>
  <si>
    <t>a) 150 mm dia. R.C.C. pipe</t>
  </si>
  <si>
    <t>b) 250 mm dia. R.C.C. pipe</t>
  </si>
  <si>
    <t>c) 300 mm dia. R.C.C. pipe</t>
  </si>
  <si>
    <t xml:space="preserve">Approach Roads </t>
  </si>
  <si>
    <t>PARKING SHED -3 (Both  side Two  Wheeler Parking)</t>
  </si>
  <si>
    <t>Detailed Estimation of    Approach  Roads</t>
  </si>
  <si>
    <t>Workers Rest Room &amp; Change Room</t>
  </si>
  <si>
    <t>Central  Excise office</t>
  </si>
  <si>
    <t xml:space="preserve">Helath  Care Center </t>
  </si>
  <si>
    <t>Murum Filling</t>
  </si>
  <si>
    <t>Preparation of Sub-Grade</t>
  </si>
  <si>
    <t>Murum Filling Brought from out side</t>
  </si>
  <si>
    <t>150mm Thick  CC ROAD</t>
  </si>
  <si>
    <t>Total  CC Road Qty.</t>
  </si>
  <si>
    <t>DIA in mm</t>
  </si>
  <si>
    <t xml:space="preserve">Nos </t>
  </si>
  <si>
    <t>No.of Rods</t>
  </si>
  <si>
    <t>Length in Mt</t>
  </si>
  <si>
    <t>Total Length in Mt</t>
  </si>
  <si>
    <t xml:space="preserve">10 dia </t>
  </si>
  <si>
    <t>Horizontal  Sides  Bars 200mm c/c</t>
  </si>
  <si>
    <t>Vertical Sides Bars &amp;200mm c/c</t>
  </si>
  <si>
    <t>Total  Steel Qty in Rmt</t>
  </si>
  <si>
    <t>Unit weight in Kg /m</t>
  </si>
  <si>
    <t>Weigth  of Steel  In kg</t>
  </si>
  <si>
    <t>Grand Total  Weight of Steel  In kgs</t>
  </si>
  <si>
    <t>Total  CC Roads Sides Shuttering</t>
  </si>
  <si>
    <t>Form Work  For Roads Sides Shuttering</t>
  </si>
  <si>
    <t>Roads Groove Cutting</t>
  </si>
  <si>
    <t>Total  CC Roads Grooves Cutting</t>
  </si>
  <si>
    <t>Kerb Stone of M25 Grade  Cement Concrete</t>
  </si>
  <si>
    <t>Total  Kerb Stone QTY.</t>
  </si>
  <si>
    <t>Painting  road surface</t>
  </si>
  <si>
    <t>Total  Painting on Road Surface  Qty.</t>
  </si>
  <si>
    <t>Non-pressure NP2 class (light duty) R.C.C.
pipes</t>
  </si>
  <si>
    <t>150mm Dia</t>
  </si>
  <si>
    <t>250mm Dia</t>
  </si>
  <si>
    <t>300mm Dia</t>
  </si>
  <si>
    <t>Total  Non- Pressure NP2 Class  Qty.</t>
  </si>
  <si>
    <t>Total  Kerb Channel  Qty.</t>
  </si>
  <si>
    <t>Soling 230mm Thick</t>
  </si>
  <si>
    <t>150mm Thick CC Road Laying</t>
  </si>
  <si>
    <t>Contractor Toilet &amp; Rest Room Road -1</t>
  </si>
  <si>
    <t>Contractor Toilet &amp; Rest Room Road -2</t>
  </si>
  <si>
    <t xml:space="preserve">Parking Shed </t>
  </si>
  <si>
    <t xml:space="preserve"> C.C. flooring and platforms  of mix M-25 </t>
  </si>
  <si>
    <t>VDF Flooring  HCC Building Out Side 3m Wide Area</t>
  </si>
  <si>
    <t>Ambulance Shed Front &amp; Balnce Besie Area</t>
  </si>
  <si>
    <t>For Ramp Side Wall</t>
  </si>
  <si>
    <t>For Ramp  &amp; Beside Area</t>
  </si>
  <si>
    <t>Dismantling doors, windows,Vintilator and clerestory windows (steel , Aluminium or wood) shutter including chowkhats, architrave, holdfasts etc. complete and stacking within 50 metres lead : For Existing Buildings</t>
  </si>
  <si>
    <t>Kerb Channel  150cm Wide ( Saucer Darin)</t>
  </si>
  <si>
    <t>Providing average 20mm thick cement plaster in two coats, 1st coat 14mm thick in CM (1:6) and top coat  6mm  thick  in  CM  (1:4),  mixed  , finishing the surface smooth and even shade, making the corner true including curing scaffolding, hacking, grooves etc., complete over brick walls and RCC surfaces to the  exterior face of the building, interernal and external faces of  RCC Surface ,jambs complete including  roughening first coat plaster surface to receive 2nd and final coat of plaster but including cost of cement.as per approved drawings/as directed by Engineering-in-Charge.</t>
  </si>
  <si>
    <t>PHASE -II WORKS</t>
  </si>
  <si>
    <t>Rain water down take pipes</t>
  </si>
  <si>
    <t>110mm Dia</t>
  </si>
  <si>
    <t>Security  Extension Room</t>
  </si>
  <si>
    <t>Toilet Blocks</t>
  </si>
  <si>
    <t xml:space="preserve">Providing and fixing M.S. grills of required pattern in frames of windows etc., with M.S. flats, square or round bars etc. including priming coat with approved steel primer all complete.   as per approved drawings/as directed by Engineering-in-Charge.
</t>
  </si>
  <si>
    <t>b) All Works above plinth and upto 8.50m Height</t>
  </si>
  <si>
    <t>SMD (Office -1 ) Toilets</t>
  </si>
  <si>
    <t xml:space="preserve">Supplying and fixing of 75mm dia Double Socket SWR  pipes of 4 Kg/Sq.cm and fixing all speicals such as plain bends, off sets, door bends, single junctions, double junctions as per site requirement, fixing with PVC, clamps with required number of Bombay nails etc with solvent jointing as per standard practice including cost and conveyance of all materials to site, all contractors profit etc. complete for finished item of work at all floor levels   as per approved drawings/as directed by Engineering-in-Charge.
</t>
  </si>
  <si>
    <t xml:space="preserve">Supplying and fixing of 110mm dia Double Socket SWR  pipes of 4 Kg/Sq cm and fixing all specials such as plain bends, off sets, door bends, single junctions, double junctions as per site requirement, fixing with PVC clamps with required number of Bombay nails etc with solvent jointing as per standard practice including cost and  conveance of all operational, incidental, labour charges, overheads &amp; contractors profit etc. complete for finished item of work at all floor levels   as per approved drawings/as directed by Engineering-in-Charge.
</t>
  </si>
  <si>
    <t>Supplying and laying, jointing and testing SWR 110MM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110 mm (4") dia external  as per approved drawings/as directed by Engineering-in-Charge.</t>
  </si>
  <si>
    <t xml:space="preserve">Supplying and laying, jointing and testing SWR 150mm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150 mm (4") dia external  as per approved drawings/as directed by Engineering-in-Charge.
</t>
  </si>
  <si>
    <t>Internal&amp;External  Paint With White Cement Based Putty</t>
  </si>
  <si>
    <t>a) Size 300x600mm</t>
  </si>
  <si>
    <t>b) Size 600x600mm</t>
  </si>
  <si>
    <t>a) 30 mm thick  For Toilet</t>
  </si>
  <si>
    <t>WPC Door Shutter 30mm Thick Toilet Door</t>
  </si>
  <si>
    <t>b) 35 mm thick  For Building  in Rooms</t>
  </si>
  <si>
    <t>a) For Toilet Frame size 45 x 70 mm</t>
  </si>
  <si>
    <t>b) For Building Door Frame Frame size 50 x 100/125 mm</t>
  </si>
  <si>
    <t>Waterproofing Treatment to RCC Wall  For Sump &amp; Septic Tanks</t>
  </si>
  <si>
    <t>Gutter (600 mm over all girth)</t>
  </si>
  <si>
    <t xml:space="preserve">Gutter </t>
  </si>
  <si>
    <t>150mmØ  SWR  SOIL WASTE PIPE</t>
  </si>
  <si>
    <r>
      <t xml:space="preserve">Providing and fixing factory made </t>
    </r>
    <r>
      <rPr>
        <b/>
        <sz val="12"/>
        <color indexed="8"/>
        <rFont val="Times New Roman"/>
        <family val="1"/>
      </rPr>
      <t>UPVC glazed/wire mesh windows/doors comprising of lead free UPVC multi-chambered frame</t>
    </r>
    <r>
      <rPr>
        <sz val="12"/>
        <color indexed="8"/>
        <rFont val="Times New Roman"/>
        <family val="1"/>
      </rPr>
      <t xml:space="preserve">, sash and mullion/coupler (where ever required) extruded profiles having minimum wall thickness of 1.70 mm for Series R1 and R2 profiles and 2.10 mm for Series R3 and R4 profiles conforming to EN: 12608 in any shape, colour and design duly reinforced with galvanized mild steel section made of required shape &amp; size as per CPWD Specification, uPVC extruded glazing beads, interlocks and Inline sash adaptor (where ever required) of appropriate dimension, EPDM gasket, hardware, SS 304 grade fasteners of minimum 8 mm dia with countersunk head, comprising of matching polyamide PA6 grade sleeve for fixing frame to finished wall as per IS 1367 : Part 1 to 14, plastic packers, plastic caps and necessary stainless steel screws etc. Profile of frame, sash &amp; mullion (if required) shall be mitred cut and fusion welded/mechanically jointed duly sealed at all corners, including drilling of holes for fixing hardware and drainage of water etc. After fixing frame the gap between frame and adjacent finished wall shall be filled with weather proof silicon sealant over backer rod of approved size and quality, all complete as per approved drawing conforming to CPWD specification &amp; direction of Engineer-in-Charge. Section of steel reinforcement and cross sections of uPVC profiles to be as per design approved by Engineer-in-Charge. Wire mesh / Glazing of plain/ toughened/ laminated/ double glass unit with / without high performance coatings as per design requirements and conforming to IS: 3548 &amp; IS: 16231 shall be paid separately. Note:- Structural design proof checked from a Government Engineering Institute, to be provided by the manufacturer for : (i) Sites with basic wind speed &gt; 45 m/sec as per IS 875 – Part 3(ii) Sites with structure height more than 20m for all wind speeds      Two track two panels Sliding window with Aluminium channel for roller track , wool pile, nylon rollers with SS 304 body                                                                                                               Using R3 Series with  frame ( 55mm &amp; above) x (40mm &amp; above ) &amp;  sash (30mm &amp;above) x (55mm &amp; above ) with  Zinc alloy (Zmark) powder coated Handle on every Panel along  with muti point locking  System( Height upto  1.80 meter)  as per approved drawings/as directed by Engineering-in-Charge.                                                                                                                        </t>
    </r>
  </si>
  <si>
    <r>
      <rPr>
        <b/>
        <sz val="13"/>
        <color indexed="8"/>
        <rFont val="Times New Roman"/>
        <family val="1"/>
      </rPr>
      <t>Clearing jungle</t>
    </r>
    <r>
      <rPr>
        <sz val="13"/>
        <color indexed="8"/>
        <rFont val="Times New Roman"/>
        <family val="1"/>
      </rPr>
      <t xml:space="preserve"> including uprooting of rank vegetation, grass, brush wood, trees and saplings of girth up to 30 cm measured at a height of 1 m above ground level and removal of rubbish up to a distance of 50 m outside the periphery of the area cleared</t>
    </r>
  </si>
  <si>
    <r>
      <rPr>
        <b/>
        <sz val="13"/>
        <color indexed="8"/>
        <rFont val="Times New Roman"/>
        <family val="1"/>
      </rPr>
      <t>Hacking</t>
    </r>
    <r>
      <rPr>
        <sz val="13"/>
        <color indexed="8"/>
        <rFont val="Times New Roman"/>
        <family val="1"/>
      </rPr>
      <t xml:space="preserve"> and chipping  existing surfaces including cleaning for surface etc. complete as per direction of the Engineer-in-Charge</t>
    </r>
  </si>
  <si>
    <r>
      <rPr>
        <b/>
        <sz val="13"/>
        <color indexed="8"/>
        <rFont val="Times New Roman"/>
        <family val="1"/>
      </rPr>
      <t>Dismantling CRS  stone MASONRY</t>
    </r>
    <r>
      <rPr>
        <sz val="13"/>
        <color indexed="8"/>
        <rFont val="Times New Roman"/>
        <family val="1"/>
      </rPr>
      <t>, marble work or precast concrete work manually/ by mechanical means including stacking of serviceable and disposal of unserviceable material within 50 metres lead as per direction of Engineer-in-charge :</t>
    </r>
  </si>
  <si>
    <r>
      <rPr>
        <b/>
        <sz val="13"/>
        <color indexed="8"/>
        <rFont val="Times New Roman"/>
        <family val="1"/>
      </rPr>
      <t xml:space="preserve">Demolishing R.C.C columns,walls and beams work, VDF Flooring </t>
    </r>
    <r>
      <rPr>
        <sz val="13"/>
        <color indexed="8"/>
        <rFont val="Times New Roman"/>
        <family val="1"/>
      </rPr>
      <t>manually/ by mechanical means including stacking of steel bars and disposal of unserviceable material within 50 metres lead as per direction of Engineer - in- charge.</t>
    </r>
  </si>
  <si>
    <r>
      <rPr>
        <b/>
        <sz val="13"/>
        <rFont val="Times New Roman"/>
        <family val="1"/>
      </rPr>
      <t>Drilling suitable holes in reinforced or plain cement concrete</t>
    </r>
    <r>
      <rPr>
        <sz val="13"/>
        <rFont val="Times New Roman"/>
        <family val="1"/>
      </rPr>
      <t xml:space="preserve"> with power driven drill machine to a minimum depth of 100 mm upto 200 mm in RCC beams, lintels, columns and slabs to introduce steel bars for sunshades/ balconies including fixing the steel bars in position using epoxy resin anchor grout of approved make but excluding the cost of reinforcement,   all complete as per direction of Engineer-In-Charge </t>
    </r>
    <r>
      <rPr>
        <b/>
        <sz val="13"/>
        <rFont val="Times New Roman"/>
        <family val="1"/>
      </rPr>
      <t>( Up to12mm dia to 30mm diameter to the existing stone masonry/RCC structure)</t>
    </r>
  </si>
  <si>
    <r>
      <rPr>
        <b/>
        <sz val="13"/>
        <color indexed="8"/>
        <rFont val="Times New Roman"/>
        <family val="1"/>
      </rPr>
      <t>Dismantling tile work in floors</t>
    </r>
    <r>
      <rPr>
        <sz val="13"/>
        <color indexed="8"/>
        <rFont val="Times New Roman"/>
        <family val="1"/>
      </rPr>
      <t xml:space="preserve"> with chipping and removing ceramic tiles including plastering on walls and floors  laid in cement mortar including stacking material within 50 metres lead. </t>
    </r>
    <r>
      <rPr>
        <b/>
        <sz val="13"/>
        <color indexed="8"/>
        <rFont val="Times New Roman"/>
        <family val="1"/>
      </rPr>
      <t>For thickness of tiles 10 mm to 25 mm</t>
    </r>
  </si>
  <si>
    <r>
      <rPr>
        <b/>
        <sz val="13"/>
        <color indexed="8"/>
        <rFont val="Times New Roman"/>
        <family val="1"/>
      </rPr>
      <t>Dismantling G.I. pipes (internal and external work)</t>
    </r>
    <r>
      <rPr>
        <sz val="13"/>
        <color indexed="8"/>
        <rFont val="Times New Roman"/>
        <family val="1"/>
      </rPr>
      <t xml:space="preserve"> including excavation and refilling trenches after taking out the pipes, manually/ by mechanical means including stacking of pipes within 50 metres lead as per direction of Engineer-in-charge( 15 mm to 40 mm nominal bore) </t>
    </r>
    <r>
      <rPr>
        <b/>
        <sz val="13"/>
        <color indexed="8"/>
        <rFont val="Times New Roman"/>
        <family val="1"/>
      </rPr>
      <t>Existing old pipes after chipping wall are moving.</t>
    </r>
  </si>
  <si>
    <r>
      <rPr>
        <b/>
        <sz val="13"/>
        <color indexed="8"/>
        <rFont val="Times New Roman"/>
        <family val="1"/>
      </rPr>
      <t>Dismantling of flushing cistern of all types</t>
    </r>
    <r>
      <rPr>
        <sz val="13"/>
        <color indexed="8"/>
        <rFont val="Times New Roman"/>
        <family val="1"/>
      </rPr>
      <t xml:space="preserve"> (C.I./PVC/Vitrious China) including stacking of useful materials near the site and disposal of unserviceable materials within 50 metres lead.</t>
    </r>
  </si>
  <si>
    <r>
      <rPr>
        <b/>
        <sz val="13"/>
        <color indexed="8"/>
        <rFont val="Times New Roman"/>
        <family val="1"/>
      </rPr>
      <t>Demolishing brick work</t>
    </r>
    <r>
      <rPr>
        <sz val="13"/>
        <color indexed="8"/>
        <rFont val="Times New Roman"/>
        <family val="1"/>
      </rPr>
      <t xml:space="preserve"> manually/by mechanical means including stacking of serviceable material and disposal of unserviceable material within 50 metres lead as per direction of Engineer-in-charge.</t>
    </r>
  </si>
  <si>
    <r>
      <t>Supply and filling in foundations and the area where ever specified with approved good quality filling materials in plinths, area development etc., where ever specified in layers of not exceeding 150 mm thick including breaking clods, storing, transportation, double handling, watering, compacting each layer with vibratory compactor with road roller 8 to 12 tonnes capacity and at unaccessible places with wooden/ steel rammers to achieve 98% proctor density at optimum moisture content, all leads and lifts, bailing/ pumping out of water to keep site dry while backfilling; cost shall include conveyance of all materials, labour, machinery etc., complete as directed. The rate to includes loading, unloading, hire and fuel charges for tools and plants and other incidental charges etc., complete as directed by Consultant.</t>
    </r>
    <r>
      <rPr>
        <b/>
        <sz val="13"/>
        <color indexed="8"/>
        <rFont val="Times New Roman"/>
        <family val="1"/>
      </rPr>
      <t>With approved quality filling Morroum brought from outside</t>
    </r>
  </si>
  <si>
    <r>
      <t xml:space="preserve">Supplying  and  filling in Plinth With  sand  at  site  including  royalty  and  carriage  in  layers  not  exceeding  20cm  in  depth, consolidating each deposited layer by ramming and watering complete, as per approved drawings/as directed by Engineering-in-Charge. </t>
    </r>
    <r>
      <rPr>
        <b/>
        <sz val="13"/>
        <rFont val="Times New Roman"/>
        <family val="1"/>
      </rPr>
      <t xml:space="preserve">Filling Sand
</t>
    </r>
  </si>
  <si>
    <r>
      <rPr>
        <b/>
        <sz val="13"/>
        <color indexed="8"/>
        <rFont val="Times New Roman"/>
        <family val="1"/>
      </rPr>
      <t>Providing and laying plain cement concrete 1:4:8</t>
    </r>
    <r>
      <rPr>
        <sz val="13"/>
        <color indexed="8"/>
        <rFont val="Times New Roman"/>
        <family val="1"/>
      </rPr>
      <t xml:space="preserve">(1: cement 4: coarse sand 8: graded  stone aggregate 40mm nominal size ) using H. B. G(Hard borken granite) coarse graded aggregate of 40 mm and down size for levelling course under footings, steps, walls, platform&amp; ramps etc., including laying layers of specified thickness in alternative bays not exceeding 10 sqm as directed including form work wherever necessary and well compacted etc., all complete, as directed by Engineer-in-charge/Architect.(Grade of Mix 7.5) </t>
    </r>
  </si>
  <si>
    <r>
      <t>Providing and laying 50mm average thick PCC 1:3:6 (1 Cement : 3 Coarse sand and 6 Graded stone aggregate 20mm nominal size)</t>
    </r>
    <r>
      <rPr>
        <b/>
        <sz val="13"/>
        <color indexed="8"/>
        <rFont val="Times New Roman"/>
        <family val="1"/>
      </rPr>
      <t xml:space="preserve"> for Plinth Protection</t>
    </r>
    <r>
      <rPr>
        <sz val="13"/>
        <color indexed="8"/>
        <rFont val="Times New Roman"/>
        <family val="1"/>
      </rPr>
      <t xml:space="preserve"> over 75mm thick dry cement concrete  aggregate  of  40mm nominal size well rammed, consolidated and grouted with fine sand inlcuding finishing the top smooth with extra cement mortar of (1:3) prop  with a floating coat of neat cement finish and filling the construction joints with sand,bitumen at every 15m .The exposed edges are to be protected with CC  brick edging  by placing the bricks  vertically completed all as per approved drawings/as directed by Engineering-in-Charge.
</t>
    </r>
  </si>
  <si>
    <r>
      <t xml:space="preserve">providing and laying in position ready mixed or site batched design mix cement concrete for reinforced cement concrete work; using coarse aggregate and fine aggregate derived fromnatural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as per approved drawings/as directed by Engineering-in-Charge.
</t>
    </r>
    <r>
      <rPr>
        <b/>
        <sz val="13"/>
        <color indexed="8"/>
        <rFont val="Times New Roman"/>
        <family val="1"/>
      </rPr>
      <t>Note:  in case the cement content in</t>
    </r>
    <r>
      <rPr>
        <sz val="13"/>
        <color indexed="8"/>
        <rFont val="Times New Roman"/>
        <family val="1"/>
      </rPr>
      <t xml:space="preserve"> </t>
    </r>
    <r>
      <rPr>
        <b/>
        <sz val="13"/>
        <color indexed="8"/>
        <rFont val="Times New Roman"/>
        <family val="1"/>
      </rPr>
      <t>design mix is more than thespecified minimum cement conten</t>
    </r>
    <r>
      <rPr>
        <sz val="13"/>
        <color indexed="8"/>
        <rFont val="Times New Roman"/>
        <family val="1"/>
      </rPr>
      <t>t</t>
    </r>
    <r>
      <rPr>
        <b/>
        <sz val="13"/>
        <color indexed="8"/>
        <rFont val="Times New Roman"/>
        <family val="1"/>
      </rPr>
      <t>, the</t>
    </r>
    <r>
      <rPr>
        <sz val="13"/>
        <color indexed="8"/>
        <rFont val="Times New Roman"/>
        <family val="1"/>
      </rPr>
      <t xml:space="preserve"> </t>
    </r>
    <r>
      <rPr>
        <b/>
        <sz val="13"/>
        <color indexed="8"/>
        <rFont val="Times New Roman"/>
        <family val="1"/>
      </rPr>
      <t>contractor shall have discretion to either re-design the mix or bear the cost of extra cement</t>
    </r>
    <r>
      <rPr>
        <sz val="13"/>
        <color indexed="8"/>
        <rFont val="Times New Roman"/>
        <family val="1"/>
      </rPr>
      <t xml:space="preserve">.  </t>
    </r>
    <r>
      <rPr>
        <b/>
        <sz val="13"/>
        <color indexed="8"/>
        <rFont val="Times New Roman"/>
        <family val="1"/>
      </rPr>
      <t>Concrete of M25 Grade with  Minimum Cement Content of 330 kg/Cum</t>
    </r>
  </si>
  <si>
    <r>
      <rPr>
        <b/>
        <sz val="13"/>
        <color indexed="8"/>
        <rFont val="Times New Roman"/>
        <family val="1"/>
      </rPr>
      <t>Reinforced cement concrete work in lintels</t>
    </r>
    <r>
      <rPr>
        <sz val="13"/>
        <color indexed="8"/>
        <rFont val="Times New Roman"/>
        <family val="1"/>
      </rPr>
      <t xml:space="preserve"> (any thickness), including attached pilasters,buttresses, plinth and string courses, fillets, columns, pillars, piers, abutments, posts andstruts etc. above pinth level up to V floor level, excluding cost of centering, shuttering,finishing and reinforcement : 1:1.5:3 (1 cement : 1.5 coarse sand(zone-iii) derived from natural sources : 3 graded stoneaggregate 20 mm nominal size derived from natural sources as per approved drawings/as directed by Engineering-in-Charge.
</t>
    </r>
  </si>
  <si>
    <r>
      <t xml:space="preserve">Reinforced cement concrete work in beams, suspended floors, roofs having slope up to 15° landings, balconies, </t>
    </r>
    <r>
      <rPr>
        <b/>
        <sz val="13"/>
        <color indexed="8"/>
        <rFont val="Times New Roman"/>
        <family val="1"/>
      </rPr>
      <t>shelves</t>
    </r>
    <r>
      <rPr>
        <sz val="13"/>
        <color indexed="8"/>
        <rFont val="Times New Roman"/>
        <family val="1"/>
      </rPr>
      <t xml:space="preserve">, </t>
    </r>
    <r>
      <rPr>
        <b/>
        <sz val="13"/>
        <color indexed="8"/>
        <rFont val="Times New Roman"/>
        <family val="1"/>
      </rPr>
      <t>chajjas</t>
    </r>
    <r>
      <rPr>
        <sz val="13"/>
        <color indexed="8"/>
        <rFont val="Times New Roman"/>
        <family val="1"/>
      </rPr>
      <t xml:space="preserve">, lintels, bands, plain window sills, staircases and spiral staircases above plinth level up to fifth floor  level excluding the cost of centering, shuttering, finishing and reinforcement, with 1:1.5:3 (1 cement : 1.5 coarse sand incuding  anufactured sand derived from recycled concrete Aggregate (rcA) upto 20%: 3 graded stone aggregate 20 mm nominal size including recycled concrete Aggregate (rcA) upto 20%) as per approved drawings/as directed by Engineering-in-Charge.
</t>
    </r>
  </si>
  <si>
    <r>
      <t xml:space="preserve">Providing &amp; laying reinforced cement  concrete in 1:2:4 mix by volume including cost of cement, steel, all materials ,labour and form work centering, shuttering , scaffolding,curing etc item includes smooth finishing with cement mortar ( 1:3) on the exposed surface complete finishing item of work at all floors including fixing of slab as per drawing as directed by Engineer-in-charge.(consider reinforcement steel as 6Kg/Sqm.)  </t>
    </r>
    <r>
      <rPr>
        <b/>
        <sz val="13"/>
        <color theme="1"/>
        <rFont val="Times New Roman"/>
        <family val="1"/>
      </rPr>
      <t>50mm Thick RCC Counter Slab</t>
    </r>
  </si>
  <si>
    <r>
      <t xml:space="preserve">Providing, fabricating and erecting of steel form work at all levels and places wherever needed/ specified as per drawing including striking with not less than 12mm Plastic coated, marine resistant water proof ply/ smooth finished </t>
    </r>
    <r>
      <rPr>
        <b/>
        <sz val="13"/>
        <rFont val="Times New Roman"/>
        <family val="1"/>
      </rPr>
      <t>MS plates</t>
    </r>
    <r>
      <rPr>
        <sz val="13"/>
        <rFont val="Times New Roman"/>
        <family val="1"/>
      </rPr>
      <t xml:space="preserve">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t>
    </r>
    <r>
      <rPr>
        <b/>
        <sz val="13"/>
        <rFont val="Times New Roman"/>
        <family val="1"/>
      </rPr>
      <t>(including grouting),</t>
    </r>
    <r>
      <rPr>
        <sz val="13"/>
        <rFont val="Times New Roman"/>
        <family val="1"/>
      </rPr>
      <t xml:space="preserve"> PVC Spacer/Precast cover blocks, Providing openings/ cutouts/ pockets, deshuttering, applying chemical for shuttering as approved by the consultant etc., complete at all levels,  as per approved drawings/as directed by Engineering-in-Charge.
</t>
    </r>
  </si>
  <si>
    <r>
      <rPr>
        <b/>
        <sz val="13"/>
        <rFont val="Times New Roman"/>
        <family val="1"/>
      </rPr>
      <t xml:space="preserve">Laying, spreading and compacting stone aggregate of specified sizes to Rubble soling (230mm thick)  </t>
    </r>
    <r>
      <rPr>
        <sz val="13"/>
        <rFont val="Times New Roman"/>
        <family val="1"/>
      </rPr>
      <t xml:space="preserve">specifications in uniform thickness, hand picking, rolling with 3 wheeled road/vibratory roller 8-10 tonne capacity in stages to proper grade and camber, applying and brooming requisite type of screening / binding material to fill up interstices of coarse aggregate, watering and compacting to the required density . as per approved drawings/as directed by Engineering-in-Charge.
</t>
    </r>
  </si>
  <si>
    <r>
      <rPr>
        <b/>
        <sz val="13"/>
        <color indexed="8"/>
        <rFont val="Times New Roman"/>
        <family val="1"/>
      </rPr>
      <t>Random rubble masonry</t>
    </r>
    <r>
      <rPr>
        <sz val="13"/>
        <color indexed="8"/>
        <rFont val="Times New Roman"/>
        <family val="1"/>
      </rPr>
      <t xml:space="preserve"> with hard stone in foundation and plinth including levelling up with cement concrete 1:6:12 (1 cement : 6 coarse sand : 12 graded stone aggregate 20 mm nominal size) </t>
    </r>
    <r>
      <rPr>
        <b/>
        <sz val="13"/>
        <color indexed="8"/>
        <rFont val="Times New Roman"/>
        <family val="1"/>
      </rPr>
      <t>upto plinth leve</t>
    </r>
    <r>
      <rPr>
        <sz val="13"/>
        <color indexed="8"/>
        <rFont val="Times New Roman"/>
        <family val="1"/>
      </rPr>
      <t>l with :Cement mortar 1:6 (1 cement : 6 coarse sand  ,as per approved drawings/as directed by Engineering-in-Charge.</t>
    </r>
  </si>
  <si>
    <r>
      <t xml:space="preserve">Providing and laying </t>
    </r>
    <r>
      <rPr>
        <b/>
        <sz val="13"/>
        <color indexed="8"/>
        <rFont val="Times New Roman"/>
        <family val="1"/>
      </rPr>
      <t>Concrete Block masonry in super structure above plinth level up to V level</t>
    </r>
    <r>
      <rPr>
        <sz val="13"/>
        <color indexed="8"/>
        <rFont val="Times New Roman"/>
        <family val="1"/>
      </rPr>
      <t xml:space="preserve">.  blocks conforming to IS 2185 part (2) as per manufacture specification  laid in cement mortar 1:6 (1 cement :6 coarse M-Sand),for non-load bearing walls and a suitable plasticizer. Masonry work shall be carried out as per IS  2185 part (2). The rate shall include cost of cement and all materials etc. curing, scaffolding wherever necessary complete as per specification. Crushing strength 5N/mm2 .size </t>
    </r>
    <r>
      <rPr>
        <b/>
        <sz val="13"/>
        <color indexed="8"/>
        <rFont val="Times New Roman"/>
        <family val="1"/>
      </rPr>
      <t>300x200x200mm  as per approved drawings/as directed by Engineering-in-Charge.</t>
    </r>
  </si>
  <si>
    <r>
      <rPr>
        <b/>
        <sz val="13"/>
        <color indexed="8"/>
        <rFont val="Times New Roman"/>
        <family val="1"/>
      </rPr>
      <t>Providing and laying Concrete Block masonry in super structure above plinth level up V leve</t>
    </r>
    <r>
      <rPr>
        <sz val="13"/>
        <color indexed="8"/>
        <rFont val="Times New Roman"/>
        <family val="1"/>
      </rPr>
      <t xml:space="preserve">l.  blocks conforming to IS 2185 part (2) as per manufacture specification  laid in cement mortar 1:4 (1 cement :4 coarse M-Sand),for non-load bearing walls and a suitable plasticizer. Masonry work shall be carried out as per IS  2185 part (2). The rate shall include cost of cement and all materials etc. curing, scaffolding wherever necessary complete as per specification. Crushing strength </t>
    </r>
    <r>
      <rPr>
        <b/>
        <sz val="13"/>
        <color indexed="8"/>
        <rFont val="Times New Roman"/>
        <family val="1"/>
      </rPr>
      <t>40N/mm2</t>
    </r>
    <r>
      <rPr>
        <sz val="13"/>
        <color indexed="8"/>
        <rFont val="Times New Roman"/>
        <family val="1"/>
      </rPr>
      <t xml:space="preserve"> .</t>
    </r>
    <r>
      <rPr>
        <b/>
        <sz val="13"/>
        <color indexed="8"/>
        <rFont val="Times New Roman"/>
        <family val="1"/>
      </rPr>
      <t>size 300x150x100mm</t>
    </r>
    <r>
      <rPr>
        <sz val="13"/>
        <color indexed="8"/>
        <rFont val="Times New Roman"/>
        <family val="1"/>
      </rPr>
      <t xml:space="preserve"> including   RCC band complete for  providing and placing in position 2 Nos 6mm dia. M.S. bars at every third course of half brickmasonry. Brick Size : 100mm Thick  Brick  Wall finished item of work.  as per approved drawings/as directed by Engineering-in-Charge.</t>
    </r>
  </si>
  <si>
    <r>
      <t xml:space="preserve">Brick work with common burnt clay loal available bricks of compressive strength 35N/Sq.mm. in superstructure above plinth level up to floor V level in all shapes and sizes in :1:6 (1 cement : 6 coarse sand) : With Modular bricks Size : </t>
    </r>
    <r>
      <rPr>
        <b/>
        <sz val="13"/>
        <rFont val="Times New Roman"/>
        <family val="1"/>
      </rPr>
      <t>230mm Thick  Brick Wall  as per approved drawings/as directed by Engineering-in-Charge.</t>
    </r>
    <r>
      <rPr>
        <sz val="13"/>
        <rFont val="Times New Roman"/>
        <family val="1"/>
      </rPr>
      <t xml:space="preserve">
</t>
    </r>
  </si>
  <si>
    <r>
      <t xml:space="preserve">Half brick masonry with common burnt clay local available bricks of compressive strength 35N/Sq.mmin. superstructure above plinth level up to floor V level. Cement mortar 1:4 (1 cement :4 coarse sand) wit providing and placing in position 2 Nos 6mm dia. M.S. bars at every third course of half brick masonry. Brick Size : </t>
    </r>
    <r>
      <rPr>
        <b/>
        <sz val="13"/>
        <rFont val="Times New Roman"/>
        <family val="1"/>
      </rPr>
      <t>115mm Thick  Brick  Wall  as per approved drawings/as directed by Engineering-in-Charge.</t>
    </r>
    <r>
      <rPr>
        <sz val="13"/>
        <rFont val="Times New Roman"/>
        <family val="1"/>
      </rPr>
      <t xml:space="preserve">
</t>
    </r>
  </si>
  <si>
    <r>
      <rPr>
        <b/>
        <sz val="13"/>
        <color indexed="8"/>
        <rFont val="Times New Roman"/>
        <family val="1"/>
      </rPr>
      <t>6 mm cement plaster 1:3</t>
    </r>
    <r>
      <rPr>
        <sz val="13"/>
        <color indexed="8"/>
        <rFont val="Times New Roman"/>
        <family val="1"/>
      </rPr>
      <t xml:space="preserve"> (1 cement : 3 fine sand) finished with a floating coat of neat cement and thick coat of Lime wash on top of walls when dry for bearing of </t>
    </r>
    <r>
      <rPr>
        <b/>
        <sz val="13"/>
        <color indexed="8"/>
        <rFont val="Times New Roman"/>
        <family val="1"/>
      </rPr>
      <t>R.C.C. slabs and beams at all Levels.  as per approved drawings/as directed by Engineering-in-Charge.</t>
    </r>
  </si>
  <si>
    <r>
      <t xml:space="preserve">Providing &amp; laying </t>
    </r>
    <r>
      <rPr>
        <b/>
        <sz val="13"/>
        <color indexed="8"/>
        <rFont val="Times New Roman"/>
        <family val="1"/>
      </rPr>
      <t>15 mm thick cement Plaster to Internal wall</t>
    </r>
    <r>
      <rPr>
        <sz val="13"/>
        <color indexed="8"/>
        <rFont val="Times New Roman"/>
        <family val="1"/>
      </rPr>
      <t>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mesh jali between RCC and masonry wall and  making grooves with suitable nails / screws etc., complete and as per manufacturer specification of approved make. Rate shall include for preparation of surface, cleaning, curing, scaffolding hacking, labour materials etc. complete for all levels and heights as directed. as per approved drawings/as directed by Engineering-in-Charge.</t>
    </r>
  </si>
  <si>
    <r>
      <t xml:space="preserve">Providing and Laying </t>
    </r>
    <r>
      <rPr>
        <b/>
        <sz val="13"/>
        <color rgb="FF000000"/>
        <rFont val="Times New Roman"/>
        <family val="1"/>
      </rPr>
      <t>18mm thick sand faced cement plastering on external  surfaces</t>
    </r>
    <r>
      <rPr>
        <sz val="13"/>
        <color rgb="FF000000"/>
        <rFont val="Times New Roman"/>
        <family val="1"/>
      </rPr>
      <t xml:space="preserve"> of Walls (brick or concrete surfaces ) in two layers consisting of 6 mm thick  cement mortar 1:3 (1 cement :3 fine sand) top coat mixed with integral water proofing compound over a base coat 12 mm thick cement mortar 1:5 (1 cement :5 coarse sand), finished sand face including providing and fixing 12mmx22mm gauge chicken mesh with all necessary hardware at the junction of RCC and brick work with overlapping of 100 mm on both sides, etc., complete at all levels and locations and as directed by Engineer - in - Charge.  as per approved drawings/as directed by Engineering-in-Charge.</t>
    </r>
  </si>
  <si>
    <r>
      <rPr>
        <b/>
        <sz val="13"/>
        <color indexed="8"/>
        <rFont val="Times New Roman"/>
        <family val="1"/>
      </rPr>
      <t>Pointing on stone work</t>
    </r>
    <r>
      <rPr>
        <sz val="13"/>
        <color indexed="8"/>
        <rFont val="Times New Roman"/>
        <family val="1"/>
      </rPr>
      <t xml:space="preserve"> with cement mortar 1:3 (1 cement : 3 fine sand)Raised and cut pointing  as per approved drawings/as directed by Engineering-in-Charge.</t>
    </r>
  </si>
  <si>
    <r>
      <rPr>
        <b/>
        <sz val="13"/>
        <color indexed="8"/>
        <rFont val="Times New Roman"/>
        <family val="1"/>
      </rPr>
      <t xml:space="preserve">Providing  plaster drip course/water patti </t>
    </r>
    <r>
      <rPr>
        <sz val="13"/>
        <color indexed="8"/>
        <rFont val="Times New Roman"/>
        <family val="1"/>
      </rPr>
      <t>in plastered surface or moulding to  R.C.C projections Slab Parapet  Watter Patti &amp; Windows including cost and conveyance of all materials labour charges, scaffolding  complete for finished item of work  as per approved drawings/as directed by Engineering-in-Charge.</t>
    </r>
  </si>
  <si>
    <r>
      <t xml:space="preserve">Providing and applying </t>
    </r>
    <r>
      <rPr>
        <b/>
        <sz val="13"/>
        <color indexed="8"/>
        <rFont val="Times New Roman"/>
        <family val="1"/>
      </rPr>
      <t>white cement based putty of average thickness 1 mm</t>
    </r>
    <r>
      <rPr>
        <sz val="13"/>
        <color indexed="8"/>
        <rFont val="Times New Roman"/>
        <family val="1"/>
      </rPr>
      <t xml:space="preserve">, </t>
    </r>
    <r>
      <rPr>
        <b/>
        <sz val="13"/>
        <color indexed="8"/>
        <rFont val="Times New Roman"/>
        <family val="1"/>
      </rPr>
      <t>of approved brand and manufacturer Colour</t>
    </r>
    <r>
      <rPr>
        <sz val="13"/>
        <color indexed="8"/>
        <rFont val="Times New Roman"/>
        <family val="1"/>
      </rPr>
      <t xml:space="preserve">, over the plastered wall surface to prepare the surface even and smooth complete for finished item of work as per approved drawings/as directed by Engineering-in-Charge. </t>
    </r>
  </si>
  <si>
    <r>
      <t xml:space="preserve">Providing and applying priming coats </t>
    </r>
    <r>
      <rPr>
        <b/>
        <sz val="13"/>
        <color indexed="8"/>
        <rFont val="Times New Roman"/>
        <family val="1"/>
      </rPr>
      <t>with primer of approved brand and manufacture</t>
    </r>
    <r>
      <rPr>
        <sz val="13"/>
        <color indexed="8"/>
        <rFont val="Times New Roman"/>
        <family val="1"/>
      </rPr>
      <t>, having low</t>
    </r>
    <r>
      <rPr>
        <b/>
        <sz val="13"/>
        <color indexed="8"/>
        <rFont val="Times New Roman"/>
        <family val="1"/>
      </rPr>
      <t xml:space="preserve"> VOC (Volatile Organic Compound )</t>
    </r>
    <r>
      <rPr>
        <sz val="13"/>
        <color indexed="8"/>
        <rFont val="Times New Roman"/>
        <family val="1"/>
      </rPr>
      <t xml:space="preserve"> content. With water thinnable cement primer on internal  and external wall surface having VOC content less than 50 grams/litre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</si>
  <si>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Wall painting of approved brand and manufacture, with premium acrylic emulsion paint of interior grade, </t>
    </r>
    <r>
      <rPr>
        <sz val="13"/>
        <color indexed="8"/>
        <rFont val="Times New Roman"/>
        <family val="1"/>
      </rPr>
      <t>having VOC (Volatile Organic Compound ) content less than 50 grams/ litre of approved brand and manufacture, including applying additional coats wherever required to achieve even shade and colour.</t>
    </r>
    <r>
      <rPr>
        <b/>
        <sz val="13"/>
        <color indexed="8"/>
        <rFont val="Times New Roman"/>
        <family val="1"/>
      </rPr>
      <t xml:space="preserve"> (Internal finishing side)Two coats colour and quality</t>
    </r>
    <r>
      <rPr>
        <sz val="13"/>
        <color indexed="8"/>
        <rFont val="Times New Roman"/>
        <family val="1"/>
      </rPr>
      <t xml:space="preserve"> to give an even shade  including preparation of surface, scaffolding at all heights and levels etc., as per Directions of Engineer -In- Charge for the finished item of work.  as per approved drawings/as directed by Engineering-in-Charge.</t>
    </r>
  </si>
  <si>
    <r>
      <t xml:space="preserve">Providing and applying painting </t>
    </r>
    <r>
      <rPr>
        <b/>
        <sz val="13"/>
        <color indexed="8"/>
        <rFont val="Times New Roman"/>
        <family val="1"/>
      </rPr>
      <t>of approved brand and manufactu</t>
    </r>
    <r>
      <rPr>
        <sz val="13"/>
        <color indexed="8"/>
        <rFont val="Times New Roman"/>
        <family val="1"/>
      </rPr>
      <t xml:space="preserve">re , with </t>
    </r>
    <r>
      <rPr>
        <b/>
        <sz val="13"/>
        <color indexed="8"/>
        <rFont val="Times New Roman"/>
        <family val="1"/>
      </rPr>
      <t>Acrylic Smooth exterior emulsion paint of required shade</t>
    </r>
    <r>
      <rPr>
        <sz val="13"/>
        <color indexed="8"/>
        <rFont val="Times New Roman"/>
        <family val="1"/>
      </rPr>
      <t xml:space="preserve"> :New work (Two or more coat applied @ 1.67 ltr/10 sqm overand including priming coat of exterior primer applied @ 0.90 litre/10 sqm)colour and quality to give an even shade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</si>
  <si>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Painting on Steel and Wood Surface with synthetic enamel paint of approved brand </t>
    </r>
    <r>
      <rPr>
        <sz val="13"/>
        <color indexed="8"/>
        <rFont val="Times New Roman"/>
        <family val="1"/>
      </rPr>
      <t>and manufacture of required colour to give an even shade :New work (two  coats) including a coat of approved steel primer but excluding a coat of mordant solution,  as per approved drawings/as directed by Engineering-in-Charge.</t>
    </r>
  </si>
  <si>
    <r>
      <rPr>
        <b/>
        <sz val="13"/>
        <color indexed="8"/>
        <rFont val="Times New Roman"/>
        <family val="1"/>
      </rPr>
      <t>Providing and fixing mineral fibre false ceiling tiles at all heights of size 595X595mm of approved texture, design and pattern</t>
    </r>
    <r>
      <rPr>
        <sz val="13"/>
        <color indexed="8"/>
        <rFont val="Times New Roman"/>
        <family val="1"/>
      </rPr>
      <t xml:space="preserve">. The tiles should have Humidity Resistance (RH) of 99%, Light Reflectance ≥ 85%, Thermal Conductivity k = 0.052 - 0.057 w/m K, Fire Performance as per (BS 476 pt - 6 &amp;7)in true horizont al level suspended on interlocking T-Grid of hot dipped all round galvanized iron section of 0.33 mm thick (galvanized @120 gsm) comprising of main T runners of 15x32 mm of length 3000 mm, cross T of size 15x32mm of length 1200 mm and secondary intermediate cross T of size 15x32 mm of length 600 mm to form grid module of size 600x600 mm suspended from ceiling using galvanized mild steel item (galvanised@80gsm) 50 mm long 8mm outer diameter M-6 dash fasteners, 6 mm diameter fully threaded hanger rod up to 1000 mm length and L-shape level adjuster of size 85x25x2 mm, spaced at 1200 mm centreto centre along main ‘T’. The system should rest on periphery walls /partitions with the help of GI perimeter wall angle of size24x24X3000 mm made of 0.40 mm thick sheet, to be fixed to the wall with help of plastic rawl plug at 450 mm centre to centre &amp; 40 mm long dry wall S.S. screws. The exposed bottom portion of all T-sections used in false ceiling support system shall be pre-painted with polyester baked paint, for all heights. The work shall be carried out as per specifications, drawings and as per directions of the engineer-in-charge.26.27.1With 16 mm thick beveled tegular mineral fibre false ceiling tile (NRC 0.55 to 0.60)  as per approved drawings/as directed by Engineering-in-Charge. </t>
    </r>
    <r>
      <rPr>
        <b/>
        <sz val="13"/>
        <color indexed="8"/>
        <rFont val="Times New Roman"/>
        <family val="1"/>
      </rPr>
      <t>For Toilets</t>
    </r>
  </si>
  <si>
    <r>
      <t xml:space="preserve">Providing and laying </t>
    </r>
    <r>
      <rPr>
        <b/>
        <sz val="13"/>
        <color indexed="8"/>
        <rFont val="Times New Roman"/>
        <family val="1"/>
      </rPr>
      <t>VDF. flooring and platforms  , Roads of mix M-25</t>
    </r>
    <r>
      <rPr>
        <sz val="13"/>
        <color indexed="8"/>
        <rFont val="Times New Roman"/>
        <family val="1"/>
      </rPr>
      <t xml:space="preserve"> with ready mixed concrete from batching plant. The ready mixed concrete shall be laid and finished with screed board vibrator, vacuum dewatering process and finally finished by floating, brooming with wire brush etc. complete as per specifications and directions of Engineer-incharge. (The panel shuttering work shall be paid for separately). </t>
    </r>
    <r>
      <rPr>
        <b/>
        <sz val="13"/>
        <color indexed="8"/>
        <rFont val="Times New Roman"/>
        <family val="1"/>
      </rPr>
      <t>(Note:- Cement content considered in this item is @ 330 kg/Cum. Excess/ less cement used as per design mix is payable/ recoverable separately).</t>
    </r>
  </si>
  <si>
    <r>
      <rPr>
        <b/>
        <sz val="13"/>
        <color indexed="8"/>
        <rFont val="Times New Roman"/>
        <family val="1"/>
      </rPr>
      <t>62 mm thick cement concrete flooring with concrete</t>
    </r>
    <r>
      <rPr>
        <sz val="13"/>
        <color indexed="8"/>
        <rFont val="Times New Roman"/>
        <family val="1"/>
      </rPr>
      <t xml:space="preserve"> </t>
    </r>
    <r>
      <rPr>
        <b/>
        <sz val="13"/>
        <color indexed="8"/>
        <rFont val="Times New Roman"/>
        <family val="1"/>
      </rPr>
      <t>hardener</t>
    </r>
    <r>
      <rPr>
        <sz val="13"/>
        <color indexed="8"/>
        <rFont val="Times New Roman"/>
        <family val="1"/>
      </rPr>
      <t xml:space="preserve">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  as per approved drawings/as directed by Engineering-in-Charge.</t>
    </r>
  </si>
  <si>
    <r>
      <t>Providing and laying Double charge vitrified tile polished finish of size (thickness to be specified by the manufacturer) with water absorption less than 0.08% and conforming to IS:15622, of approved brand &amp; manufacturer, in all colours and shade, laid on 20 mm thick cement mortar 1:4 (1 cement: 4 coarse sand) jointing with grey cement slurry @3.3 kg/sqm including grouting the joints with white cement and matching pigments etc. The tiles must be cut with the zero chipping diamond cutter only . Laying of tiles will be done with the notch trowel, plier, wedge, clips of required thickness, leveling system and rubber mallet for placing the tiles gently and easily.</t>
    </r>
    <r>
      <rPr>
        <b/>
        <sz val="13"/>
        <rFont val="Times New Roman"/>
        <family val="1"/>
      </rPr>
      <t>Double charge vitrified tile polished finish of size Size of Tile 600 x 600 mm as per approved drawings/as directed by Engineering-in-Charge.</t>
    </r>
  </si>
  <si>
    <r>
      <t xml:space="preserve">Providing and laying premium quality double charged polished  finished  </t>
    </r>
    <r>
      <rPr>
        <b/>
        <sz val="13"/>
        <color indexed="8"/>
        <rFont val="Times New Roman"/>
        <family val="1"/>
      </rPr>
      <t xml:space="preserve">Vitrified Floor Tiles </t>
    </r>
    <r>
      <rPr>
        <sz val="13"/>
        <color indexed="8"/>
        <rFont val="Times New Roman"/>
        <family val="1"/>
      </rPr>
      <t xml:space="preserve">of size 600x600mm, 8.5mm thick for </t>
    </r>
    <r>
      <rPr>
        <b/>
        <sz val="13"/>
        <color indexed="8"/>
        <rFont val="Times New Roman"/>
        <family val="1"/>
      </rPr>
      <t xml:space="preserve">Skirting </t>
    </r>
    <r>
      <rPr>
        <sz val="13"/>
        <color indexed="8"/>
        <rFont val="Times New Roman"/>
        <family val="1"/>
      </rPr>
      <t>of  with water absorptions less than 0.08% and confirming to IS:15622 of approved make in all colours and shades, laid on 20mm thick cement mortar 1:4 (1 cement:4 coarse sand) including grouting the joints with white cement and matching pigments, curing etc., complete at all levels and heights. as directed by Engineer-In-Charge.</t>
    </r>
    <r>
      <rPr>
        <b/>
        <sz val="13"/>
        <color indexed="8"/>
        <rFont val="Times New Roman"/>
        <family val="1"/>
      </rPr>
      <t>Inside Room as per approved drawings/as directed by Engineering-in-Charge</t>
    </r>
  </si>
  <si>
    <r>
      <t>Kota stone slab flooring over 20 mm (average) thick base laid over and jointed with grey cement slurry mixed with pigment to match the shade of the slab, including rubbing, nosing and polishing complete with base of cement mortar 1 : 4 (1 cement : 4 coarse sand) :</t>
    </r>
    <r>
      <rPr>
        <b/>
        <sz val="13"/>
        <color indexed="8"/>
        <rFont val="Times New Roman"/>
        <family val="1"/>
      </rPr>
      <t xml:space="preserve">  as per approved drawings/as directed by Engineering-in-Charge.</t>
    </r>
    <r>
      <rPr>
        <sz val="13"/>
        <color indexed="8"/>
        <rFont val="Times New Roman"/>
        <family val="1"/>
      </rPr>
      <t xml:space="preserve">
</t>
    </r>
    <r>
      <rPr>
        <b/>
        <sz val="13"/>
        <color indexed="8"/>
        <rFont val="Times New Roman"/>
        <family val="1"/>
      </rPr>
      <t>25 mm thick  FOR STEPS</t>
    </r>
  </si>
  <si>
    <r>
      <t>Supplying and fixing approved first quality Non skid ceramic tiles in toilets</t>
    </r>
    <r>
      <rPr>
        <b/>
        <sz val="13"/>
        <color indexed="8"/>
        <rFont val="Times New Roman"/>
        <family val="1"/>
      </rPr>
      <t xml:space="preserve"> </t>
    </r>
    <r>
      <rPr>
        <sz val="13"/>
        <color indexed="8"/>
        <rFont val="Times New Roman"/>
        <family val="1"/>
      </rPr>
      <t xml:space="preserve"> etc. of approved shade with tiles of size 300 x 300mm , 6mm thick  jointed in neat cement and matching pigment over and including a screed of 20mm thick CM 1:4, including curing and washing with oxalic acid in flooring complete at all levels and heights   as per approved drawings/as directed by Engineering-in-Charge.</t>
    </r>
  </si>
  <si>
    <r>
      <t xml:space="preserve">Providing and fixing </t>
    </r>
    <r>
      <rPr>
        <b/>
        <sz val="13"/>
        <color indexed="8"/>
        <rFont val="Times New Roman"/>
        <family val="1"/>
      </rPr>
      <t>Ist quality ceramic glazed wall tiles</t>
    </r>
    <r>
      <rPr>
        <sz val="13"/>
        <color indexed="8"/>
        <rFont val="Times New Roman"/>
        <family val="1"/>
      </rPr>
      <t xml:space="preserve">  conforming to IS: 15622 (thickness to be specified by the manufacturer), of approved make, in </t>
    </r>
    <r>
      <rPr>
        <b/>
        <sz val="13"/>
        <color indexed="8"/>
        <rFont val="Times New Roman"/>
        <family val="1"/>
      </rPr>
      <t>all colours, shades except burgundy, bottle green, black of  size (300 x600mm &amp; 600x600mm) as approved by Engineer-in-Charge,</t>
    </r>
    <r>
      <rPr>
        <sz val="13"/>
        <color indexed="8"/>
        <rFont val="Times New Roman"/>
        <family val="1"/>
      </rPr>
      <t xml:space="preserve"> in</t>
    </r>
    <r>
      <rPr>
        <b/>
        <sz val="13"/>
        <color indexed="8"/>
        <rFont val="Times New Roman"/>
        <family val="1"/>
      </rPr>
      <t xml:space="preserve"> skirting, risers of steps and dados,</t>
    </r>
    <r>
      <rPr>
        <sz val="13"/>
        <color indexed="8"/>
        <rFont val="Times New Roman"/>
        <family val="1"/>
      </rPr>
      <t xml:space="preserve"> over 12 mm thick bed of cement mortar 1:3 (1 cement : 3 coarse sand) and jointing with grey cement slurry @ 3.3kg per sqm, including pointing in white cement mixed with pigment of matching shade complete.  </t>
    </r>
    <r>
      <rPr>
        <b/>
        <sz val="13"/>
        <color indexed="8"/>
        <rFont val="Times New Roman"/>
        <family val="1"/>
      </rPr>
      <t>as per approved drawings/as directed by Engineering-in-Charge.</t>
    </r>
  </si>
  <si>
    <r>
      <rPr>
        <b/>
        <sz val="13"/>
        <rFont val="Times New Roman"/>
        <family val="1"/>
      </rPr>
      <t>Providing and fixing factory made single extruded WPC (Wood Polymer Composite) solid door/window/Clerestory windows &amp; other Frames/ Chowkha</t>
    </r>
    <r>
      <rPr>
        <sz val="13"/>
        <rFont val="Times New Roman"/>
        <family val="1"/>
      </rPr>
      <t xml:space="preserve">t comprising of virgin PVC polymer of K value 58-60 (Suspension Grade), calcium carbonate and natural fibers (wood powder/ rice husk/ wheat husk) and non toxic additives (maximum toxicity index of 12 for 100 gms) fabricated with miter joints after applying PVC solvent cement and screwed with full body threaded star headed SS screws having minimum frame density of 750 kg/cum, screw withdrawal strength of 2200 N (Face) &amp; 1100 N (Edge), minimum compressive strength of 58 N/mm2, modulus of elasticity 900 N/mm2 and resistance to spread of flame of Class A category with property of being termite/borer proof, water/moisture proof and fire retardant and fixed in position with M.S hold fast/lugs/SS dash fasteners of required dia and length complete as per direction of Engineer-In- Charge. (M.S hold fast/lugs or SS dash fasteners shall be paid for separately). Note: For WPC solid door/window frames, minus 5 mm tolerance in dimensions i.e depth and width of profile shall be acceptable. Variation in profile dimensions on plus side shall be acceptable but no extra payment on this account shall be made. 26.86.1 </t>
    </r>
    <r>
      <rPr>
        <b/>
        <sz val="13"/>
        <rFont val="Times New Roman"/>
        <family val="1"/>
      </rPr>
      <t>Frame size 45 x 70 mm  as per approved drawings/as directed by Engineering-in-Charge.</t>
    </r>
  </si>
  <si>
    <r>
      <rPr>
        <b/>
        <sz val="13"/>
        <rFont val="Times New Roman"/>
        <family val="1"/>
      </rPr>
      <t>Providing and fixing factory made single extruded WPC</t>
    </r>
    <r>
      <rPr>
        <sz val="13"/>
        <rFont val="Times New Roman"/>
        <family val="1"/>
      </rPr>
      <t xml:space="preserve"> (Wood Polymer Composite) solid decorative type flush door shutter of required size comprising of virgin polymer of K value 58-60 (Suspension Grade), calcium carbonate and natural fibers (wood powder/ rice husk/wheat husk) and non toxic additives (maximum toxicity index of 12 for 100 gms) having minimum density of 650 kg/cum and screw withdrawal strengthof 1800 N (Face) &amp; 900 N (Edge), minimum compressive strength 50N/mm2, modulus of elasticity 850 N/mm2 and resistance to spread of flame of Class A category with property of being termite/borer proof, water/moisture proof and fire retardant. WPC to be laminated with PVC foil of minimum 14 microns thick of approved design pasted with hot melt adhesive on both faces of shutter and fixing with stainless steel butt hinges of required size with necessary full body threaded star headed counter sunk S.S screws, all as per direction of Engineer-In- Charge. including stainless steel  butt hinges,Aldrops , Tower bolts, handles  and necessary S.S screws  </t>
    </r>
    <r>
      <rPr>
        <b/>
        <sz val="13"/>
        <rFont val="Times New Roman"/>
        <family val="1"/>
      </rPr>
      <t>as per approved drawings/as directed by Engineering-in-Charge.</t>
    </r>
  </si>
  <si>
    <r>
      <t>Providing and fixing</t>
    </r>
    <r>
      <rPr>
        <b/>
        <sz val="13"/>
        <rFont val="Times New Roman"/>
        <family val="1"/>
      </rPr>
      <t xml:space="preserve"> UPVC Louver  Fixed Ventilator</t>
    </r>
    <r>
      <rPr>
        <sz val="13"/>
        <rFont val="Times New Roman"/>
        <family val="1"/>
      </rPr>
      <t xml:space="preserve"> Without mullion / transom ,</t>
    </r>
    <r>
      <rPr>
        <b/>
        <sz val="13"/>
        <rFont val="Times New Roman"/>
        <family val="1"/>
      </rPr>
      <t xml:space="preserve"> ventilator</t>
    </r>
    <r>
      <rPr>
        <sz val="13"/>
        <rFont val="Times New Roman"/>
        <family val="1"/>
      </rPr>
      <t xml:space="preserve"> shutters and partitions etc. with Using R1 Series with frame (33mm &amp; above ) x (35mm &amp; Above ), Hegiht up to 0.90meter. complete as per the architectural drawings and the directions of engineer-in-charge  as per approved drawings/as directed by Engineering-in-Charge.
</t>
    </r>
  </si>
  <si>
    <r>
      <t xml:space="preserve">Providing and fixing </t>
    </r>
    <r>
      <rPr>
        <b/>
        <sz val="13"/>
        <rFont val="Times New Roman"/>
        <family val="1"/>
      </rPr>
      <t>glazing in aluminium Louver</t>
    </r>
    <r>
      <rPr>
        <sz val="13"/>
        <rFont val="Times New Roman"/>
        <family val="1"/>
      </rPr>
      <t>,</t>
    </r>
    <r>
      <rPr>
        <b/>
        <sz val="13"/>
        <rFont val="Times New Roman"/>
        <family val="1"/>
      </rPr>
      <t xml:space="preserve"> ventilator</t>
    </r>
    <r>
      <rPr>
        <sz val="13"/>
        <rFont val="Times New Roman"/>
        <family val="1"/>
      </rPr>
      <t xml:space="preserve"> shutters and partitions etc. with EPDM rubber / neoprene gasket etc. complete as per the architectural drawings and the directions of engineer-in-charge . (Cost of aluminium snap beading shall be paid in basic item): With float glass panes of 8 mm thickness (weight not less than 20 kg/sqm)  as per approved drawings/as directed by Engineering-in-Charge.
</t>
    </r>
  </si>
  <si>
    <r>
      <t xml:space="preserve">Supply and Fixing in position  </t>
    </r>
    <r>
      <rPr>
        <b/>
        <sz val="13"/>
        <rFont val="Times New Roman"/>
        <family val="1"/>
      </rPr>
      <t>alluminium powder coated glazed partitions</t>
    </r>
    <r>
      <rPr>
        <sz val="13"/>
        <rFont val="Times New Roman"/>
        <family val="1"/>
      </rPr>
      <t xml:space="preserve"> using 5mm thick plain glass to full height using with prelaminated particle board of 12mm thick with decorative lamination on both sides, Grade I, Type II As per IS:12823 to a height of 0.9m at bottom panel and 1.2m height 5mm thick plain glass and above glass remaining height with 12mm thick prelaminated particle board with decorative lamination on both sides, Grade I, Type II As per IS:12823  and alluminium sections of size 37mm x62mm and 1.5mm thick with 1m C/C duly fixed with clip beading, pvc U beading on both sides including fixing the frame to  Ceiling , Floor, concrete surfaces and  walls  by necessary Fittings of Ms Flats ,bolts and nuts and SS screws  including cost and conveyance of all materials etc., complete as directed by engineer -in charge as per approved drawing.</t>
    </r>
  </si>
  <si>
    <r>
      <t xml:space="preserve">Supplying and Fixing </t>
    </r>
    <r>
      <rPr>
        <b/>
        <sz val="13"/>
        <rFont val="Times New Roman"/>
        <family val="1"/>
      </rPr>
      <t>Alluminium powder coated   Door</t>
    </r>
    <r>
      <rPr>
        <sz val="13"/>
        <rFont val="Times New Roman"/>
        <family val="1"/>
      </rPr>
      <t xml:space="preserve"> Consisting of Frame of Outer section Size 38.1x63.5x1.85mm, Shutter Frame of size 47.62x44.45x1.955mm thk,Lock Rail of Size 95.25x44.45x2 mm, and bottom rail of size 95.25x44.45x2mm thk,with hinges, tower bolts, door stopper, Godrej lock, handles, etc.,with lower panel 0.9m height prelaminated 12mm Thk both side decorative  prelaminated patical board board truly exterior grade  with 1.2m height 5.5mm thk. clear glass  duly fixed with clip beading , PVC 'U' beading on both sides  complete as per approved drawings for finished item of work at site and as per the directions   complete as per approved drawings/as directed by Engineering-in-Charge.</t>
    </r>
  </si>
  <si>
    <r>
      <t xml:space="preserve">Providing and fixing of </t>
    </r>
    <r>
      <rPr>
        <b/>
        <sz val="13"/>
        <color indexed="8"/>
        <rFont val="Times New Roman"/>
        <family val="1"/>
      </rPr>
      <t>Aluminium sliding Windows</t>
    </r>
    <r>
      <rPr>
        <sz val="13"/>
        <color indexed="8"/>
        <rFont val="Times New Roman"/>
        <family val="1"/>
      </rPr>
      <t xml:space="preserve"> as per the elevation drawings, fabricated out of heavy duty aluminium extruded profiles powder coated as per approved shade (55 + 5 micron) and specification with 6 mm clear toughened glass including providing Masking Tapes on the profiles for safety against external scratches at site The 2 track sliding windows will have 2 shutters fitted with glass and 1 shutter fitted with Stainless Steel Mosquito Mesh. The fabrication of the sliding window shall be done with all the joints mitred. The Outer Frame and shutter corner joints will be held together with proprietary corner connecting mechanisms (without screws and L angles), thereby ensuring rigid and durable hairline joints. The glass panel will be held in place within the shutters using EPDM gaskets and appropriate profiles of woollen felt with fins shall be inserted between aluminiumframes/beadings and glass; as well as the felt being fitted on the inside of the periphery of the shutters, to make the shutters completely rattle free and air and water tight.The fixing shall be done at anchorage locations, in jambs, sills and heads by drilling holes with an electric drill, inserting PVC sleeves and the appropriate size of fasteners to provide the required anchoring in the masonry as per structural stability. The bottom frame section of the window will be provided with drain holes to allow rainwater collecting in the track to drain out. The entire periphery shall be sealed by application of approved weather silicone sealant(Wacker WN/Dow Corning 789 or equivalent) between the aluminium and masonry from the outside and paintable sealant (Wacker VS or Equivalent) from the inside to make the windows water tight. The windows will be fitted with all necessary accessories such as handles, heavy duty rollers, joint aligners, screw caps etc., </t>
    </r>
    <r>
      <rPr>
        <b/>
        <sz val="13"/>
        <color indexed="8"/>
        <rFont val="Times New Roman"/>
        <family val="1"/>
      </rPr>
      <t>As per existing windows specifications black powder coated are to be provided  ,as per approved drawings/as directed by Engineering-in-Charge.</t>
    </r>
  </si>
  <si>
    <r>
      <t xml:space="preserve">Providing and fixing aluminium die cast body tubular type </t>
    </r>
    <r>
      <rPr>
        <b/>
        <sz val="13"/>
        <color indexed="8"/>
        <rFont val="Times New Roman"/>
        <family val="1"/>
      </rPr>
      <t>universal hydraulic door closer</t>
    </r>
    <r>
      <rPr>
        <sz val="13"/>
        <color indexed="8"/>
        <rFont val="Times New Roman"/>
        <family val="1"/>
      </rPr>
      <t xml:space="preserve"> (having brand logo with ISI, IS : 3564, embossed on the body, door weight upto 35 kg and door width upto 700 mm), with necessary accessories and screws etc. complete.  as per approved drawings/as directed by Engineering-in-Charge.</t>
    </r>
  </si>
  <si>
    <r>
      <rPr>
        <b/>
        <sz val="13"/>
        <rFont val="Times New Roman"/>
        <family val="1"/>
      </rPr>
      <t>Note :</t>
    </r>
    <r>
      <rPr>
        <sz val="13"/>
        <rFont val="Times New Roman"/>
        <family val="1"/>
      </rPr>
      <t xml:space="preserve"> Finally, testing the entire waterproofed area to check for its water tightness by ponding test duly providing guarantee against any leakage for 10 years.</t>
    </r>
  </si>
  <si>
    <r>
      <t xml:space="preserve">Steel work welded in built up sections/ framed work, including cutting, hoisting, fixing in position and applying a priming coat of approved steel primer using </t>
    </r>
    <r>
      <rPr>
        <b/>
        <sz val="13"/>
        <rFont val="Times New Roman"/>
        <family val="1"/>
      </rPr>
      <t xml:space="preserve">structural steel etc. as required, In stringers, treads, landings etc. of stair cases, including use of 8mm Thick chequered plate wherever required, </t>
    </r>
    <r>
      <rPr>
        <sz val="13"/>
        <rFont val="Times New Roman"/>
        <family val="1"/>
      </rPr>
      <t xml:space="preserve">all complete. as per approved drawings/as directed by Engineering-in-Charge.
</t>
    </r>
  </si>
  <si>
    <r>
      <t xml:space="preserve">Providing and fixing </t>
    </r>
    <r>
      <rPr>
        <b/>
        <sz val="13"/>
        <color indexed="8"/>
        <rFont val="Times New Roman"/>
        <family val="1"/>
      </rPr>
      <t>1mm thick M.S. sheet door</t>
    </r>
    <r>
      <rPr>
        <sz val="13"/>
        <color indexed="8"/>
        <rFont val="Times New Roman"/>
        <family val="1"/>
      </rPr>
      <t xml:space="preserve"> with frame of 40x40x6 mm angle iron and 3 mm M.S. gusset plates at the junctions and corners, all necessary fittings complete, including applying a priming coat of approved steel primer. </t>
    </r>
    <r>
      <rPr>
        <b/>
        <sz val="13"/>
        <color indexed="8"/>
        <rFont val="Times New Roman"/>
        <family val="1"/>
      </rPr>
      <t xml:space="preserve">Using M.S. angels 40x40x6 mm for diagonal braces  </t>
    </r>
    <r>
      <rPr>
        <sz val="13"/>
        <color indexed="8"/>
        <rFont val="Times New Roman"/>
        <family val="1"/>
      </rPr>
      <t>as per approved drawings/as directed by Engineering-in-Charge.</t>
    </r>
  </si>
  <si>
    <r>
      <t>Providing and fixing factory made ISI marked steel glazed doors, windows and ventilators, side /top /centre hung, with beading and all members such as F7D,F4B, K11 B and K12 B etc. complete of standard rolled steel sections, joints mitred and flash butt welded and sash bars tenoned and riveted, including providing and fixing of hinges, pivots, including  priming coat of approved steel primer, but excluding the cost of other fittings, complete all as per approved design, (sectional weight of only steel members shall be measured for payment).</t>
    </r>
    <r>
      <rPr>
        <b/>
        <sz val="13"/>
        <rFont val="Times New Roman"/>
        <family val="1"/>
      </rPr>
      <t xml:space="preserve"> Fixing with 15x3 mm lugs 10 cm long embedded in cement concrete block 15x10x10 cm of C.C. 1:3:6 (1 Cement : 3 coarse sand : 6 graded stone aggregate 20 mm nominal size)  as per approved drawings/as directed by Engineering-in-Charge.</t>
    </r>
  </si>
  <si>
    <r>
      <t>Providing and fixing MS  hand railing  made of Hollow tubes , Channels , Plates of approved size by welding etc. to be</t>
    </r>
    <r>
      <rPr>
        <b/>
        <sz val="13"/>
        <rFont val="Times New Roman"/>
        <family val="1"/>
      </rPr>
      <t xml:space="preserve"> steel ladder </t>
    </r>
    <r>
      <rPr>
        <sz val="13"/>
        <rFont val="Times New Roman"/>
        <family val="1"/>
      </rPr>
      <t>railing, balcony railing, staircase railing and similar works, including applying priming coat of approved steel primer MS railing , cost and conveyance of all materials to site, all operational, incidental, labour charges  etc., Complete for finished item of work   as per approved drawings/as directed by Engineering-in-Charge.</t>
    </r>
  </si>
  <si>
    <r>
      <t xml:space="preserve">Providing and fixing </t>
    </r>
    <r>
      <rPr>
        <b/>
        <sz val="13"/>
        <rFont val="Times New Roman"/>
        <family val="1"/>
      </rPr>
      <t>stainless steel ( Grade 304) railing</t>
    </r>
    <r>
      <rPr>
        <sz val="13"/>
        <rFont val="Times New Roman"/>
        <family val="1"/>
      </rPr>
      <t xml:space="preserve">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 for payment purpose only weight of stainless steel members shall be considered excluding fixing accessories such as nuts, bolts, fasteners etc.)  as per approved drawings/as directed by Engineering-in-Charge.</t>
    </r>
  </si>
  <si>
    <r>
      <t xml:space="preserve">Providing and fixing precoated galvanised steel sheet roofing accessories 0.50 mm (+0.05 %) total coated thickness, Zinc coating 120 grams per sqm as per IS: 277, in 240 mpa steel grade, 5-7 microns epoxy primer on both side of the sheet and polyester top coat 15-18 microns using self drilling/ self tapping screws complete : </t>
    </r>
    <r>
      <rPr>
        <b/>
        <sz val="13"/>
        <color indexed="8"/>
        <rFont val="Times New Roman"/>
        <family val="1"/>
      </rPr>
      <t>Gutter (600 mm over all girth) complete all  as per approved drawings/as directed by Engineering-in-Charge.</t>
    </r>
  </si>
  <si>
    <r>
      <t xml:space="preserve">Providing and laying at or near ground level factory made kerb stone of M-25 grade cement concrete in position to the required line, level and curvature, jointed with cement mortar 1:3 (1 cement: 3 coarse sand), including making joints with or without grooves (thickness of joints except at sharp curve shall not to more than 5mm), including making drainage opening wherever required complete etc. as per direction of Engineer-in-charge (length of finished kerb edging shall be measured for payment). (Precast C.C. kerb stone shall be approved drawings /as directed by Engineer-in-charge). </t>
    </r>
    <r>
      <rPr>
        <b/>
        <sz val="13"/>
        <color indexed="8"/>
        <rFont val="Times New Roman"/>
        <family val="1"/>
      </rPr>
      <t xml:space="preserve"> Size - 600x150x450mm should be match  with existing drain size</t>
    </r>
  </si>
  <si>
    <r>
      <t xml:space="preserve">Painting road surface marking with adequate nos of coats to give uniform finish with ready mixed road marking paint conforming to IS: 164, on bituminous surface in white/yellow shade, including cleaning the surface of all dirt, scales, oil, grease and foreign material etc. complete. New work (Two or more coats)  </t>
    </r>
    <r>
      <rPr>
        <b/>
        <sz val="13"/>
        <color theme="1"/>
        <rFont val="Times New Roman"/>
        <family val="1"/>
      </rPr>
      <t>as per approved drawings/as directed by Engineering-in-Charge.</t>
    </r>
  </si>
  <si>
    <r>
      <t>Providing, laying and making kerb channel 15cm wide and 50 mm thick with cement concrete 1:3:6 (1 cement: 3 coarse sand:6 graded stone aggregate 20 mm nominal size) over 75mm bed of dry brick ballast 40 mm nominal size, well rammed and consolidated and grouted with fine sand, including finishing the top smooth etc. complete and as per direction of Engineer-in-charge.</t>
    </r>
    <r>
      <rPr>
        <b/>
        <sz val="13"/>
        <color indexed="8"/>
        <rFont val="Times New Roman"/>
        <family val="1"/>
      </rPr>
      <t xml:space="preserve"> (Note: Saucer drain  size should be match  with existing drain size)</t>
    </r>
  </si>
  <si>
    <r>
      <t xml:space="preserve">Supply, Laying,jointing &amp; fixing in position under floor angaint wall in chases PVC SWR drainage pipe special of solvent cement joint of approved make conforming to IS: 13592 Type 'A' (4kg/sqcm) using lubricant as per manufacturer's specification, including cutting the pipes square to the required lenghts, necessary excavation.   </t>
    </r>
    <r>
      <rPr>
        <b/>
        <sz val="13"/>
        <rFont val="Times New Roman"/>
        <family val="1"/>
      </rPr>
      <t xml:space="preserve">75mm dia  as per approved drawings/as directed by Engineering-in-Charge.
</t>
    </r>
  </si>
  <si>
    <r>
      <t xml:space="preserve">Providing and fixing </t>
    </r>
    <r>
      <rPr>
        <b/>
        <sz val="13"/>
        <color indexed="8"/>
        <rFont val="Times New Roman"/>
        <family val="1"/>
      </rPr>
      <t>white vitreous china pedestal type water closet (European type) with seat and lid</t>
    </r>
    <r>
      <rPr>
        <sz val="13"/>
        <color indexed="8"/>
        <rFont val="Times New Roman"/>
        <family val="1"/>
      </rPr>
      <t xml:space="preserve">, 10 litre low level white pvc </t>
    </r>
    <r>
      <rPr>
        <b/>
        <sz val="13"/>
        <color indexed="8"/>
        <rFont val="Times New Roman"/>
        <family val="1"/>
      </rPr>
      <t>dual flushing cistern</t>
    </r>
    <r>
      <rPr>
        <sz val="13"/>
        <color indexed="8"/>
        <rFont val="Times New Roman"/>
        <family val="1"/>
      </rPr>
      <t xml:space="preserve"> &amp; C.P. flush bend with fittings &amp; C.I. brackets, 40 mm flush bend, overflow arrangement with specials of standard make and mosquito proof coupling of approved municipal design complete, including painting of fittings and brackets, cutting and making good the walls and floors wherever required : W.C. pan with ISI marked white solid plastic seat and lid   as per approved drawings/as directed by Engineering-in-Charge.</t>
    </r>
    <r>
      <rPr>
        <b/>
        <sz val="13"/>
        <color indexed="8"/>
        <rFont val="Times New Roman"/>
        <family val="1"/>
      </rPr>
      <t>makes : HINDWARE ,P trap  Size : 610x350x710mm  Cat No. S1031111   , Flush Cat no. B1020105 , Carina Seat Cover Cat No. B1510101.</t>
    </r>
  </si>
  <si>
    <r>
      <t xml:space="preserve">Providing and fixing </t>
    </r>
    <r>
      <rPr>
        <b/>
        <sz val="13"/>
        <color indexed="8"/>
        <rFont val="Times New Roman"/>
        <family val="1"/>
      </rPr>
      <t>single piece EWC with soft PP</t>
    </r>
    <r>
      <rPr>
        <sz val="13"/>
        <color indexed="8"/>
        <rFont val="Times New Roman"/>
        <family val="1"/>
      </rPr>
      <t xml:space="preserve"> soft seat cover, Hinges,10 litre low level white vitreous china </t>
    </r>
    <r>
      <rPr>
        <b/>
        <sz val="13"/>
        <color indexed="8"/>
        <rFont val="Times New Roman"/>
        <family val="1"/>
      </rPr>
      <t>dual flushing cistern</t>
    </r>
    <r>
      <rPr>
        <sz val="13"/>
        <color indexed="8"/>
        <rFont val="Times New Roman"/>
        <family val="1"/>
      </rPr>
      <t xml:space="preserve"> fixing accessories set and accessories such as angle stop valve and 450mm long braided hose with two 15mm nuts and rubber washers with nuts, cisterns fitting including cutting and making good the walls and floors where required.size 710x390x790mm,S-trap  by  </t>
    </r>
    <r>
      <rPr>
        <b/>
        <sz val="13"/>
        <color indexed="8"/>
        <rFont val="Times New Roman"/>
        <family val="1"/>
      </rPr>
      <t>Hindware</t>
    </r>
    <r>
      <rPr>
        <sz val="13"/>
        <color indexed="8"/>
        <rFont val="Times New Roman"/>
        <family val="1"/>
      </rPr>
      <t xml:space="preserve"> ) etc. complete at all levels and heights for the finished item of work and  as per approved drawings/as directed by Engineering-in-Charge.e.</t>
    </r>
    <r>
      <rPr>
        <b/>
        <sz val="13"/>
        <color indexed="8"/>
        <rFont val="Times New Roman"/>
        <family val="1"/>
      </rPr>
      <t>makes : HINDWARE  S-trap 300mm  cat no. S1013137  s-trap</t>
    </r>
  </si>
  <si>
    <r>
      <t xml:space="preserve">Providing and fixing water closet squatting pan </t>
    </r>
    <r>
      <rPr>
        <b/>
        <sz val="13"/>
        <color indexed="8"/>
        <rFont val="Times New Roman"/>
        <family val="1"/>
      </rPr>
      <t>(Indian type W.C. pan</t>
    </r>
    <r>
      <rPr>
        <sz val="13"/>
        <color indexed="8"/>
        <rFont val="Times New Roman"/>
        <family val="1"/>
      </rPr>
      <t xml:space="preserve"> ) with 100 mm sand cast Iron P or S trap, 10 litre low level white P.V.C. flushing cistern, including flush pipe, with manually controlled device (handle lever) conforming to IS : 7231, with all fittings and fixtures complete, including cutting and making good the walls and floors wherever required: White Vitreous china Orissa pattern W.C. pan of size 580x440  mm with integral type foot rests   as per approved drawings/as directed by Engineering-in-Charge.</t>
    </r>
    <r>
      <rPr>
        <b/>
        <sz val="13"/>
        <color indexed="8"/>
        <rFont val="Times New Roman"/>
        <family val="1"/>
      </rPr>
      <t>make :Hindware</t>
    </r>
  </si>
  <si>
    <r>
      <t xml:space="preserve">Providing and fixing </t>
    </r>
    <r>
      <rPr>
        <b/>
        <sz val="13"/>
        <color indexed="8"/>
        <rFont val="Times New Roman"/>
        <family val="1"/>
      </rPr>
      <t>white vitreous china flat back half stall urinal</t>
    </r>
    <r>
      <rPr>
        <sz val="13"/>
        <color indexed="8"/>
        <rFont val="Times New Roman"/>
        <family val="1"/>
      </rPr>
      <t xml:space="preserve"> of size 580x380x350mm with push cock, fittings, standard size C.P. brass flush pipe, spreaders with unions and clamps (all in C.P. brass) with waste fitting as per IS :2556, C.P. trap with outlet grating and other Couplings in C.P. brass, including painting of fittings and cutting and making good the walls and floors wherever required .Single half stall urinals with CP  brass push cock ( by  Hindware ) etc. complete at all levels and heights for the finished item of work and as per approved drawings/as directed by Engineering-in-Charge..</t>
    </r>
    <r>
      <rPr>
        <b/>
        <sz val="13"/>
        <color indexed="8"/>
        <rFont val="Times New Roman"/>
        <family val="1"/>
      </rPr>
      <t>make :Hindware</t>
    </r>
  </si>
  <si>
    <r>
      <t xml:space="preserve">Providing and fixing of star white urinal partition of size 69 x 16.5 x 32.5CM Cat No. 61001   as per approved drawings/as directed by Engineering-in-Charge. </t>
    </r>
    <r>
      <rPr>
        <b/>
        <sz val="13"/>
        <rFont val="Times New Roman"/>
        <family val="1"/>
      </rPr>
      <t>Make: Hind ware or equivalent.</t>
    </r>
  </si>
  <si>
    <r>
      <t xml:space="preserve">Providing and fixing </t>
    </r>
    <r>
      <rPr>
        <b/>
        <sz val="13"/>
        <color indexed="8"/>
        <rFont val="Times New Roman"/>
        <family val="1"/>
      </rPr>
      <t>15mm CP health faucet with 1.0 mtrs long tube</t>
    </r>
    <r>
      <rPr>
        <sz val="13"/>
        <color indexed="8"/>
        <rFont val="Times New Roman"/>
        <family val="1"/>
      </rPr>
      <t xml:space="preserve">  with end nuts and hook and 1 nor  15mm CP brass angular stop cock with wall flange, Hook to be fixed with CP brass with suitable counter sunk screws, all of approved make etc., complete.with all fittings cp brass screws and fixtures complete, including cutting and making good the walls wherever required. (  Jaquar ) etc. complete at all levels and heights for the finished item of work and  as per approved drawings/as directed by Engineering-in-Charge.</t>
    </r>
    <r>
      <rPr>
        <b/>
        <sz val="13"/>
        <color indexed="8"/>
        <rFont val="Times New Roman"/>
        <family val="1"/>
      </rPr>
      <t>make :JAQUAR</t>
    </r>
  </si>
  <si>
    <r>
      <t xml:space="preserve">Supply and fixing of </t>
    </r>
    <r>
      <rPr>
        <b/>
        <sz val="13"/>
        <color indexed="8"/>
        <rFont val="Times New Roman"/>
        <family val="1"/>
      </rPr>
      <t>50mm dia PVC 4 Kg/sqm</t>
    </r>
    <r>
      <rPr>
        <sz val="13"/>
        <color indexed="8"/>
        <rFont val="Times New Roman"/>
        <family val="1"/>
      </rPr>
      <t xml:space="preserve"> Soil waste pipe, including bends, elbows, couplings, solvent etc complete   as per approved drawings/as directed by Engineering-in-Charge.</t>
    </r>
  </si>
  <si>
    <r>
      <t xml:space="preserve">Supplying and fixing of </t>
    </r>
    <r>
      <rPr>
        <b/>
        <sz val="13"/>
        <color indexed="8"/>
        <rFont val="Times New Roman"/>
        <family val="1"/>
      </rPr>
      <t>110mm dia SWR pipe</t>
    </r>
    <r>
      <rPr>
        <sz val="13"/>
        <color indexed="8"/>
        <rFont val="Times New Roman"/>
        <family val="1"/>
      </rPr>
      <t xml:space="preserve"> </t>
    </r>
    <r>
      <rPr>
        <b/>
        <sz val="13"/>
        <color indexed="8"/>
        <rFont val="Times New Roman"/>
        <family val="1"/>
      </rPr>
      <t xml:space="preserve">of 4kg/sqm for rain water down </t>
    </r>
    <r>
      <rPr>
        <sz val="13"/>
        <color indexed="8"/>
        <rFont val="Times New Roman"/>
        <family val="1"/>
      </rPr>
      <t>take pipes and fixing all specials such as plain bends, off sets fixing with PVC clamps with required number of Bombay nails etc with solvent jointing including cost and conveyance of all materials to site, all operational, incidental, labour charges  etc., Complete for finished item of work.  as per approved drawings/as directed by Engineering-in-Charge.</t>
    </r>
  </si>
  <si>
    <r>
      <t xml:space="preserve">Constructing </t>
    </r>
    <r>
      <rPr>
        <b/>
        <sz val="13"/>
        <color indexed="8"/>
        <rFont val="Times New Roman"/>
        <family val="1"/>
      </rPr>
      <t>brick masonry chamber for underground C.I. inspection chamber</t>
    </r>
    <r>
      <rPr>
        <sz val="13"/>
        <color indexed="8"/>
        <rFont val="Times New Roman"/>
        <family val="1"/>
      </rPr>
      <t xml:space="preserve"> and bends with bricks in cement mortar 1:4 (1 cement : 4 coarse sand) C.I. cover with frame (light duty) 455x610 mm internal dimensions, total weight of cover with frame to be not less than 38 kg (weight of cover 23 kg and weight of frame 15 kg), R.C.C. top slab with 1:1.5:3 mix (1 cement : 1.5 fine sand : 3 graded stone aggregate 20 mm nominal size), foundation concrete 1:5:10 (1 cement : 5 fine sand : 10 graded stone aggregate 40 mm nominal size), inside plastering 12 mm thick with cement mortar 1:3 (1 cement : 3 coarse sand), finished smooth with a floating coat of neat cement on walls and bed concrete etc. complete as per standard design:
Inside dimensions 500x700 mm and 45 cm deep for pipe line with one or two inlets : With common burnt clay F.P.S. (non modular) bricks of class designation 7.5.  as per approved drawings/as directed by Engineering-in-Charge.
</t>
    </r>
  </si>
  <si>
    <r>
      <t xml:space="preserve">Constructing brick masonry </t>
    </r>
    <r>
      <rPr>
        <b/>
        <sz val="13"/>
        <color indexed="8"/>
        <rFont val="Times New Roman"/>
        <family val="1"/>
      </rPr>
      <t>circular manhole 1.22 m internal dia</t>
    </r>
    <r>
      <rPr>
        <sz val="13"/>
        <color indexed="8"/>
        <rFont val="Times New Roman"/>
        <family val="1"/>
      </rPr>
      <t xml:space="preserve"> at bottom and 0.56 m dia at top in cement mortar 1:4 (1 cement :4 coarse sand) inside cement plaster 12 mm thick with cement mortar 1:3 (1 cement : 3 coarse sand) finished with a floating coat of neat cement foundation concrete 1:3:6 (1 cement : 3 coarse sand : 6 graded stone aggregate 40 mm nominal size) and making necessary channel in cement concrete 1:2:4 (1 cement : 2 coarse sand : 4 graded stone aggregate 20 mm nominal size) finished with a floating coat of neat cement, all complete as per standard design : 19.11.1 </t>
    </r>
    <r>
      <rPr>
        <b/>
        <sz val="13"/>
        <color indexed="8"/>
        <rFont val="Times New Roman"/>
        <family val="1"/>
      </rPr>
      <t xml:space="preserve">1.68 m deep </t>
    </r>
    <r>
      <rPr>
        <sz val="13"/>
        <color indexed="8"/>
        <rFont val="Times New Roman"/>
        <family val="1"/>
      </rPr>
      <t>with SFRC Cover and frame (heavy duty HD-20 grade designation) 560 mm internal diameter conforming to I.S. 12592, total weight of cover and frame to be not less than 182 kg. fixed in cement concrete 1:2:4 (1 cement : 2 coarse sand : 4 graded stone aggregate 20 mm nominal size) including centering, shuttering all complete. (Excavation, foot rests and 12 mm thick cement plaster at the external surface shall be paid for separately) : 19.11.1.1 With common burnt clay F.P.S. (non modular) bricks of class designation 7.5  as per approved drawings/as directed by Engineering-in-Charge.</t>
    </r>
  </si>
  <si>
    <r>
      <t xml:space="preserve">Providing and fixing in position </t>
    </r>
    <r>
      <rPr>
        <b/>
        <sz val="13"/>
        <color indexed="8"/>
        <rFont val="Times New Roman"/>
        <family val="1"/>
      </rPr>
      <t>pre-cast R.C.C. drain cover and frame</t>
    </r>
    <r>
      <rPr>
        <sz val="13"/>
        <color indexed="8"/>
        <rFont val="Times New Roman"/>
        <family val="1"/>
      </rPr>
      <t xml:space="preserve">
of required shape and approved quality Rectangular shape 600x450 mm internal
dimensions</t>
    </r>
  </si>
  <si>
    <r>
      <t xml:space="preserve">Constructing </t>
    </r>
    <r>
      <rPr>
        <b/>
        <sz val="13"/>
        <color indexed="8"/>
        <rFont val="Times New Roman"/>
        <family val="1"/>
      </rPr>
      <t>brick masonry road gully chamber 45x45x77.5 cm</t>
    </r>
    <r>
      <rPr>
        <sz val="13"/>
        <color indexed="8"/>
        <rFont val="Times New Roman"/>
        <family val="1"/>
      </rPr>
      <t xml:space="preserve"> with bricks in cement mortar 1:4 (1 cement : 4 coarse sand ) with precast R.C.C. vertical grating  including top cover with frame complete as per standard design : With common burnt clay F.P.S. (non modular) bricks of class designation 7.5</t>
    </r>
  </si>
  <si>
    <r>
      <t xml:space="preserve">Supply and fixing of </t>
    </r>
    <r>
      <rPr>
        <b/>
        <sz val="13"/>
        <color indexed="8"/>
        <rFont val="Times New Roman"/>
        <family val="1"/>
      </rPr>
      <t>sump cover with frame of size 600x600mm i</t>
    </r>
    <r>
      <rPr>
        <sz val="13"/>
        <color indexed="8"/>
        <rFont val="Times New Roman"/>
        <family val="1"/>
      </rPr>
      <t>ncluding cost and conveyance of all materials complete for finished item of work.</t>
    </r>
  </si>
  <si>
    <r>
      <t xml:space="preserve">Providing and fixing </t>
    </r>
    <r>
      <rPr>
        <b/>
        <sz val="13"/>
        <color indexed="8"/>
        <rFont val="Times New Roman"/>
        <family val="1"/>
      </rPr>
      <t>White glazed vitreous Oval Wash Basin</t>
    </r>
    <r>
      <rPr>
        <sz val="13"/>
        <color indexed="8"/>
        <rFont val="Times New Roman"/>
        <family val="1"/>
      </rPr>
      <t xml:space="preserve"> Under-Counter, size 570x480x210 mm., with supporting M.S. or C.I. Brackets, necessary pipe connection up to the outside face of the wall, having Telephonic Black / Colour Granite of 180 mm thick fixed on Black Kadappa Framework, Waste coupling 32 mm size full thread with 80 mm height Chrome plated, Bottle trap Chrome plated, Pillar Cock including necessary fittings with wall Flange etc. complete in all respects including cutting and making good the walls etc. complete as directed by Engineer in charge.
Refer following product wise details/ Equivalent model of HINDWARE as per approved by engineer-in-charge.
Wash Basin : Wash Basin : </t>
    </r>
    <r>
      <rPr>
        <b/>
        <sz val="13"/>
        <color indexed="8"/>
        <rFont val="Times New Roman"/>
        <family val="1"/>
      </rPr>
      <t>Wash Basin OVAL 570x 480 x 210 mm, Make : Hindware , Catl No.91008</t>
    </r>
    <r>
      <rPr>
        <sz val="13"/>
        <color indexed="8"/>
        <rFont val="Times New Roman"/>
        <family val="1"/>
      </rPr>
      <t xml:space="preserve">
Basin Mixer : Pillar cock </t>
    </r>
    <r>
      <rPr>
        <b/>
        <sz val="13"/>
        <color indexed="8"/>
        <rFont val="Times New Roman"/>
        <family val="1"/>
      </rPr>
      <t xml:space="preserve"> , Make : JAQUAR, Model No.: FLR-CHR-5011NG</t>
    </r>
    <r>
      <rPr>
        <sz val="13"/>
        <color indexed="8"/>
        <rFont val="Times New Roman"/>
        <family val="1"/>
      </rPr>
      <t xml:space="preserve">
Waste Coupling: Waste coupling (full thread) 32 mm, </t>
    </r>
    <r>
      <rPr>
        <b/>
        <sz val="13"/>
        <color indexed="8"/>
        <rFont val="Times New Roman"/>
        <family val="1"/>
      </rPr>
      <t xml:space="preserve"> Model No.: F8050101, Make: CERA</t>
    </r>
    <r>
      <rPr>
        <sz val="13"/>
        <color indexed="8"/>
        <rFont val="Times New Roman"/>
        <family val="1"/>
      </rPr>
      <t xml:space="preserve">
Bottle Trap : Bottle trap 300 mm (12”)</t>
    </r>
    <r>
      <rPr>
        <b/>
        <sz val="13"/>
        <color indexed="8"/>
        <rFont val="Times New Roman"/>
        <family val="1"/>
      </rPr>
      <t>, Model No.: F8060401, Make: CERA</t>
    </r>
    <r>
      <rPr>
        <sz val="13"/>
        <color indexed="8"/>
        <rFont val="Times New Roman"/>
        <family val="1"/>
      </rPr>
      <t xml:space="preserve">
</t>
    </r>
  </si>
  <si>
    <r>
      <t xml:space="preserve">Suppy  and fixing indian make Flat back white Glazed wash hand basin 1st quality confirming to IS: 2556-Part-4 :1972 of Size 550x400mm Single C.P. Pillar cock as approved by engineeer in charge with waste fittings like rubber plug, chain, 32mm nominal size C.P. Fitting with parallel pipe thread confirming to IS:2963-1979 and fitted with 15mm nominal bore chromium plated pillar tap of 1st quality indian make 300grams SEICO/ESSO or Equivalent complete with standard CI Brackets including wooden block and painting to all iron fittings with 2 coats of synthetic enamel paint of approved colour and make including cutting the walls wherever necessary and making the same good for finished item of work, as per approved drawings/as directed by Engineering-in-Charge. </t>
    </r>
    <r>
      <rPr>
        <b/>
        <sz val="13"/>
        <color indexed="8"/>
        <rFont val="Times New Roman"/>
        <family val="1"/>
      </rPr>
      <t>Make: Hindware</t>
    </r>
  </si>
  <si>
    <r>
      <t xml:space="preserve">Providing and fixing </t>
    </r>
    <r>
      <rPr>
        <b/>
        <sz val="13"/>
        <color indexed="8"/>
        <rFont val="Times New Roman"/>
        <family val="1"/>
      </rPr>
      <t>600x450 mm beveled edge mirror</t>
    </r>
    <r>
      <rPr>
        <sz val="13"/>
        <color indexed="8"/>
        <rFont val="Times New Roman"/>
        <family val="1"/>
      </rPr>
      <t xml:space="preserve"> of superior glass (of approved quality) complete with 6 mm thick hard board ground fixed to wooden cleats with C.P. brass screws and washers complete.</t>
    </r>
  </si>
  <si>
    <r>
      <t>Providing &amp; fixing</t>
    </r>
    <r>
      <rPr>
        <b/>
        <sz val="13"/>
        <rFont val="Times New Roman"/>
        <family val="1"/>
      </rPr>
      <t xml:space="preserve"> C.P. brass towel ring</t>
    </r>
    <r>
      <rPr>
        <sz val="13"/>
        <rFont val="Times New Roman"/>
        <family val="1"/>
      </rPr>
      <t xml:space="preserve"> fixed to rawl plug with C.P. brass screws.
Refer following product wise details/ Equivalent model of   as per approved drawings/as directed by Engineering-in-Charge.
</t>
    </r>
    <r>
      <rPr>
        <b/>
        <sz val="13"/>
        <rFont val="Times New Roman"/>
        <family val="1"/>
      </rPr>
      <t>Cat No.ACN-1121N, Make : JAQUAR or  Hind ware cat no F-880007</t>
    </r>
  </si>
  <si>
    <r>
      <t xml:space="preserve">Providing and fixing </t>
    </r>
    <r>
      <rPr>
        <b/>
        <sz val="13"/>
        <rFont val="Times New Roman"/>
        <family val="1"/>
      </rPr>
      <t>C.P Soap Dispenser of best quality.</t>
    </r>
    <r>
      <rPr>
        <sz val="13"/>
        <rFont val="Times New Roman"/>
        <family val="1"/>
      </rPr>
      <t xml:space="preserve">
Refer following product wise details/ Equivalent model of    as per approved drawings/as directed by Engineering-in-Charge.
Soap Dispenser : ,</t>
    </r>
    <r>
      <rPr>
        <b/>
        <sz val="13"/>
        <rFont val="Times New Roman"/>
        <family val="1"/>
      </rPr>
      <t>cat no. ACN-1131</t>
    </r>
    <r>
      <rPr>
        <sz val="13"/>
        <rFont val="Times New Roman"/>
        <family val="1"/>
      </rPr>
      <t xml:space="preserve"> </t>
    </r>
    <r>
      <rPr>
        <b/>
        <sz val="13"/>
        <rFont val="Times New Roman"/>
        <family val="1"/>
      </rPr>
      <t>Make : JAQUAR</t>
    </r>
    <r>
      <rPr>
        <sz val="13"/>
        <rFont val="Times New Roman"/>
        <family val="1"/>
      </rPr>
      <t xml:space="preserve">
Basin Mixer : Pillar cock , </t>
    </r>
    <r>
      <rPr>
        <b/>
        <sz val="13"/>
        <rFont val="Times New Roman"/>
        <family val="1"/>
      </rPr>
      <t>Make : JAQUAR</t>
    </r>
    <r>
      <rPr>
        <sz val="13"/>
        <rFont val="Times New Roman"/>
        <family val="1"/>
      </rPr>
      <t>, 
Waste Coupling: Waste coupling (full thread) 32 mm, , Make : JAQUAR
Bottle Trap : Bottle trap 300 mm (12”), , Make : JAQUAR</t>
    </r>
  </si>
  <si>
    <r>
      <t xml:space="preserve">Providing &amp; Fixing in position </t>
    </r>
    <r>
      <rPr>
        <b/>
        <sz val="13"/>
        <rFont val="Times New Roman"/>
        <family val="1"/>
      </rPr>
      <t>C.P. 2-Way Bib Cock with Wall Flange</t>
    </r>
    <r>
      <rPr>
        <sz val="13"/>
        <rFont val="Times New Roman"/>
        <family val="1"/>
      </rPr>
      <t xml:space="preserve"> of best quality complete in all respects including cutting and making good the walls etc.
Refer following product wise details/ Equivalent model of JAQUAR, PARRYWARE  as per approved drawings/as directed by Engineering-in-Charge..
2 Way Bib Cock : Agate Pro Two way bib cock, </t>
    </r>
    <r>
      <rPr>
        <b/>
        <sz val="13"/>
        <rFont val="Times New Roman"/>
        <family val="1"/>
      </rPr>
      <t>Model No.: G3334A1, Make : PARRYWARE</t>
    </r>
    <r>
      <rPr>
        <sz val="13"/>
        <rFont val="Times New Roman"/>
        <family val="1"/>
      </rPr>
      <t xml:space="preserve">
</t>
    </r>
  </si>
  <si>
    <r>
      <t xml:space="preserve">Providing and fixing </t>
    </r>
    <r>
      <rPr>
        <b/>
        <sz val="13"/>
        <rFont val="Times New Roman"/>
        <family val="1"/>
      </rPr>
      <t>Long Body Bib Cock with Wall Flange</t>
    </r>
    <r>
      <rPr>
        <sz val="13"/>
        <rFont val="Times New Roman"/>
        <family val="1"/>
      </rPr>
      <t xml:space="preserve"> best quality including cutting and making good the wall where required. 
Refer following product wise details/ Equivalent model of JAQUAR,  as per approved drawings/as directed by Engineering-in-Charge.
Long Body Bib cock : Coral Bib Cock with aerator, , </t>
    </r>
    <r>
      <rPr>
        <b/>
        <sz val="13"/>
        <rFont val="Times New Roman"/>
        <family val="1"/>
      </rPr>
      <t>Cat no. 5083NK</t>
    </r>
    <r>
      <rPr>
        <sz val="13"/>
        <rFont val="Times New Roman"/>
        <family val="1"/>
      </rPr>
      <t xml:space="preserve"> </t>
    </r>
    <r>
      <rPr>
        <b/>
        <sz val="13"/>
        <rFont val="Times New Roman"/>
        <family val="1"/>
      </rPr>
      <t>Make : JAQUAR</t>
    </r>
    <r>
      <rPr>
        <sz val="13"/>
        <rFont val="Times New Roman"/>
        <family val="1"/>
      </rPr>
      <t xml:space="preserve">
</t>
    </r>
  </si>
  <si>
    <r>
      <t xml:space="preserve">Providing and fixing </t>
    </r>
    <r>
      <rPr>
        <b/>
        <sz val="13"/>
        <rFont val="Times New Roman"/>
        <family val="1"/>
      </rPr>
      <t xml:space="preserve">C.P. brass angle valve </t>
    </r>
    <r>
      <rPr>
        <sz val="13"/>
        <rFont val="Times New Roman"/>
        <family val="1"/>
      </rPr>
      <t xml:space="preserve">with wall flange complete, including cutting and making good the wall where required. 
Refer following product wise details/ Equivalent model of   as per approved drawings/as directed by Engineering-in-Charge.
Angle Valve : Star Angle valve, , </t>
    </r>
    <r>
      <rPr>
        <b/>
        <sz val="13"/>
        <rFont val="Times New Roman"/>
        <family val="1"/>
      </rPr>
      <t xml:space="preserve">Model No.: T9926A1, Make : PARRYWARE </t>
    </r>
  </si>
  <si>
    <r>
      <t xml:space="preserve">Supplying &amp; fixing PVC </t>
    </r>
    <r>
      <rPr>
        <b/>
        <sz val="13"/>
        <color indexed="8"/>
        <rFont val="Times New Roman"/>
        <family val="1"/>
      </rPr>
      <t>floor traps  1st quality</t>
    </r>
    <r>
      <rPr>
        <sz val="13"/>
        <color indexed="8"/>
        <rFont val="Times New Roman"/>
        <family val="1"/>
      </rPr>
      <t xml:space="preserve"> ISI marked with C.P. Grating fixing with white cement as per site requirements with standard practice SS JALI nominal dia 100 mm (4") and grating size 100 mm dia of weight not less than 6 Kgs,  including cost and conveyance of all materials to site, all operational,incidental , labour charges, overheads and contractor's profit, etc. complete for finished item of work.  as per approved drawings/as directed by Engineering-in-Charge.</t>
    </r>
  </si>
  <si>
    <r>
      <t>Providing and fixing Chlorinated Polyvinyl Chloride (</t>
    </r>
    <r>
      <rPr>
        <b/>
        <sz val="13"/>
        <color indexed="8"/>
        <rFont val="Times New Roman"/>
        <family val="1"/>
      </rPr>
      <t>CPVC) pipes,</t>
    </r>
    <r>
      <rPr>
        <sz val="13"/>
        <color indexed="8"/>
        <rFont val="Times New Roman"/>
        <family val="1"/>
      </rPr>
      <t xml:space="preserve"> having thermal stability for hot &amp; cold water supply, including all CPVC plain &amp; brass threaded fittings, i/c fixing the pipe with clamps at 1.00 m spacing. This includes jointing of pipes &amp; fittings with one step CPVC solvent cement and the cost of cutting chases and making good the same including testing of joints complete  as per approved drawings/as directed by Engineering-in-Charge.
Concealed work, including cutting chases and making grooves and finishing  good the walls etc. </t>
    </r>
  </si>
  <si>
    <r>
      <t xml:space="preserve">Providing and fixing </t>
    </r>
    <r>
      <rPr>
        <b/>
        <sz val="13"/>
        <color indexed="8"/>
        <rFont val="Times New Roman"/>
        <family val="1"/>
      </rPr>
      <t xml:space="preserve">square-mouth S.W. gully trap </t>
    </r>
    <r>
      <rPr>
        <sz val="13"/>
        <color indexed="8"/>
        <rFont val="Times New Roman"/>
        <family val="1"/>
      </rPr>
      <t>class SP-1 complete with C.I. grating brick masonry chamber with water tight C.I. cover with frame of 300 x 300 mm size (inside) the weight of cover to be not less than 4.50 kg and frame to be not less than 2.70 kg as per standard design:150 x 100 mm size P type 19.4.2.1 With common burnt clay F.P.S. (non modular) bricks of class designation 7.5  as per approved drawings/as directed by Engineering-in-Charge.</t>
    </r>
  </si>
  <si>
    <r>
      <rPr>
        <b/>
        <sz val="13"/>
        <color indexed="8"/>
        <rFont val="Times New Roman"/>
        <family val="1"/>
      </rPr>
      <t xml:space="preserve">S &amp; F Bronze Ball valve with SS Ball </t>
    </r>
    <r>
      <rPr>
        <sz val="13"/>
        <color indexed="8"/>
        <rFont val="Times New Roman"/>
        <family val="1"/>
      </rPr>
      <t>and SS Spindle as per IS - Class - I, Indian make heavy type   including cost and conveyance of all materials to site, all operational,incidental , labour charges, overheads and contractor's profit etc. complete for finished item of work in all floors as per approved drawings/as directed by Engineering-in-Charge.</t>
    </r>
  </si>
  <si>
    <r>
      <t xml:space="preserve">Providing </t>
    </r>
    <r>
      <rPr>
        <b/>
        <sz val="13"/>
        <color indexed="8"/>
        <rFont val="Times New Roman"/>
        <family val="1"/>
      </rPr>
      <t>edge full moulding to 18 mm thick granit</t>
    </r>
    <r>
      <rPr>
        <sz val="13"/>
        <color indexed="8"/>
        <rFont val="Times New Roman"/>
        <family val="1"/>
      </rPr>
      <t>e stone counters, Vanities etc., including machine polishing to edge to give high gloss finish etc. complete as as per approved drawings/as directed by Engineering-in-Charge.</t>
    </r>
  </si>
  <si>
    <r>
      <t xml:space="preserve">Providing and fixing </t>
    </r>
    <r>
      <rPr>
        <b/>
        <sz val="13"/>
        <color indexed="8"/>
        <rFont val="Times New Roman"/>
        <family val="1"/>
      </rPr>
      <t>18 mm thick gang saw granite</t>
    </r>
    <r>
      <rPr>
        <sz val="13"/>
        <color indexed="8"/>
        <rFont val="Times New Roman"/>
        <family val="1"/>
      </rPr>
      <t xml:space="preserve"> cut, mirror polished, premoulded and prepolished, machine cut for </t>
    </r>
    <r>
      <rPr>
        <b/>
        <sz val="13"/>
        <color indexed="8"/>
        <rFont val="Times New Roman"/>
        <family val="1"/>
      </rPr>
      <t>kitchen platforms, vanity counters, window sills</t>
    </r>
    <r>
      <rPr>
        <sz val="13"/>
        <color indexed="8"/>
        <rFont val="Times New Roman"/>
        <family val="1"/>
      </rPr>
      <t xml:space="preserve"> , facias and similar locations of required size, approved shade, colour and texture laid over 20 mm thick base cement mortar 1:4 (1 cement : 4 coarse sand), joints treated with white cement, mixed with matching pigment, epoxy touch ups, including rubbing, curing, moulding and polishing to edges to give high gloss finish etc. complete at all levels.  as per approved drawings/as directed by Engineering-in-Charge.</t>
    </r>
  </si>
  <si>
    <r>
      <rPr>
        <b/>
        <sz val="13"/>
        <color indexed="8"/>
        <rFont val="Times New Roman"/>
        <family val="1"/>
      </rPr>
      <t>Making connection of drain or sewer lin</t>
    </r>
    <r>
      <rPr>
        <sz val="13"/>
        <color indexed="8"/>
        <rFont val="Times New Roman"/>
        <family val="1"/>
      </rPr>
      <t>e with existing manhole including breaking into and making good the walls, floors with cement concrete 1:2:4 mix (1 cement : 2 coarse sand : 4 graded stone aggregate 20 mm nominal size) cement plastered on both sides with cement mortar 1:3 (1 cement : 3 coarse sand), finished with a floating coat of neat cement and making necessary channels for the drain etc. complete as per approved drawings/as directed by Engineering-in-Charge.</t>
    </r>
  </si>
  <si>
    <r>
      <rPr>
        <b/>
        <sz val="13"/>
        <rFont val="Times New Roman"/>
        <family val="1"/>
      </rPr>
      <t xml:space="preserve">Surface Preparation: </t>
    </r>
    <r>
      <rPr>
        <sz val="13"/>
        <rFont val="Times New Roman"/>
        <family val="1"/>
      </rPr>
      <t xml:space="preserve">RCC Surfaces must be clean, even and sound concrete. Remove all oil, dirt, laitance and other Contaminants by manually.
Grout: Providing Chemical injection treatment in the form of pressure grouting to the cold joint by injecting cement slurry mixed with grout admixture ArmGrout Additive @ 250 gms per bag of cement, in the required consistency through the pre fixed PVC nozzles in the 10mm dia holes, fixing of PVC nozzles with quick setting compound ReArm Fix 10S and final cutting the projected nozzles and sealing off the PVC nozzles after the injection operation is over with quick setting compound ReArm Fix 10S, non-shrink rapid setting mortar compound, finishing, curing etc. as per manufacturers specification and as directed. (including cement ). Application of Primer: Apply FloArm primer 1260 over well prepared surface.  Application of Hybrid Polyurea waterproof coating: Application of Polyurethane waterproof coating of two component, spray applied fast setting coating based out of modified polyurethane/ Hybrid Polyurea Hybrid to achieve an elastic, high crack bridging waterproofing coating with long life expectancy waterproofing system AquaArm Purtech H 1 manufactured and supplied by MYK Arment or equivalent.  AquaArm Purtech H1 can be applied at 1Kg/Sqm/mm thickness. The membrane will have the following technical parameters:   Elongation : &gt;500 %  Recovery from 100 % Elongation : &gt;85%  Tensile Strength : &gt;12 N/mm2  </t>
    </r>
    <r>
      <rPr>
        <b/>
        <sz val="13"/>
        <rFont val="Times New Roman"/>
        <family val="1"/>
      </rPr>
      <t>Applicator/ Agency  has to  submit 10 Years Guarantee on Bond Paper, MYK Arment make</t>
    </r>
    <r>
      <rPr>
        <sz val="13"/>
        <rFont val="Times New Roman"/>
        <family val="1"/>
      </rPr>
      <t xml:space="preserve">.                                               </t>
    </r>
  </si>
  <si>
    <r>
      <t xml:space="preserve">Surface Preparation: (after de shuttering &amp; curing) RCC Surfaces must be clean, even and sound concrete. Remove all oil, dirt, laitance and other Contaminants by manually. Construction joint treatment: Starter level lift joint, pour joints or critical joints in the wall make a “V” groove with 20mmx20mm width and depth. Fix the PVC Pipe of 10mm dia into the drilled hole and pack it tightly use quick setting cement - ReArmFix 10S.                                                                                                                                                                                                                                                                
Packing the groove with non-shrink grout ArmGrout M65 Inject cementitious slurry by adding cement grout ArmGrout Additive maintaining W/P ratio of 0.45 with the dosage of 250gms/bag of cement under pressure through the nozzles. This should be applied before application of crystalline coating of AquaArm IC. including cemnet 
Providing and applying crystlline waterproofing treatment to RCC retaining wall. The waterproofing to be carried out using </t>
    </r>
    <r>
      <rPr>
        <b/>
        <sz val="13"/>
        <color rgb="FF000000"/>
        <rFont val="Times New Roman"/>
        <family val="1"/>
      </rPr>
      <t>AquaArm IC of MYK Arment make</t>
    </r>
    <r>
      <rPr>
        <sz val="13"/>
        <color rgb="FF000000"/>
        <rFont val="Times New Roman"/>
        <family val="1"/>
      </rPr>
      <t xml:space="preserve">, by preparing AquaArm IC slurry, by adding 6.75 to 8 liter clean water per 25 kg of AquaArm IC. Both the components should be mixed with a mechanical stirrer (300 to 700 RPM) until a lump free, homogeneous slurry is obtained. The slurry should be applied with a brush @ 1.5 kg/Sqm in two coats on the concrete substrate. The second coat should be applied when the first coat is still tacky. </t>
    </r>
    <r>
      <rPr>
        <b/>
        <sz val="13"/>
        <color rgb="FF000000"/>
        <rFont val="Times New Roman"/>
        <family val="1"/>
      </rPr>
      <t>Applicator/ Agency  has to  submit 10 Years Guarantee on Bond Paper.</t>
    </r>
  </si>
  <si>
    <r>
      <t xml:space="preserve">Dismantling roofing including ridges, hips, valleys and gutters etc., and stacking the material  as per direction of Engineer-in-charge. </t>
    </r>
    <r>
      <rPr>
        <b/>
        <sz val="13"/>
        <color indexed="8"/>
        <rFont val="Times New Roman"/>
        <family val="1"/>
      </rPr>
      <t>Dismalting of G.S Sheet</t>
    </r>
  </si>
  <si>
    <r>
      <rPr>
        <b/>
        <sz val="13"/>
        <color indexed="8"/>
        <rFont val="Times New Roman"/>
        <family val="1"/>
      </rPr>
      <t>Demolishing cement concrete</t>
    </r>
    <r>
      <rPr>
        <sz val="13"/>
        <color indexed="8"/>
        <rFont val="Times New Roman"/>
        <family val="1"/>
      </rPr>
      <t xml:space="preserve"> , solling and PCC stone manually/ by mechanical means including disposal of material within 50 metres lead as per direction of Engineer - in - charge</t>
    </r>
  </si>
  <si>
    <t>c) All kinds of soil  4.50M to 6.00M</t>
  </si>
  <si>
    <t>Close timbering in case of shafts, wells, cesspits, manholes and the like including strutting, shoring and packing cavities (wherever required) etc. complete. (Measurements to be taken of the face area timbered).</t>
  </si>
  <si>
    <t>a) Depth not exceeding 1.5 m</t>
  </si>
  <si>
    <t>b) Depth exceeding 1.5 m but not exceeding 3 m</t>
  </si>
  <si>
    <t>c) Depth exceeding 3 m but not exceeding 4.5 m</t>
  </si>
  <si>
    <t>a) Foundations, footings, bases of columns, etc. for mass concrete</t>
  </si>
  <si>
    <t>b) Columns, Pillars, Piers, Abutments, Posts and Struts</t>
  </si>
  <si>
    <t xml:space="preserve">c) Suspended floors, roofs, landings, chajja's , balconies and access platform </t>
  </si>
  <si>
    <t>d) Lintels, beams, plinth beams, girders, bressumers and cantilevers</t>
  </si>
  <si>
    <t xml:space="preserve"> e) staircases</t>
  </si>
  <si>
    <t>f) Walls (any thickness) including attached pilasters, butteresses, plinth and string courses etc.</t>
  </si>
  <si>
    <t>a) Providing and laying 150 Gsm Geo fabric membrane as separation layer</t>
  </si>
  <si>
    <r>
      <rPr>
        <b/>
        <sz val="13"/>
        <rFont val="Times New Roman"/>
        <family val="1"/>
      </rPr>
      <t>b) Protection Screed for Horizontal Areas:</t>
    </r>
    <r>
      <rPr>
        <sz val="13"/>
        <rFont val="Times New Roman"/>
        <family val="1"/>
      </rPr>
      <t xml:space="preserve"> Providing and Laying M20 grade screed concrete in 1:100  to a minimum thickness of 75 mm mixed with  AquaArm Proof WP10 -Integral Waterproofing admixture at the dosage of 125 ml/bag of cement   and virgin polypropylene fibrated fiber at 0.9kg/m3 ,over waterproofing layer to a minimum thickness of 75 mm as per site requirement (Civil Contractor Scope) including control joints of 4M X 4M size and filling the panels with polyurethane sealant ( SealArm  PU). </t>
    </r>
    <r>
      <rPr>
        <b/>
        <sz val="13"/>
        <rFont val="Times New Roman"/>
        <family val="1"/>
      </rPr>
      <t xml:space="preserve"> Applicator/ Agency  has to  submit 10 Years Guarantee on Bond Paper, MYK Arment make</t>
    </r>
  </si>
  <si>
    <r>
      <rPr>
        <b/>
        <sz val="13"/>
        <rFont val="Times New Roman"/>
        <family val="1"/>
      </rPr>
      <t xml:space="preserve">c) Protective Plaster: </t>
    </r>
    <r>
      <rPr>
        <sz val="13"/>
        <rFont val="Times New Roman"/>
        <family val="1"/>
      </rPr>
      <t>Applying avg. 15 mm thick, CM 1:4 plaster admixed with AquaArm Proof WP-10, Integral Waterproofing Compound @ 150 ml / bag of cement. (Mode of measurement will be actual  treated area).</t>
    </r>
    <r>
      <rPr>
        <b/>
        <sz val="13"/>
        <rFont val="Times New Roman"/>
        <family val="1"/>
      </rPr>
      <t xml:space="preserve"> (Including cement and sand cost and conveyance of all charges etc., )  Applicator/ Agency  has to  submit 10 Years Guarantee on Bond Paper, MYK Arment make</t>
    </r>
  </si>
  <si>
    <t xml:space="preserve">a) For pipes 100 to 250 mm diameter  </t>
  </si>
  <si>
    <t>b) For pipes 250 to 300 mm diameter</t>
  </si>
  <si>
    <t>c) For pipes 350 to 450 mm diameter</t>
  </si>
  <si>
    <r>
      <t xml:space="preserve">Supplying and fixing of </t>
    </r>
    <r>
      <rPr>
        <b/>
        <sz val="11"/>
        <rFont val="Times New Roman"/>
        <family val="1"/>
      </rPr>
      <t>Single shutter door</t>
    </r>
    <r>
      <rPr>
        <sz val="11"/>
        <rFont val="Times New Roman"/>
        <family val="1"/>
      </rPr>
      <t xml:space="preserve"> using door frames fabricated from sections made of galvanized steel powder coated (base steel as per IS 513, galvanized as per IS 277 with zinc of 120 grams / square metre), the factory made section are powder coated with pure polyester powder of 50-60 microns thick with total coated thickness of 1.25 mm, size of door frame section is of 105 x 60 mm with a rebate of 38 mm to accommodate 35 mm thick door shutter, with groove to insert gasket in the frame section, frame section filled with polyurethane foam, cut to length, and joined by way of welding, each frame provided with: a) 2mm thick MS powder coated butt hinges of 100 mm long – 3 Nos. for single shutter, 6 Nos. for double shutter. b) CRCA electroplates stiffeners of 6 Nos. – 3 in each vertical. c) 40 mm x 200 mm x 1.2 mm hold fasts screwed to stiffeners – 6 Nos with split end tail. d) Nylon Aldrops Receiver – 1 No. for single shutter frame. e)Tie Rod – 1 No  Flush door shutters of 35mm thick solid bond wood blockboard type with commercial ply on both faces conforming to IS:2202 and Melamine Laminate Sheets of Mat Finish: 1.50mm thick on both sides, as per approved drawing, including the cost of 1 pair of dormakaba Antimicrobial  pull handle TGDI-D 300 back to back with adjustable fixing for glass, wood and metal doors in satin stainless steel. The pull handles should have supporting washer with raised bevelling on the outer surface. Length =300mm, 22mm dia, -SS304 with Antimicrobial coating clear &amp; transparent coating with protection tested for antibacterial activity as per ISO 22196 and against ISO 21702 proven to reduce viral loading on products and surfaces with up to 99.9% reduction/effectiveness or equivalent, 1 Nos of dormakaba rack and pinion door closer TS 68 EN size 2/3/4, with std. arm and with two independent closing valves and latching speed adjustable by arm. Silver finish. As per EN 1154. or equivalent, 1 set of dormakaba 706 dead lock  and CR 6612 escutcheons with   Euro Profile Double Cylinder with Both side Key  Length = 60mm (30mm+30mm) Change Keys - 3 Nos.Finish -   or equivalent, 1 nos of dormakaba lever action flush bolt with 19mm projecting bolt L=172 mm for wood door in satin chrome or equivalent, including cost of fixing the frame to the masonry / concrete, fixing the shutter to the frame, fixing the fixtures to the door, etc., cost of overheads and contractor's profit, etc. complete for finished item of work. as per approved drawings/as directed by Engineering-in-Charge.</t>
    </r>
  </si>
  <si>
    <t>d) Depth exceeding 4.5m but not exceeding 6.00 m</t>
  </si>
  <si>
    <t>PROPOSED CONSTRUCTION OF  TOILET AND REST ROOM,  TOOPRAN -HYDERABAD ,   TELANGANA - 500020.</t>
  </si>
  <si>
    <t>PROPOSED CONSTRUCTION OF  WORKERS REST ROOM AND CHANGE ROOM ,   TOOPRAN  -HYDERABAD ,   TELANGANA - 500020.</t>
  </si>
  <si>
    <t>PROPOSED CONSTRUCTION OF  HEALTH CARE CENTER ,   TOOPRAN  -HYDERABAD ,   TELANGANA - 500020.</t>
  </si>
  <si>
    <t>PROPOSED CONSTRUCTION OF SECURITY EXTENSION ,   TOOPRAN  -HYDERABAD ,   TELANGANA - 500020.</t>
  </si>
  <si>
    <t>PROPOSED CONSTRUCTION OF SCRAP YARD BINS ,  TOOPRAN  -HYDERABAD ,                           TELANGANA - 500020.</t>
  </si>
  <si>
    <t>PROPOSED CONSTRUCTION OF   OIL STORE (FIRST FLOOR ONLY) BUILDING PROPOSED FIRST FLOOR ,   TOOPRAN  -HYDERABAD ,   TELANGANA - 500020.</t>
  </si>
  <si>
    <t>PROPOSED CONSTRUCTION OF PARKING SHED ,  TOOPRAN  -HYDERABAD ,                           TELANGANA - 500020.</t>
  </si>
  <si>
    <t>PROPOSED CONSTRUCTION OF SEARCH  BARRIER,   TOOPRAN  -HYDERABAD ,                           TELANGANA - 500020.</t>
  </si>
  <si>
    <t>PROPOSED CONSTRUCTION OF AMBULANCE SHED ,  TOOPRAN  -HYDERABAD ,   TELANGANA - 500020.</t>
  </si>
  <si>
    <t>PROPOSED CONSTRUCTION OF OFFICE AREA-1 TOILETS , TOOPRAN  -HYDERABAD ,   TELANGANA - 500020.</t>
  </si>
  <si>
    <t>PROPOSED CONSTRUCTION OF APPROACH  ROADS ,  TOOPRAN  -HYDERABAD ,   TELANGANA - 500020.</t>
  </si>
  <si>
    <t>PROPOSED CONSTRUCTION OF  PROPOSED SUMP,   TOOPRAN  -HYDERABAD ,   TELANGANA - 500020.</t>
  </si>
  <si>
    <t>Phase -II Works</t>
  </si>
  <si>
    <t>POWDER COATED GALVANISED IRON PROFILE SHEET ( 60% Quantity of  Material cost)</t>
  </si>
  <si>
    <t>77(a)</t>
  </si>
  <si>
    <r>
      <t>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r>
    <r>
      <rPr>
        <b/>
        <sz val="13"/>
        <color indexed="8"/>
        <rFont val="Times New Roman"/>
        <family val="1"/>
      </rPr>
      <t xml:space="preserve">  Material Supplied by VST.</t>
    </r>
  </si>
  <si>
    <r>
      <rPr>
        <b/>
        <sz val="13"/>
        <rFont val="Times New Roman"/>
        <family val="1"/>
      </rPr>
      <t xml:space="preserve">Providing &amp; Cutting and Fabricating </t>
    </r>
    <r>
      <rPr>
        <sz val="13"/>
        <rFont val="Times New Roman"/>
        <family val="1"/>
      </rPr>
      <t>of Structural steel work riveted, bolted or welded in built up sections,   Hollow Box Section , trusses ,vertical columns, baseplates,  purlins, tie  rods both nuts, washers, electrodes and framed work, including cutting, hoisting, fixing in position and applying a priming coat of approved steel primer all complete. as per approved drawings/as directed by Engineering-in-Charge.</t>
    </r>
  </si>
  <si>
    <t>78(a)</t>
  </si>
  <si>
    <r>
      <rPr>
        <b/>
        <sz val="13"/>
        <rFont val="Times New Roman"/>
        <family val="1"/>
      </rPr>
      <t xml:space="preserve">Cutting and Fabricating </t>
    </r>
    <r>
      <rPr>
        <sz val="13"/>
        <rFont val="Times New Roman"/>
        <family val="1"/>
      </rPr>
      <t xml:space="preserve">of Structural steel work riveted, bolted or welded in built up sections,   Hollow Box Section , trusses ,vertical columns, baseplates,  </t>
    </r>
    <r>
      <rPr>
        <b/>
        <sz val="13"/>
        <rFont val="Times New Roman"/>
        <family val="1"/>
      </rPr>
      <t>purlins</t>
    </r>
    <r>
      <rPr>
        <sz val="13"/>
        <rFont val="Times New Roman"/>
        <family val="1"/>
      </rPr>
      <t xml:space="preserve">, tie  rods both nuts, washers, electrodes and framed work, including cutting, hoisting, fixing in position and applying a priming coat of approved steel primer all complete. as per approved drawings/as directed by Engineering-in-Charge. </t>
    </r>
    <r>
      <rPr>
        <b/>
        <sz val="13"/>
        <rFont val="Times New Roman"/>
        <family val="1"/>
      </rPr>
      <t>( Material  Supplied By VST)</t>
    </r>
  </si>
  <si>
    <t>VELLORE INSTITUTE OF TECHNOLOGY AT CHENNAI CAMPUS.</t>
  </si>
  <si>
    <t>VST INDUSTRIES PVT LTD</t>
  </si>
  <si>
    <t xml:space="preserve">CONSTRUCTION OF SEPTIC TANK FOR 150 CAPACITY </t>
  </si>
  <si>
    <t>CIVIL WORKS DETAILS</t>
  </si>
  <si>
    <t>BREADTH</t>
  </si>
  <si>
    <t>clearing jungle including uprooting of rank vegetation, grass, brush wood, trees and saplings of girth up to 30 cm measured at a height of 1 m above ground level and removal of rubbish up to a distance of 50 m outside the periphery of the area cleared</t>
  </si>
  <si>
    <t>Site claerance</t>
  </si>
  <si>
    <t xml:space="preserve">General Excavation by mechanical means in all types of soil including dense soil, discentegrated/ weathered/ soft rock  including necessary manual excavation for dressing the edges &amp; leveling, all leads and lifts back filling in layers of 150mm with watered compaction. Rate to include disposing the excess earth and spreading in layers to the required levels within the site wherever specified.   and disposing  of surplus earth / excavated material out side the plot and disposing of the same to the designrated areas identified by the local Authorities . contractor has to make necessary enquiry and made his arrangements as his own for disposing of excess earth, dewatering of both ground and surface water, removal of slurry generated while excavation and keeping the area free of water with necessary shoring, strutting required for keeping earth in position etc,. excavating loose pockets and compacting the same. Note:Authorised working space and  Provision of slopes if required for execution shall not be paid separately. Excavation in all types of soils to any depth below natural  ground level. </t>
  </si>
  <si>
    <t>Earthwork excavation</t>
  </si>
  <si>
    <t>Providing and laying plain cement concrete 1:4:8(1: cement 4: coarse sand 8: graded  stone aggregate 40mm nominal size ) using H. B. G(Hard borken granite) coarse graded aggregate of 40 mm and down size for levelling course under footings, steps, walls, platform etc., including laying layers of specified thickness in alternative bays not exceeding 10 sqm as directed including form work wherever necessary and well compacted etc., all complete, as directed by Engineer-in-charge/Architect.(Grade of Mix 7.5)</t>
  </si>
  <si>
    <t>CC (1:4:8)</t>
  </si>
  <si>
    <t>providing and laying in position ready mixed or site batched design mix Cement concrete for reinforced cement concrete work; using coarse aggregate and fine aggregate derived from 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Note: Extra cement up to 10% of the minimum specified cement content in design mix shall be payable separately. in case the cement content in design mix is more than 110% of the specified minimum cement content, the contractor shall have discretion to either re-design the mix or bear the cost of extra cement. 5.33.1 All works upto plinth level M25 GRADE OF CONCRETE</t>
  </si>
  <si>
    <t>RCC BOT SLAB 230MM THICK</t>
  </si>
  <si>
    <t>RCC WALLS 200mm thick</t>
  </si>
  <si>
    <t xml:space="preserve">RCC PARTITION  </t>
  </si>
  <si>
    <t>C</t>
  </si>
  <si>
    <t>RCC TOP  SLAB 115MM THICK</t>
  </si>
  <si>
    <t xml:space="preserve">Providing, fabricating and erecting of steel form work at all levels and places wherever needed/ specified as per drawing including striking with not less than 12mm Plastic coated, marine resistant water proof ply/ smooth finished MS plates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(including grouting), PVC Spacer/Precast cover blocks, Providing openings/ cutouts/ pockets, deshuttering, applying chemical for shuttering as approved by the consultant etc., complete at all levels </t>
  </si>
  <si>
    <t>rcc bot slab sides</t>
  </si>
  <si>
    <t>rcc walls</t>
  </si>
  <si>
    <t>PARTITION WALL</t>
  </si>
  <si>
    <t>rcc top slab</t>
  </si>
  <si>
    <t>Providing and fixing reinforcement for RCC work with high yield strength ribbed  tor steel (HYSD) bar of various diameters and grade of steel as specified below conforming to IS or equivalent BS specification including cutting and waste, bending, hoisting, fabricating and placing in position according to drawings and binding the reinforcement with  galvanised annealed binding wire of double fold of 18 gauge  and providing PVC  cover blocks for placing the reinforcements in position and for maintaining the cover specified and/or according  to relevant IS or equivalent BS code. (The rate include all wastages and rolling margines)   complete .</t>
  </si>
  <si>
    <t>HSYD STEEL BARS</t>
  </si>
  <si>
    <t>WASTAGE @15%</t>
  </si>
  <si>
    <t>62 mm thick cement concrete flooring with concrete hardener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t>
  </si>
  <si>
    <t>6 mm cement plaster 1:3 (1 cement : 3 fine sand) finished with a floating
coat of neat cement and thick coat of Lime wash on top of walls when dry
for bearing of R.C.C. slabs and beams.</t>
  </si>
  <si>
    <t>ceiling plastering</t>
  </si>
  <si>
    <t>Providing &amp; laying 18 mm thick cement Plaster to Internal walls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with suitable nails / screws etc., complete and as per manufacturer specification of approved make. Rate shall include for preparation of surface, cleaning, curing, scaffolding hacking, labour materials etc. complete for all levels and heights as directed.</t>
  </si>
  <si>
    <t>Internal Plastering 18mm thick</t>
  </si>
  <si>
    <t>Providing and laying integral cement based treatment for water proofing on horizontal surface at all depth below ground level for under ground structures as directed by Engineer-in-Charge and consisting of : (i) Ist layer of 22 mm to 25 mm thick approved and specified rough stone slab over a 25 mm thick base of cement mortar 1:3 (1 cement : 3 coarse sand) including applying of twice ( at base and top of mortar ) cement slurry @ 2.2kg/m2 (each time) mixed with water proofing compound conforming to IS:2645 in the recommended proportion over the leveling course
(leveling course to be paid separately). Joints sealed and grouted with cement slurry mixed with water proofing compound.
(ii) 2nd layer of 25 mm thick cement mortar 1:3 (1 cement: 3 coarse sand) mixed with water proofing compound in recommended proportions.
(iii) Finishing top with stone aggregate of 10 mm to 12 mm nominal size spreading @ 8 cudm/ sqm thoroughly embedded in the 2nd layer including smooth plastering of 12mm thick complete for finished item of work.</t>
  </si>
  <si>
    <t>External waterproofing</t>
  </si>
  <si>
    <t xml:space="preserve">Providing, fixing, testing and commissioning of 110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</si>
  <si>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4" INLET AND VENT PIPE</t>
  </si>
  <si>
    <t xml:space="preserve">Providing, fixing, testing and commissioning of 150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</si>
  <si>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6" OUTLET PIPE</t>
  </si>
  <si>
    <t>M.H cover 600mmx600mm</t>
  </si>
  <si>
    <t>Encapsuled PVC steps</t>
  </si>
  <si>
    <t>Septic Tank (100 Capacity)</t>
  </si>
  <si>
    <t>Oil Store ( First Floor)</t>
  </si>
  <si>
    <t xml:space="preserve">   </t>
  </si>
  <si>
    <t>Buiding Wise Area IN sqm</t>
  </si>
  <si>
    <t>Buiding Wise Area IN SFT</t>
  </si>
  <si>
    <t>Buiding Wise Per SFT  IN RS/-</t>
  </si>
  <si>
    <t>3.HEALTH  CARE CENTER (G+1 FLOOR)</t>
  </si>
  <si>
    <t xml:space="preserve">4.SECURITY EXTENSION </t>
  </si>
  <si>
    <t>COST SUMMARY  ( Trade Syndicate Final Rate Quote Item Wise)</t>
  </si>
  <si>
    <t>Proposed Sump &amp; Collection Sump</t>
  </si>
  <si>
    <t>NAME OF WORK   : PROPOSED CONSTRUCTION OF ANCILLARY BUILDINGS,  CIVIL WORKS AT TOOPRAN, MEDAK DIST.</t>
  </si>
  <si>
    <t>Bottom</t>
  </si>
  <si>
    <t>Plumbing works</t>
  </si>
  <si>
    <t>Above 3.00 till 4.50 M</t>
  </si>
  <si>
    <t>Waist slab Second Flight</t>
  </si>
  <si>
    <t>Stair case</t>
  </si>
  <si>
    <t>Sunshade</t>
  </si>
  <si>
    <t>Stair case room</t>
  </si>
  <si>
    <t>Staircase room</t>
  </si>
  <si>
    <t>Waist slab</t>
  </si>
  <si>
    <t>Mid landing</t>
  </si>
  <si>
    <t>For Ramp Area</t>
  </si>
  <si>
    <t>Aproach road</t>
  </si>
  <si>
    <t>Store room</t>
  </si>
  <si>
    <t>V2</t>
  </si>
  <si>
    <t>V3</t>
  </si>
  <si>
    <t>Ramp</t>
  </si>
  <si>
    <t>F2</t>
  </si>
  <si>
    <t>False ceiling</t>
  </si>
  <si>
    <t>Mineral fiber false ceiling</t>
  </si>
  <si>
    <t>chajja</t>
  </si>
  <si>
    <t>RCC plinth beams</t>
  </si>
  <si>
    <t>Plinth beam</t>
  </si>
  <si>
    <t>Shuttering For  Plinth beams</t>
  </si>
  <si>
    <t>Shuttering for Plinth beams</t>
  </si>
  <si>
    <t>Top Chord 50x50x4.0mm</t>
  </si>
  <si>
    <t>Weight of Steel  5.44KG/Rmt</t>
  </si>
  <si>
    <t>Fixing of Galvanized Iron Sheet (G. I) For Ambulance Shed</t>
  </si>
  <si>
    <t>Fabrication &amp; fixing of structural steel</t>
  </si>
  <si>
    <t>Square Hallow Section Purlin</t>
  </si>
  <si>
    <t>Section - 96x48x3.2mm</t>
  </si>
  <si>
    <t>Weight of Steel 6.71 KG/Rmt</t>
  </si>
  <si>
    <t>5. SCRAP  YARD BINS</t>
  </si>
  <si>
    <t>6. OIL STOR (FIRST FLOOR)</t>
  </si>
  <si>
    <t>7. PROPOSED PARKING SHED</t>
  </si>
  <si>
    <t xml:space="preserve">8. SEARCH  BARRIER </t>
  </si>
  <si>
    <t>9.AMBULANCE SHED</t>
  </si>
  <si>
    <t>10.PROPOSED SUMP &amp; COLLECTION SUMP</t>
  </si>
  <si>
    <t>11.  FOR SMD (OFFICE-1)  TOILET</t>
  </si>
  <si>
    <t>12. APPROACH  ROADS</t>
  </si>
  <si>
    <t>13. Septic Tank  100 Capcity</t>
  </si>
  <si>
    <t>14. EXTERNAL  SERVICES</t>
  </si>
  <si>
    <t>BILL OF QUANTITIES  ( Revised After Centeral  Excise Office Delete, Administration Building Delete, Existing Break Out Zone  Delete , Oil Store Building  Stair Case Deducted , All Sheds Building Rate Only Added Fixing  (Labour) &amp; Search Barrier Below Substructure Foundation Deducted)</t>
  </si>
  <si>
    <t>Under Existing FFL 230mm Thick  Soling</t>
  </si>
  <si>
    <t>Purlins</t>
  </si>
  <si>
    <t>Section - 96x48x3.20mm</t>
  </si>
  <si>
    <t xml:space="preserve">Above FFL </t>
  </si>
  <si>
    <t>Total area</t>
  </si>
  <si>
    <t>Grand Total Weight of provided Structural Steel for Shed-1&amp;2</t>
  </si>
  <si>
    <t>Weight of Steel 6.71KG/Rmt</t>
  </si>
  <si>
    <t>Shed -1 &amp;2 Grand Total G.I Powder Coated Roof Sheet  Qty.</t>
  </si>
  <si>
    <t>Shed - 3 Grand Total G.I Powder Coated Roof Sheet  Qty.</t>
  </si>
  <si>
    <t>Roof sheeting</t>
  </si>
  <si>
    <t>Providing &amp; fabrication of Structural Steel for Shed-1&amp;2</t>
  </si>
  <si>
    <t>Grand Total Weight of provided Structural Steel for Shed-3</t>
  </si>
  <si>
    <t xml:space="preserve">Providing &amp; fabrication of Structural Steel </t>
  </si>
  <si>
    <t>Providing &amp; fabrication of Structural Steel for Shed-3</t>
  </si>
  <si>
    <t>Total Weight</t>
  </si>
  <si>
    <t>Fabrication of Structural Steel</t>
  </si>
  <si>
    <t>Fabrication of Structural Steel for Shed-1&amp;2</t>
  </si>
  <si>
    <t>Grand Total Weight of fabrication Structural Steel for Shed-1&amp;2</t>
  </si>
  <si>
    <t>Scrap Yard Bins</t>
  </si>
  <si>
    <t>Purlins 96x48x3.2mm</t>
  </si>
  <si>
    <t>Purlins 122x61x4.5mm</t>
  </si>
  <si>
    <t>Tie Runners  122x61x4.5mm</t>
  </si>
  <si>
    <t>122x61x4.5mm</t>
  </si>
  <si>
    <t>Weight of Steel 11.88KG/Rmt</t>
  </si>
  <si>
    <t>Purlins with material</t>
  </si>
  <si>
    <t>Total  Weight of  Purlins  Weight  in kg Shed - 1</t>
  </si>
  <si>
    <t>Total  Weight of  Purlins  Weight  in kg Shed - 2</t>
  </si>
  <si>
    <t>Weight of Steel 9.66KG/Rmt</t>
  </si>
  <si>
    <t>Purlins with available material</t>
  </si>
  <si>
    <t>Tie Runners with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</si>
</sst>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43" formatCode="_ * #,##0.00_ ;_ * \-#,##0.00_ ;_ * &quot;-&quot;??_ ;_ @_ "/>
    <numFmt numFmtId="164" formatCode="&quot;$&quot;#,##0_);[Red]\(&quot;$&quot;#,##0\)"/>
    <numFmt numFmtId="165" formatCode="_(* #,##0.00_);_(* \(#,##0.00\);_(* &quot;-&quot;??_);_(@_)"/>
    <numFmt numFmtId="166" formatCode="&quot;₹&quot;\ #,##0.00"/>
    <numFmt numFmtId="167" formatCode="0.000"/>
    <numFmt numFmtId="168" formatCode="#,##0.0&quot;%&quot;_);\(#,##0.0&quot;%&quot;\)"/>
    <numFmt numFmtId="169" formatCode=";;;"/>
    <numFmt numFmtId="170" formatCode="&quot;\&quot;#,##0;[Red]&quot;\&quot;\-#,##0"/>
    <numFmt numFmtId="171" formatCode="&quot;\&quot;#,##0.00;[Red]&quot;\&quot;\-#,##0.00"/>
    <numFmt numFmtId="172" formatCode="0.0_)\%;\(0.0\)\%;0.0_)\%;@_)_%"/>
    <numFmt numFmtId="173" formatCode="#,##0.0_)_%;\(#,##0.0\)_%;0.0_)_%;@_)_%"/>
    <numFmt numFmtId="174" formatCode="[$￥-804]#,##0.000_);\([$￥-804]#,##0.000\)"/>
    <numFmt numFmtId="175" formatCode="#,##0.0_);\(#,##0.0\)"/>
    <numFmt numFmtId="176" formatCode="&quot;$&quot;_(#,##0.00_);&quot;$&quot;\(#,##0.00\)"/>
    <numFmt numFmtId="177" formatCode="&quot;€&quot;_(#,##0.00_);&quot;€&quot;\(#,##0.00\);&quot;€&quot;_(0.00_);@_)"/>
    <numFmt numFmtId="178" formatCode="#,##0.0_)\x;\(#,##0.0\)\x"/>
    <numFmt numFmtId="179" formatCode="#,##0.0_)_x;\(#,##0.0\)_x"/>
    <numFmt numFmtId="180" formatCode="0.0_)\%;\(0.0\)\%"/>
    <numFmt numFmtId="181" formatCode="#,##0.0_)_%;\(#,##0.0\)_%"/>
    <numFmt numFmtId="182" formatCode="&quot;£&quot;\ #,##0_);[Red]\(&quot;£&quot;\ #,##0\)"/>
    <numFmt numFmtId="183" formatCode="_-* #,##0_-;\-* #,##0_-;_-* &quot;-&quot;_-;_-@_-"/>
    <numFmt numFmtId="184" formatCode="_-* #,##0.00_-;\-* #,##0.00_-;_-* &quot;-&quot;??_-;_-@_-"/>
    <numFmt numFmtId="185" formatCode="&quot;¥&quot;\ #,##0_);[Red]\(&quot;¥&quot;\ #,##0\)"/>
    <numFmt numFmtId="186" formatCode="&quot;\&quot;#,##0.00"/>
    <numFmt numFmtId="187" formatCode="&quot;\&quot;#,##0"/>
    <numFmt numFmtId="188" formatCode="0%;\(0%\)"/>
    <numFmt numFmtId="189" formatCode="0.0%"/>
    <numFmt numFmtId="190" formatCode="0.000000"/>
    <numFmt numFmtId="191" formatCode="_(* #,##0_);_(* \(#,##0\);_(* &quot;-&quot;?????_);_(@_)"/>
    <numFmt numFmtId="192" formatCode="[$-F800]dddd\,\ mmmm\ dd\,\ yyyy"/>
    <numFmt numFmtId="193" formatCode="_-&quot;$&quot;* #,##0_-;\-&quot;$&quot;* #,##0_-;_-&quot;$&quot;* &quot;-&quot;_-;_-@_-"/>
    <numFmt numFmtId="194" formatCode="_-&quot;$&quot;* #,##0.00_-;\-&quot;$&quot;* #,##0.00_-;_-&quot;$&quot;* &quot;-&quot;??_-;_-@_-"/>
    <numFmt numFmtId="195" formatCode="_(* #,##0.00_);_(* #,##0.00;_(* &quot;-&quot;??_);_(@_)"/>
    <numFmt numFmtId="196" formatCode="_(* #,##0_);_(* #,##0_);_(* &quot;-&quot;??_);_(@_)"/>
    <numFmt numFmtId="197" formatCode="&quot;£&quot;#,##0;\-&quot;£&quot;#,##0"/>
    <numFmt numFmtId="198" formatCode="&quot;Rs.&quot;#,##0.00;\-&quot;Rs.&quot;#,##0.00"/>
    <numFmt numFmtId="199" formatCode="&quot;₹ &quot;#,##0;&quot;₹ -&quot;#,##0"/>
    <numFmt numFmtId="200" formatCode="_(* #,##0_);_(* \(#,##0\);_(* &quot;-&quot;??_);_(@_)"/>
    <numFmt numFmtId="201" formatCode="#,##0.00\ ;&quot; (&quot;#,##0.00\);&quot; -&quot;#\ ;@\ "/>
    <numFmt numFmtId="202" formatCode="&quot;Rs.&quot;#,##0.00;[Red]\-&quot;Rs.&quot;#,##0.00"/>
    <numFmt numFmtId="203" formatCode="_(* #,##0.000_);_(* \(#,##0.000\);_(* &quot;-&quot;???_);_(@_)"/>
    <numFmt numFmtId="204" formatCode="_(* #,##0.00_);_(* \(#,##0.00\);_(* \-??_);_(@_)"/>
    <numFmt numFmtId="205" formatCode="0.00000"/>
  </numFmts>
  <fonts count="135">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20"/>
      <name val="Calibri"/>
      <family val="2"/>
    </font>
    <font>
      <sz val="11"/>
      <name val="Calibri Light"/>
      <family val="2"/>
      <scheme val="major"/>
    </font>
    <font>
      <sz val="11"/>
      <color indexed="8"/>
      <name val="Calibri"/>
      <family val="2"/>
    </font>
    <font>
      <b/>
      <sz val="11"/>
      <color indexed="8"/>
      <name val="Times New Roman"/>
      <family val="1"/>
    </font>
    <font>
      <sz val="11"/>
      <color indexed="8"/>
      <name val="Times New Roman"/>
      <family val="1"/>
    </font>
    <font>
      <sz val="11"/>
      <color indexed="8"/>
      <name val="Calibri"/>
      <family val="2"/>
    </font>
    <font>
      <b/>
      <sz val="11"/>
      <color theme="1"/>
      <name val="Times New Roman"/>
      <family val="1"/>
    </font>
    <font>
      <sz val="11"/>
      <color theme="1"/>
      <name val="Times New Roman"/>
      <family val="1"/>
    </font>
    <font>
      <sz val="11"/>
      <name val="Times New Roman"/>
      <family val="1"/>
    </font>
    <font>
      <b/>
      <sz val="11"/>
      <name val="Times New Roman"/>
      <family val="1"/>
    </font>
    <font>
      <sz val="10"/>
      <color rgb="FF000000"/>
      <name val="Times New Roman"/>
      <family val="1"/>
    </font>
    <font>
      <sz val="10"/>
      <name val="Bookman Old Style"/>
      <family val="1"/>
    </font>
    <font>
      <sz val="10"/>
      <name val="Times New Roman"/>
      <family val="1"/>
    </font>
    <font>
      <sz val="10"/>
      <name val="Helv"/>
      <family val="2"/>
    </font>
    <font>
      <sz val="10"/>
      <color indexed="8"/>
      <name val="Arial"/>
      <family val="2"/>
    </font>
    <font>
      <sz val="10"/>
      <name val="Arial"/>
      <family val="2"/>
    </font>
    <font>
      <sz val="12"/>
      <color indexed="12"/>
      <name val="Times New Roman"/>
      <family val="1"/>
    </font>
    <font>
      <sz val="10"/>
      <color indexed="8"/>
      <name val="MS Sans Serif"/>
      <family val="2"/>
    </font>
    <font>
      <sz val="12"/>
      <name val="Times New Roman"/>
      <family val="1"/>
    </font>
    <font>
      <sz val="9.5"/>
      <name val="ｺﾞｼｯｸ"/>
    </font>
    <font>
      <sz val="11"/>
      <name val="??"/>
      <family val="2"/>
    </font>
    <font>
      <sz val="11"/>
      <name val="?? ??"/>
      <family val="2"/>
    </font>
    <font>
      <sz val="10"/>
      <color indexed="8"/>
      <name val="MS P????"/>
      <family val="2"/>
    </font>
    <font>
      <sz val="8"/>
      <name val="Times New Roman"/>
      <family val="1"/>
    </font>
    <font>
      <b/>
      <sz val="9"/>
      <name val="Arial"/>
      <family val="2"/>
    </font>
    <font>
      <sz val="10"/>
      <color indexed="12"/>
      <name val="Arial"/>
      <family val="2"/>
    </font>
    <font>
      <sz val="11"/>
      <name val="돋움"/>
      <family val="2"/>
    </font>
    <font>
      <sz val="10"/>
      <name val="Arabic Transparent"/>
      <family val="2"/>
    </font>
    <font>
      <sz val="9"/>
      <name val="Arial"/>
      <family val="2"/>
    </font>
    <font>
      <sz val="10"/>
      <name val="Helv"/>
      <charset val="134"/>
    </font>
    <font>
      <sz val="10"/>
      <color indexed="8"/>
      <name val="Helv"/>
      <family val="2"/>
    </font>
    <font>
      <sz val="8"/>
      <name val="Arial"/>
      <family val="2"/>
    </font>
    <font>
      <sz val="8"/>
      <name val="Helv"/>
      <family val="2"/>
    </font>
    <font>
      <b/>
      <sz val="22"/>
      <color indexed="18"/>
      <name val="Arial"/>
      <family val="2"/>
    </font>
    <font>
      <sz val="10"/>
      <name val="Univers Condensed"/>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b/>
      <sz val="10"/>
      <name val="Times New Roman"/>
      <family val="1"/>
    </font>
    <font>
      <sz val="11"/>
      <color indexed="8"/>
      <name val="-3 fg"/>
      <family val="2"/>
    </font>
    <font>
      <sz val="13"/>
      <name val="Tms Rmn"/>
      <family val="2"/>
    </font>
    <font>
      <b/>
      <sz val="14"/>
      <name val="Arial"/>
      <family val="2"/>
    </font>
    <font>
      <sz val="11"/>
      <color indexed="8"/>
      <name val="Arial"/>
      <family val="2"/>
    </font>
    <font>
      <sz val="10"/>
      <name val="Tahoma"/>
      <family val="2"/>
    </font>
    <font>
      <sz val="11"/>
      <color indexed="9"/>
      <name val="Calibri"/>
      <family val="2"/>
    </font>
    <font>
      <sz val="11"/>
      <color indexed="9"/>
      <name val="Arial"/>
      <family val="2"/>
    </font>
    <font>
      <sz val="14"/>
      <name val="AngsanaUPC"/>
      <family val="1"/>
    </font>
    <font>
      <sz val="10"/>
      <name val="Courier"/>
      <family val="2"/>
    </font>
    <font>
      <sz val="11"/>
      <name val="Arial"/>
      <family val="2"/>
    </font>
    <font>
      <b/>
      <sz val="10"/>
      <color indexed="8"/>
      <name val="Times New Roman"/>
      <family val="1"/>
    </font>
    <font>
      <sz val="10"/>
      <color indexed="9"/>
      <name val="Times New Roman"/>
      <family val="1"/>
    </font>
    <font>
      <sz val="10"/>
      <color indexed="9"/>
      <name val="Arial"/>
      <family val="2"/>
    </font>
    <font>
      <b/>
      <sz val="10"/>
      <color indexed="8"/>
      <name val="Arial"/>
      <family val="2"/>
    </font>
    <font>
      <b/>
      <sz val="11"/>
      <color indexed="52"/>
      <name val="Calibri"/>
      <family val="2"/>
    </font>
    <font>
      <b/>
      <sz val="11"/>
      <color indexed="9"/>
      <name val="Arial"/>
      <family val="2"/>
    </font>
    <font>
      <b/>
      <sz val="11"/>
      <color indexed="9"/>
      <name val="Calibri"/>
      <family val="2"/>
    </font>
    <font>
      <sz val="11"/>
      <color indexed="8"/>
      <name val="Cambria"/>
      <family val="1"/>
    </font>
    <font>
      <sz val="12"/>
      <color indexed="8"/>
      <name val="Calibri"/>
      <family val="2"/>
    </font>
    <font>
      <b/>
      <sz val="11"/>
      <color indexed="8"/>
      <name val="Calibri"/>
      <family val="2"/>
    </font>
    <font>
      <sz val="11"/>
      <color indexed="16"/>
      <name val="Calibri"/>
      <family val="2"/>
    </font>
    <font>
      <i/>
      <sz val="11"/>
      <color indexed="23"/>
      <name val="Arial"/>
      <family val="2"/>
    </font>
    <font>
      <i/>
      <sz val="11"/>
      <color indexed="23"/>
      <name val="Calibri"/>
      <family val="2"/>
    </font>
    <font>
      <sz val="11"/>
      <color indexed="17"/>
      <name val="Calibri"/>
      <family val="2"/>
    </font>
    <font>
      <b/>
      <sz val="15"/>
      <color rgb="FF1F4A7E"/>
      <name val="Arial"/>
      <family val="2"/>
    </font>
    <font>
      <b/>
      <sz val="15"/>
      <color indexed="56"/>
      <name val="Calibri"/>
      <family val="2"/>
    </font>
    <font>
      <b/>
      <sz val="13"/>
      <color rgb="FF1F4A7E"/>
      <name val="Arial"/>
      <family val="2"/>
    </font>
    <font>
      <b/>
      <sz val="13"/>
      <color indexed="56"/>
      <name val="Calibri"/>
      <family val="2"/>
    </font>
    <font>
      <b/>
      <sz val="11"/>
      <color rgb="FF1F4A7E"/>
      <name val="Arial"/>
      <family val="2"/>
    </font>
    <font>
      <b/>
      <sz val="11"/>
      <color indexed="56"/>
      <name val="Calibri"/>
      <family val="2"/>
    </font>
    <font>
      <u/>
      <sz val="10"/>
      <color indexed="12"/>
      <name val="Arial"/>
      <family val="2"/>
    </font>
    <font>
      <u/>
      <sz val="11"/>
      <color indexed="12"/>
      <name val="Calibri"/>
      <family val="2"/>
    </font>
    <font>
      <sz val="11"/>
      <color indexed="62"/>
      <name val="Calibri"/>
      <family val="2"/>
    </font>
    <font>
      <sz val="11"/>
      <color indexed="52"/>
      <name val="Calibri"/>
      <family val="2"/>
    </font>
    <font>
      <b/>
      <sz val="16"/>
      <name val="Arial"/>
      <family val="2"/>
    </font>
    <font>
      <sz val="11"/>
      <color indexed="60"/>
      <name val="Calibri"/>
      <family val="2"/>
    </font>
    <font>
      <sz val="10"/>
      <name val="Bookman Old Style"/>
      <family val="1"/>
    </font>
    <font>
      <sz val="12"/>
      <name val="Arial"/>
      <family val="2"/>
    </font>
    <font>
      <sz val="11"/>
      <color theme="1"/>
      <name val="Cambria"/>
      <family val="1"/>
    </font>
    <font>
      <sz val="11"/>
      <color theme="1"/>
      <name val="Cambria"/>
      <family val="2"/>
    </font>
    <font>
      <sz val="10"/>
      <name val="Courier"/>
      <family val="3"/>
    </font>
    <font>
      <b/>
      <sz val="11"/>
      <color indexed="63"/>
      <name val="Calibri"/>
      <family val="2"/>
    </font>
    <font>
      <b/>
      <sz val="18"/>
      <color indexed="62"/>
      <name val="Cambria"/>
      <family val="1"/>
    </font>
    <font>
      <sz val="10"/>
      <name val="Helv"/>
    </font>
    <font>
      <b/>
      <sz val="18"/>
      <color rgb="FF1F4A7E"/>
      <name val="Cambria"/>
      <family val="2"/>
    </font>
    <font>
      <b/>
      <sz val="18"/>
      <color indexed="56"/>
      <name val="Cambria"/>
      <family val="1"/>
    </font>
    <font>
      <b/>
      <sz val="11"/>
      <color indexed="8"/>
      <name val="Arial"/>
      <family val="2"/>
    </font>
    <font>
      <sz val="11"/>
      <color indexed="10"/>
      <name val="Arial"/>
      <family val="2"/>
    </font>
    <font>
      <sz val="11"/>
      <color indexed="10"/>
      <name val="Calibri"/>
      <family val="2"/>
    </font>
    <font>
      <b/>
      <sz val="12"/>
      <color theme="1"/>
      <name val="Times New Roman"/>
      <family val="1"/>
    </font>
    <font>
      <b/>
      <sz val="10"/>
      <color theme="1"/>
      <name val="Times New Roman"/>
      <family val="1"/>
    </font>
    <font>
      <b/>
      <sz val="14"/>
      <name val="Times New Roman"/>
      <family val="1"/>
    </font>
    <font>
      <b/>
      <sz val="14"/>
      <color theme="1"/>
      <name val="Times New Roman"/>
      <family val="1"/>
    </font>
    <font>
      <sz val="11"/>
      <color rgb="FFFF0000"/>
      <name val="Times New Roman"/>
      <family val="1"/>
    </font>
    <font>
      <b/>
      <sz val="12"/>
      <name val="Times New Roman"/>
      <family val="1"/>
    </font>
    <font>
      <b/>
      <sz val="12"/>
      <color indexed="8"/>
      <name val="Times New Roman"/>
      <family val="1"/>
    </font>
    <font>
      <b/>
      <sz val="12"/>
      <color indexed="8"/>
      <name val="Calibri"/>
      <family val="2"/>
    </font>
    <font>
      <b/>
      <u/>
      <sz val="11"/>
      <name val="Times New Roman"/>
      <family val="1"/>
    </font>
    <font>
      <b/>
      <sz val="11"/>
      <color rgb="FFFF0000"/>
      <name val="Times New Roman"/>
      <family val="1"/>
    </font>
    <font>
      <sz val="11"/>
      <color rgb="FFFF0000"/>
      <name val="Calibri"/>
      <family val="2"/>
    </font>
    <font>
      <b/>
      <sz val="11"/>
      <name val="Calibri Light"/>
      <family val="2"/>
      <scheme val="major"/>
    </font>
    <font>
      <sz val="22"/>
      <color indexed="8"/>
      <name val="Calibri"/>
      <family val="2"/>
      <scheme val="minor"/>
    </font>
    <font>
      <b/>
      <sz val="18"/>
      <color indexed="8"/>
      <name val="Times New Roman"/>
      <family val="1"/>
    </font>
    <font>
      <sz val="12"/>
      <color indexed="8"/>
      <name val="Times New Roman"/>
      <family val="1"/>
    </font>
    <font>
      <b/>
      <sz val="22"/>
      <name val="Times New Roman"/>
      <family val="1"/>
    </font>
    <font>
      <b/>
      <sz val="22"/>
      <color theme="1"/>
      <name val="Times New Roman"/>
      <family val="1"/>
    </font>
    <font>
      <sz val="22"/>
      <color indexed="8"/>
      <name val="Times New Roman"/>
      <family val="1"/>
    </font>
    <font>
      <b/>
      <sz val="22"/>
      <color indexed="8"/>
      <name val="Times New Roman"/>
      <family val="1"/>
    </font>
    <font>
      <b/>
      <sz val="12"/>
      <color rgb="FFFF0000"/>
      <name val="Times New Roman"/>
      <family val="1"/>
    </font>
    <font>
      <sz val="12"/>
      <color rgb="FFFF0000"/>
      <name val="Times New Roman"/>
      <family val="1"/>
    </font>
    <font>
      <sz val="14"/>
      <name val="Times New Roman"/>
      <family val="1"/>
    </font>
    <font>
      <sz val="11"/>
      <color indexed="8"/>
      <name val="Calibri"/>
      <family val="2"/>
    </font>
    <font>
      <b/>
      <u/>
      <sz val="11"/>
      <color indexed="8"/>
      <name val="Times New Roman"/>
      <family val="1"/>
    </font>
    <font>
      <b/>
      <sz val="13"/>
      <name val="Times New Roman"/>
      <family val="1"/>
    </font>
    <font>
      <sz val="13"/>
      <color indexed="8"/>
      <name val="Times New Roman"/>
      <family val="1"/>
    </font>
    <font>
      <b/>
      <sz val="13"/>
      <color indexed="8"/>
      <name val="Times New Roman"/>
      <family val="1"/>
    </font>
    <font>
      <sz val="13"/>
      <name val="Times New Roman"/>
      <family val="1"/>
    </font>
    <font>
      <sz val="13"/>
      <color indexed="8"/>
      <name val="Calibri"/>
      <family val="2"/>
    </font>
    <font>
      <sz val="13"/>
      <name val="Calibri"/>
      <family val="2"/>
    </font>
    <font>
      <sz val="13"/>
      <color rgb="FFFF0000"/>
      <name val="Times New Roman"/>
      <family val="1"/>
    </font>
    <font>
      <sz val="13"/>
      <color rgb="FF000000"/>
      <name val="Times New Roman"/>
      <family val="1"/>
    </font>
    <font>
      <b/>
      <sz val="13"/>
      <color theme="1"/>
      <name val="Times New Roman"/>
      <family val="1"/>
    </font>
    <font>
      <sz val="13"/>
      <color theme="1"/>
      <name val="Times New Roman"/>
      <family val="1"/>
    </font>
    <font>
      <b/>
      <sz val="13"/>
      <color rgb="FFFF0000"/>
      <name val="Times New Roman"/>
      <family val="1"/>
    </font>
    <font>
      <b/>
      <sz val="13"/>
      <color rgb="FF000000"/>
      <name val="Times New Roman"/>
      <family val="1"/>
    </font>
    <font>
      <sz val="11"/>
      <color indexed="8"/>
      <name val="Calibri"/>
      <family val="2"/>
      <scheme val="minor"/>
    </font>
    <font>
      <sz val="10"/>
      <name val="Arial"/>
      <family val="2"/>
      <charset val="204"/>
    </font>
    <font>
      <sz val="22"/>
      <name val="Times New Roman"/>
      <family val="1"/>
    </font>
  </fonts>
  <fills count="63">
    <fill>
      <patternFill patternType="none"/>
    </fill>
    <fill>
      <patternFill patternType="gray125"/>
    </fill>
    <fill>
      <patternFill patternType="solid">
        <fgColor theme="0"/>
        <bgColor indexed="64"/>
      </patternFill>
    </fill>
    <fill>
      <patternFill patternType="solid">
        <fgColor indexed="45"/>
        <bgColor indexed="64"/>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indexed="43"/>
        <bgColor indexed="64"/>
      </patternFill>
    </fill>
    <fill>
      <patternFill patternType="solid">
        <fgColor indexed="31"/>
        <bgColor indexed="64"/>
      </patternFill>
    </fill>
    <fill>
      <patternFill patternType="solid">
        <fgColor indexed="22"/>
        <bgColor indexed="64"/>
      </patternFill>
    </fill>
    <fill>
      <patternFill patternType="solid">
        <fgColor indexed="27"/>
        <bgColor indexed="64"/>
      </patternFill>
    </fill>
    <fill>
      <patternFill patternType="solid">
        <fgColor rgb="FFDCE5F1"/>
      </patternFill>
    </fill>
    <fill>
      <patternFill patternType="solid">
        <fgColor indexed="47"/>
        <bgColor indexed="64"/>
      </patternFill>
    </fill>
    <fill>
      <patternFill patternType="solid">
        <fgColor rgb="FFF2DCDB"/>
      </patternFill>
    </fill>
    <fill>
      <patternFill patternType="solid">
        <fgColor indexed="42"/>
        <bgColor indexed="64"/>
      </patternFill>
    </fill>
    <fill>
      <patternFill patternType="solid">
        <fgColor indexed="9"/>
        <bgColor indexed="64"/>
      </patternFill>
    </fill>
    <fill>
      <patternFill patternType="solid">
        <fgColor rgb="FFEAF1DD"/>
      </patternFill>
    </fill>
    <fill>
      <patternFill patternType="solid">
        <fgColor indexed="46"/>
        <bgColor indexed="64"/>
      </patternFill>
    </fill>
    <fill>
      <patternFill patternType="solid">
        <fgColor indexed="26"/>
        <bgColor indexed="64"/>
      </patternFill>
    </fill>
    <fill>
      <patternFill patternType="solid">
        <fgColor rgb="FFE5DFEC"/>
      </patternFill>
    </fill>
    <fill>
      <patternFill patternType="solid">
        <fgColor rgb="FFDBEEF3"/>
      </patternFill>
    </fill>
    <fill>
      <patternFill patternType="solid">
        <fgColor rgb="FFFDE9D9"/>
      </patternFill>
    </fill>
    <fill>
      <patternFill patternType="solid">
        <fgColor indexed="44"/>
        <bgColor indexed="64"/>
      </patternFill>
    </fill>
    <fill>
      <patternFill patternType="solid">
        <fgColor rgb="FFB9CCE4"/>
      </patternFill>
    </fill>
    <fill>
      <patternFill patternType="solid">
        <fgColor indexed="29"/>
        <bgColor indexed="64"/>
      </patternFill>
    </fill>
    <fill>
      <patternFill patternType="solid">
        <fgColor rgb="FFE6B9B8"/>
      </patternFill>
    </fill>
    <fill>
      <patternFill patternType="solid">
        <fgColor indexed="11"/>
        <bgColor indexed="64"/>
      </patternFill>
    </fill>
    <fill>
      <patternFill patternType="solid">
        <fgColor rgb="FFD6E3BC"/>
      </patternFill>
    </fill>
    <fill>
      <patternFill patternType="solid">
        <fgColor rgb="FFCBC0D9"/>
      </patternFill>
    </fill>
    <fill>
      <patternFill patternType="solid">
        <fgColor rgb="FFB7DDE8"/>
      </patternFill>
    </fill>
    <fill>
      <patternFill patternType="solid">
        <fgColor indexed="51"/>
        <bgColor indexed="64"/>
      </patternFill>
    </fill>
    <fill>
      <patternFill patternType="solid">
        <fgColor indexed="52"/>
        <bgColor indexed="64"/>
      </patternFill>
    </fill>
    <fill>
      <patternFill patternType="solid">
        <fgColor rgb="FFFBD4B4"/>
      </patternFill>
    </fill>
    <fill>
      <patternFill patternType="solid">
        <fgColor indexed="30"/>
        <bgColor indexed="64"/>
      </patternFill>
    </fill>
    <fill>
      <patternFill patternType="solid">
        <fgColor indexed="49"/>
        <bgColor indexed="64"/>
      </patternFill>
    </fill>
    <fill>
      <patternFill patternType="solid">
        <fgColor rgb="FF96B3D7"/>
      </patternFill>
    </fill>
    <fill>
      <patternFill patternType="solid">
        <fgColor rgb="FFD99694"/>
      </patternFill>
    </fill>
    <fill>
      <patternFill patternType="solid">
        <fgColor rgb="FFC2D69B"/>
      </patternFill>
    </fill>
    <fill>
      <patternFill patternType="solid">
        <fgColor indexed="20"/>
        <bgColor indexed="64"/>
      </patternFill>
    </fill>
    <fill>
      <patternFill patternType="solid">
        <fgColor indexed="36"/>
        <bgColor indexed="64"/>
      </patternFill>
    </fill>
    <fill>
      <patternFill patternType="solid">
        <fgColor rgb="FFB2A1C6"/>
      </patternFill>
    </fill>
    <fill>
      <patternFill patternType="solid">
        <fgColor rgb="FF94CDDD"/>
      </patternFill>
    </fill>
    <fill>
      <patternFill patternType="solid">
        <fgColor indexed="19"/>
        <bgColor indexed="64"/>
      </patternFill>
    </fill>
    <fill>
      <patternFill patternType="solid">
        <fgColor indexed="57"/>
        <bgColor indexed="64"/>
      </patternFill>
    </fill>
    <fill>
      <patternFill patternType="solid">
        <fgColor rgb="FFFABF8F"/>
      </patternFill>
    </fill>
    <fill>
      <patternFill patternType="solid">
        <fgColor indexed="8"/>
        <bgColor indexed="64"/>
      </patternFill>
    </fill>
    <fill>
      <patternFill patternType="solid">
        <fgColor indexed="23"/>
        <bgColor indexed="64"/>
      </patternFill>
    </fill>
    <fill>
      <patternFill patternType="solid">
        <fgColor indexed="62"/>
        <bgColor indexed="64"/>
      </patternFill>
    </fill>
    <fill>
      <patternFill patternType="solid">
        <fgColor indexed="54"/>
        <bgColor indexed="64"/>
      </patternFill>
    </fill>
    <fill>
      <patternFill patternType="solid">
        <fgColor rgb="FF5181BD"/>
      </patternFill>
    </fill>
    <fill>
      <patternFill patternType="solid">
        <fgColor indexed="55"/>
        <bgColor indexed="64"/>
      </patternFill>
    </fill>
    <fill>
      <patternFill patternType="solid">
        <fgColor indexed="10"/>
        <bgColor indexed="64"/>
      </patternFill>
    </fill>
    <fill>
      <patternFill patternType="solid">
        <fgColor indexed="25"/>
        <bgColor indexed="64"/>
      </patternFill>
    </fill>
    <fill>
      <patternFill patternType="solid">
        <fgColor indexed="53"/>
        <bgColor indexed="64"/>
      </patternFill>
    </fill>
    <fill>
      <patternFill patternType="solid">
        <fgColor rgb="FFC0514D"/>
      </patternFill>
    </fill>
    <fill>
      <patternFill patternType="solid">
        <fgColor indexed="21"/>
        <bgColor indexed="64"/>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s>
  <borders count="40">
    <border>
      <left/>
      <right/>
      <top/>
      <bottom/>
      <diagonal/>
    </border>
    <border>
      <left style="hair">
        <color auto="1"/>
      </left>
      <right style="hair">
        <color auto="1"/>
      </right>
      <top style="hair">
        <color auto="1"/>
      </top>
      <bottom style="hair">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right style="thin">
        <color auto="1"/>
      </right>
      <top/>
      <bottom/>
      <diagonal/>
    </border>
    <border>
      <left/>
      <right/>
      <top/>
      <bottom style="hair">
        <color auto="1"/>
      </bottom>
      <diagonal/>
    </border>
    <border>
      <left/>
      <right/>
      <top style="hair">
        <color indexed="8"/>
      </top>
      <bottom style="hair">
        <color indexed="8"/>
      </bottom>
      <diagonal/>
    </border>
    <border>
      <left/>
      <right/>
      <top/>
      <bottom style="medium">
        <color indexed="18"/>
      </bottom>
      <diagonal/>
    </border>
    <border>
      <left style="double">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rgb="FF5181BD"/>
      </bottom>
      <diagonal/>
    </border>
    <border>
      <left/>
      <right/>
      <top/>
      <bottom style="thick">
        <color indexed="62"/>
      </bottom>
      <diagonal/>
    </border>
    <border>
      <left/>
      <right/>
      <top/>
      <bottom style="thick">
        <color rgb="FFA8C0DE"/>
      </bottom>
      <diagonal/>
    </border>
    <border>
      <left/>
      <right/>
      <top/>
      <bottom style="thick">
        <color indexed="22"/>
      </bottom>
      <diagonal/>
    </border>
    <border>
      <left/>
      <right/>
      <top/>
      <bottom style="medium">
        <color rgb="FF96B3D7"/>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rgb="FF5181BD"/>
      </top>
      <bottom style="double">
        <color rgb="FF5181BD"/>
      </bottom>
      <diagonal/>
    </border>
    <border>
      <left/>
      <right/>
      <top style="thin">
        <color indexed="62"/>
      </top>
      <bottom style="double">
        <color indexed="62"/>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right/>
      <top style="hair">
        <color auto="1"/>
      </top>
      <bottom/>
      <diagonal/>
    </border>
    <border>
      <left style="hair">
        <color auto="1"/>
      </left>
      <right/>
      <top style="hair">
        <color auto="1"/>
      </top>
      <bottom/>
      <diagonal/>
    </border>
    <border>
      <left/>
      <right style="hair">
        <color auto="1"/>
      </right>
      <top style="hair">
        <color auto="1"/>
      </top>
      <bottom/>
      <diagonal/>
    </border>
  </borders>
  <cellStyleXfs count="6050">
    <xf numFmtId="0" fontId="0" fillId="0" borderId="0"/>
    <xf numFmtId="0" fontId="6" fillId="0" borderId="0"/>
    <xf numFmtId="0" fontId="6" fillId="0" borderId="0"/>
    <xf numFmtId="0" fontId="7" fillId="3" borderId="0" applyNumberFormat="0" applyBorder="0" applyAlignment="0" applyProtection="0">
      <alignment vertical="center"/>
    </xf>
    <xf numFmtId="0" fontId="5" fillId="0" borderId="0"/>
    <xf numFmtId="0" fontId="9" fillId="0" borderId="0">
      <alignment vertical="center"/>
    </xf>
    <xf numFmtId="0" fontId="12" fillId="0" borderId="0">
      <alignment vertical="center"/>
    </xf>
    <xf numFmtId="0" fontId="4" fillId="0" borderId="0"/>
    <xf numFmtId="0" fontId="12" fillId="0" borderId="0">
      <alignment vertical="center"/>
    </xf>
    <xf numFmtId="0" fontId="12" fillId="0" borderId="0">
      <alignment vertical="center"/>
    </xf>
    <xf numFmtId="0" fontId="17" fillId="0" borderId="0"/>
    <xf numFmtId="0" fontId="15" fillId="0" borderId="0">
      <alignment vertical="center"/>
    </xf>
    <xf numFmtId="0" fontId="12" fillId="0" borderId="0">
      <alignment vertical="center"/>
    </xf>
    <xf numFmtId="0" fontId="18" fillId="0" borderId="0">
      <alignment vertical="center"/>
    </xf>
    <xf numFmtId="0" fontId="4" fillId="0" borderId="0"/>
    <xf numFmtId="0" fontId="19" fillId="0" borderId="0">
      <alignment horizontal="center"/>
    </xf>
    <xf numFmtId="0" fontId="20" fillId="0" borderId="0"/>
    <xf numFmtId="0" fontId="21" fillId="0" borderId="0"/>
    <xf numFmtId="168" fontId="22" fillId="0" borderId="0"/>
    <xf numFmtId="10" fontId="23" fillId="0" borderId="0"/>
    <xf numFmtId="0" fontId="24" fillId="0" borderId="0" applyNumberFormat="0" applyFont="0" applyFill="0" applyBorder="0" applyAlignment="0" applyProtection="0"/>
    <xf numFmtId="0" fontId="25" fillId="0" borderId="0"/>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0" fontId="26" fillId="0" borderId="9">
      <alignment horizontal="center"/>
    </xf>
    <xf numFmtId="169" fontId="19" fillId="0" borderId="0" applyFont="0" applyFill="0" applyBorder="0" applyAlignment="0"/>
    <xf numFmtId="170" fontId="27" fillId="0" borderId="0" applyFont="0" applyFill="0" applyBorder="0" applyAlignment="0" applyProtection="0"/>
    <xf numFmtId="171" fontId="28" fillId="0" borderId="0" applyFon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3" fontId="21"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30" fillId="0" borderId="0"/>
    <xf numFmtId="0" fontId="25" fillId="0" borderId="0" applyFont="0" applyFill="0" applyBorder="0" applyAlignment="0" applyProtection="0"/>
    <xf numFmtId="0" fontId="30" fillId="0" borderId="0"/>
    <xf numFmtId="0" fontId="31" fillId="0" borderId="0" applyFont="0" applyAlignment="0"/>
    <xf numFmtId="0" fontId="19" fillId="0" borderId="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19" fillId="0" borderId="0"/>
    <xf numFmtId="0" fontId="19" fillId="0" borderId="0"/>
    <xf numFmtId="172" fontId="32" fillId="0" borderId="0" applyFont="0" applyFill="0" applyBorder="0" applyAlignment="0" applyProtection="0"/>
    <xf numFmtId="173" fontId="32" fillId="0" borderId="0" applyFont="0" applyFill="0" applyBorder="0" applyAlignment="0" applyProtection="0"/>
    <xf numFmtId="0" fontId="22" fillId="0" borderId="0"/>
    <xf numFmtId="0" fontId="20" fillId="0" borderId="0"/>
    <xf numFmtId="0" fontId="22"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33" fillId="0" borderId="0"/>
    <xf numFmtId="0" fontId="20" fillId="0" borderId="0"/>
    <xf numFmtId="0" fontId="20" fillId="0" borderId="0"/>
    <xf numFmtId="0" fontId="22" fillId="0" borderId="0"/>
    <xf numFmtId="0" fontId="22" fillId="0" borderId="0"/>
    <xf numFmtId="0" fontId="22" fillId="0" borderId="0"/>
    <xf numFmtId="0" fontId="34" fillId="0" borderId="10" applyNumberFormat="0">
      <alignment horizontal="right"/>
    </xf>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5" fillId="0" borderId="0"/>
    <xf numFmtId="0" fontId="20" fillId="0" borderId="0"/>
    <xf numFmtId="0" fontId="22" fillId="0" borderId="0"/>
    <xf numFmtId="0" fontId="20" fillId="0" borderId="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applyNumberFormat="0" applyFill="0" applyBorder="0" applyAlignment="0" applyProtection="0"/>
    <xf numFmtId="0" fontId="20" fillId="0" borderId="0"/>
    <xf numFmtId="0" fontId="20" fillId="0" borderId="0"/>
    <xf numFmtId="0" fontId="35" fillId="0" borderId="0"/>
    <xf numFmtId="0" fontId="35" fillId="0" borderId="0"/>
    <xf numFmtId="0" fontId="22"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2" fillId="0" borderId="0"/>
    <xf numFmtId="0" fontId="20" fillId="0" borderId="0"/>
    <xf numFmtId="0" fontId="33" fillId="0" borderId="0"/>
    <xf numFmtId="0" fontId="20" fillId="0" borderId="0"/>
    <xf numFmtId="0" fontId="21" fillId="0" borderId="0"/>
    <xf numFmtId="0" fontId="20" fillId="0" borderId="0"/>
    <xf numFmtId="0" fontId="20" fillId="0" borderId="0"/>
    <xf numFmtId="0" fontId="20" fillId="0" borderId="0"/>
    <xf numFmtId="0" fontId="33"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33"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174" fontId="20" fillId="0" borderId="0"/>
    <xf numFmtId="0" fontId="20" fillId="0" borderId="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33" fillId="0" borderId="0"/>
    <xf numFmtId="175" fontId="3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7"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176" fontId="32" fillId="0" borderId="0" applyFont="0" applyFill="0" applyBorder="0" applyAlignment="0" applyProtection="0"/>
    <xf numFmtId="39" fontId="3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174" fontId="20" fillId="0" borderId="0"/>
    <xf numFmtId="174" fontId="20" fillId="0" borderId="0"/>
    <xf numFmtId="174" fontId="20" fillId="0" borderId="0"/>
    <xf numFmtId="0" fontId="22" fillId="0" borderId="0"/>
    <xf numFmtId="0" fontId="20" fillId="0" borderId="0"/>
    <xf numFmtId="0" fontId="20" fillId="0" borderId="0"/>
    <xf numFmtId="0" fontId="20" fillId="0" borderId="0"/>
    <xf numFmtId="0" fontId="33" fillId="0" borderId="0"/>
    <xf numFmtId="0" fontId="20" fillId="0" borderId="0"/>
    <xf numFmtId="0" fontId="33" fillId="0" borderId="0"/>
    <xf numFmtId="0" fontId="33"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22" fillId="0" borderId="0"/>
    <xf numFmtId="0" fontId="20" fillId="0" borderId="0"/>
    <xf numFmtId="0" fontId="20" fillId="0" borderId="0"/>
    <xf numFmtId="0" fontId="20" fillId="0" borderId="0"/>
    <xf numFmtId="177" fontId="32" fillId="0" borderId="0" applyFont="0" applyFill="0" applyBorder="0" applyAlignment="0" applyProtection="0"/>
    <xf numFmtId="0" fontId="21" fillId="0" borderId="0">
      <alignment vertical="top"/>
    </xf>
    <xf numFmtId="0" fontId="21" fillId="0" borderId="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35" fillId="0" borderId="0"/>
    <xf numFmtId="0" fontId="20" fillId="0" borderId="0"/>
    <xf numFmtId="0" fontId="22" fillId="0" borderId="0" applyNumberFormat="0" applyFill="0" applyBorder="0" applyAlignment="0" applyProtection="0"/>
    <xf numFmtId="0" fontId="38" fillId="0" borderId="0"/>
    <xf numFmtId="0" fontId="38" fillId="0" borderId="0"/>
    <xf numFmtId="0" fontId="38" fillId="0" borderId="0"/>
    <xf numFmtId="0" fontId="38"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39" fillId="0" borderId="0"/>
    <xf numFmtId="0" fontId="20" fillId="0" borderId="0"/>
    <xf numFmtId="0" fontId="38" fillId="0" borderId="0"/>
    <xf numFmtId="0" fontId="38" fillId="0" borderId="0"/>
    <xf numFmtId="0" fontId="40" fillId="0" borderId="0" applyNumberFormat="0" applyFill="0" applyBorder="0" applyAlignment="0" applyProtection="0"/>
    <xf numFmtId="0" fontId="32" fillId="7" borderId="0"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2" fillId="0" borderId="0"/>
    <xf numFmtId="0" fontId="21" fillId="0" borderId="0">
      <alignment vertical="top"/>
    </xf>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2" fillId="0" borderId="0"/>
    <xf numFmtId="0" fontId="20" fillId="0" borderId="0"/>
    <xf numFmtId="0" fontId="38" fillId="0" borderId="0"/>
    <xf numFmtId="0" fontId="3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1" fillId="0" borderId="0">
      <alignment vertical="top"/>
    </xf>
    <xf numFmtId="0" fontId="21" fillId="0" borderId="0">
      <alignment vertical="top"/>
    </xf>
    <xf numFmtId="0" fontId="21" fillId="0" borderId="0">
      <alignment vertical="top"/>
    </xf>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22" fillId="0" borderId="0"/>
    <xf numFmtId="178" fontId="32" fillId="0" borderId="0" applyFont="0" applyFill="0" applyBorder="0" applyAlignment="0" applyProtection="0"/>
    <xf numFmtId="179" fontId="3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165" fontId="2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80" fontId="32" fillId="0" borderId="0" applyFont="0" applyFill="0" applyBorder="0" applyAlignment="0" applyProtection="0"/>
    <xf numFmtId="181" fontId="32" fillId="0" borderId="0" applyFont="0" applyFill="0" applyBorder="0" applyAlignment="0" applyProtection="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2" fillId="0" borderId="0"/>
    <xf numFmtId="0" fontId="22" fillId="0" borderId="0"/>
    <xf numFmtId="0" fontId="22" fillId="0" borderId="0"/>
    <xf numFmtId="0" fontId="22" fillId="0" borderId="0" applyNumberFormat="0" applyFill="0" applyBorder="0" applyAlignment="0" applyProtection="0"/>
    <xf numFmtId="0" fontId="33" fillId="0" borderId="0"/>
    <xf numFmtId="0" fontId="22" fillId="0" borderId="0"/>
    <xf numFmtId="0" fontId="20" fillId="0" borderId="0"/>
    <xf numFmtId="0" fontId="22" fillId="0" borderId="0"/>
    <xf numFmtId="0" fontId="22"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5" fillId="0" borderId="0"/>
    <xf numFmtId="0" fontId="35" fillId="0" borderId="0"/>
    <xf numFmtId="0" fontId="22" fillId="0" borderId="0" applyNumberFormat="0" applyFill="0" applyBorder="0" applyAlignment="0" applyProtection="0"/>
    <xf numFmtId="174"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33"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33" fillId="0" borderId="0"/>
    <xf numFmtId="174"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xf numFmtId="0" fontId="20" fillId="0" borderId="0"/>
    <xf numFmtId="0" fontId="20" fillId="0" borderId="0"/>
    <xf numFmtId="0" fontId="35"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5"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41" fillId="0" borderId="0">
      <alignment vertical="top"/>
    </xf>
    <xf numFmtId="0" fontId="20" fillId="0" borderId="0"/>
    <xf numFmtId="0" fontId="22" fillId="0" borderId="0" applyNumberFormat="0" applyFill="0" applyBorder="0" applyAlignment="0" applyProtection="0"/>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34" fillId="0" borderId="10" applyNumberFormat="0">
      <alignment horizontal="right"/>
    </xf>
    <xf numFmtId="0" fontId="20" fillId="0" borderId="0"/>
    <xf numFmtId="0" fontId="38" fillId="0" borderId="0"/>
    <xf numFmtId="0" fontId="38" fillId="0" borderId="0"/>
    <xf numFmtId="0" fontId="38" fillId="0" borderId="0"/>
    <xf numFmtId="0" fontId="38" fillId="0" borderId="0"/>
    <xf numFmtId="0" fontId="20" fillId="0" borderId="0"/>
    <xf numFmtId="0" fontId="38" fillId="0" borderId="0"/>
    <xf numFmtId="0" fontId="20"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36" fillId="0" borderId="0">
      <alignment vertical="center"/>
    </xf>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42" fillId="0" borderId="0" applyNumberFormat="0" applyFill="0" applyBorder="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74"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2" fillId="0" borderId="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4" fillId="0" borderId="12" applyNumberFormat="0" applyFill="0" applyProtection="0">
      <alignment horizontal="center"/>
    </xf>
    <xf numFmtId="0" fontId="44" fillId="0" borderId="0" applyNumberFormat="0" applyFill="0" applyBorder="0" applyProtection="0">
      <alignment horizontal="left"/>
    </xf>
    <xf numFmtId="0" fontId="45" fillId="0" borderId="0" applyNumberFormat="0" applyFill="0" applyBorder="0" applyProtection="0">
      <alignment horizontal="centerContinuous"/>
    </xf>
    <xf numFmtId="0" fontId="20" fillId="0" borderId="0"/>
    <xf numFmtId="0" fontId="20" fillId="0" borderId="0"/>
    <xf numFmtId="0" fontId="20" fillId="0" borderId="0"/>
    <xf numFmtId="0" fontId="20" fillId="0" borderId="0"/>
    <xf numFmtId="0" fontId="34" fillId="0" borderId="10" applyNumberFormat="0">
      <alignment horizontal="right"/>
    </xf>
    <xf numFmtId="0" fontId="22"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xf numFmtId="0" fontId="22" fillId="0" borderId="0" applyNumberFormat="0" applyFill="0" applyBorder="0" applyAlignment="0" applyProtection="0"/>
    <xf numFmtId="0" fontId="22" fillId="0" borderId="0"/>
    <xf numFmtId="0" fontId="20" fillId="0" borderId="0"/>
    <xf numFmtId="0" fontId="20" fillId="0" borderId="0"/>
    <xf numFmtId="0" fontId="20" fillId="0" borderId="0"/>
    <xf numFmtId="0" fontId="20" fillId="0" borderId="0"/>
    <xf numFmtId="0" fontId="37" fillId="0" borderId="0"/>
    <xf numFmtId="0" fontId="35"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0" fillId="0" borderId="0"/>
    <xf numFmtId="0" fontId="22" fillId="0" borderId="0"/>
    <xf numFmtId="0" fontId="22" fillId="0" borderId="0"/>
    <xf numFmtId="0" fontId="22" fillId="0" borderId="0"/>
    <xf numFmtId="0" fontId="20" fillId="0" borderId="0"/>
    <xf numFmtId="0" fontId="22" fillId="0" borderId="0"/>
    <xf numFmtId="0" fontId="20" fillId="0" borderId="0"/>
    <xf numFmtId="0" fontId="22" fillId="0" borderId="0"/>
    <xf numFmtId="0" fontId="20" fillId="0" borderId="0"/>
    <xf numFmtId="0" fontId="22" fillId="0" borderId="0"/>
    <xf numFmtId="0" fontId="20" fillId="0" borderId="0"/>
    <xf numFmtId="0" fontId="20" fillId="0" borderId="0"/>
    <xf numFmtId="0" fontId="20" fillId="0" borderId="0"/>
    <xf numFmtId="0" fontId="46" fillId="0" borderId="13"/>
    <xf numFmtId="182" fontId="25" fillId="0" borderId="0" applyFont="0" applyFill="0" applyBorder="0" applyAlignment="0" applyProtection="0"/>
    <xf numFmtId="0" fontId="25" fillId="0" borderId="0" applyFont="0" applyFill="0" applyBorder="0" applyAlignment="0" applyProtection="0"/>
    <xf numFmtId="0" fontId="22" fillId="0" borderId="0"/>
    <xf numFmtId="0" fontId="22" fillId="0" borderId="0"/>
    <xf numFmtId="0" fontId="22" fillId="0" borderId="0"/>
    <xf numFmtId="0" fontId="22" fillId="0" borderId="0"/>
    <xf numFmtId="183"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5" fontId="25" fillId="0" borderId="0" applyFont="0" applyFill="0" applyBorder="0" applyAlignment="0" applyProtection="0"/>
    <xf numFmtId="0" fontId="22" fillId="0" borderId="0"/>
    <xf numFmtId="0" fontId="22" fillId="0" borderId="0"/>
    <xf numFmtId="186" fontId="47" fillId="0" borderId="0"/>
    <xf numFmtId="187" fontId="47" fillId="0" borderId="0"/>
    <xf numFmtId="188" fontId="48" fillId="0" borderId="0" applyFont="0" applyFill="0" applyBorder="0" applyAlignment="0" applyProtection="0"/>
    <xf numFmtId="0" fontId="25" fillId="0" borderId="0"/>
    <xf numFmtId="0" fontId="22" fillId="0" borderId="0"/>
    <xf numFmtId="0" fontId="22" fillId="0" borderId="0"/>
    <xf numFmtId="189" fontId="48" fillId="0" borderId="0" applyFont="0" applyFill="0" applyBorder="0" applyAlignment="0" applyProtection="0"/>
    <xf numFmtId="10" fontId="48" fillId="0" borderId="0" applyFont="0" applyFill="0" applyBorder="0" applyAlignment="0" applyProtection="0"/>
    <xf numFmtId="190" fontId="22" fillId="0" borderId="0"/>
    <xf numFmtId="191" fontId="49" fillId="0" borderId="0" applyFont="0" applyBorder="0" applyAlignment="0"/>
    <xf numFmtId="0" fontId="22" fillId="0" borderId="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50" fillId="11"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1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alignment vertical="center"/>
    </xf>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50" fillId="16"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50" fillId="1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2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alignment vertical="center"/>
    </xf>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0" fillId="2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alignment vertical="center"/>
    </xf>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50" fillId="8" borderId="0" applyNumberFormat="0" applyBorder="0" applyAlignment="0" applyProtection="0"/>
    <xf numFmtId="0" fontId="50" fillId="3" borderId="0" applyNumberFormat="0" applyBorder="0" applyAlignment="0" applyProtection="0"/>
    <xf numFmtId="0" fontId="50" fillId="14" borderId="0" applyNumberFormat="0" applyBorder="0" applyAlignment="0" applyProtection="0"/>
    <xf numFmtId="0" fontId="50" fillId="17" borderId="0" applyNumberFormat="0" applyBorder="0" applyAlignment="0" applyProtection="0"/>
    <xf numFmtId="0" fontId="50" fillId="10" borderId="0" applyNumberFormat="0" applyBorder="0" applyAlignment="0" applyProtection="0"/>
    <xf numFmtId="0" fontId="50" fillId="12" borderId="0" applyNumberFormat="0" applyBorder="0" applyAlignment="0" applyProtection="0"/>
    <xf numFmtId="193" fontId="22" fillId="0" borderId="0" applyFont="0" applyFill="0" applyBorder="0" applyAlignment="0" applyProtection="0"/>
    <xf numFmtId="194" fontId="22" fillId="0" borderId="0" applyFont="0" applyFill="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3"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25"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alignment vertical="center"/>
    </xf>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0" fillId="27"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alignment vertical="center"/>
    </xf>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32"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alignment vertical="center"/>
    </xf>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50" fillId="22" borderId="0" applyNumberFormat="0" applyBorder="0" applyAlignment="0" applyProtection="0"/>
    <xf numFmtId="0" fontId="50" fillId="24" borderId="0" applyNumberFormat="0" applyBorder="0" applyAlignment="0" applyProtection="0"/>
    <xf numFmtId="0" fontId="50" fillId="26" borderId="0" applyNumberFormat="0" applyBorder="0" applyAlignment="0" applyProtection="0"/>
    <xf numFmtId="0" fontId="50" fillId="17" borderId="0" applyNumberFormat="0" applyBorder="0" applyAlignment="0" applyProtection="0"/>
    <xf numFmtId="0" fontId="50" fillId="22" borderId="0" applyNumberFormat="0" applyBorder="0" applyAlignment="0" applyProtection="0"/>
    <xf numFmtId="0" fontId="50" fillId="30" borderId="0" applyNumberFormat="0" applyBorder="0" applyAlignment="0" applyProtection="0"/>
    <xf numFmtId="0" fontId="51" fillId="0" borderId="0"/>
    <xf numFmtId="0" fontId="51" fillId="0" borderId="0"/>
    <xf numFmtId="0" fontId="51" fillId="0" borderId="0"/>
    <xf numFmtId="0" fontId="39" fillId="0" borderId="0">
      <alignment vertical="top" wrapText="1"/>
    </xf>
    <xf numFmtId="2" fontId="38"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3" fillId="35"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alignment vertical="center"/>
    </xf>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3" fillId="36"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alignment vertical="center"/>
    </xf>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3" fillId="37"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alignment vertical="center"/>
    </xf>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3" fillId="40"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alignment vertical="center"/>
    </xf>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1"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alignment vertical="center"/>
    </xf>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1"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44"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alignment vertical="center"/>
    </xf>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3" fillId="33" borderId="0" applyNumberFormat="0" applyBorder="0" applyAlignment="0" applyProtection="0"/>
    <xf numFmtId="0" fontId="53" fillId="24" borderId="0" applyNumberFormat="0" applyBorder="0" applyAlignment="0" applyProtection="0"/>
    <xf numFmtId="0" fontId="53" fillId="26"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1" borderId="0" applyNumberFormat="0" applyBorder="0" applyAlignment="0" applyProtection="0"/>
    <xf numFmtId="9" fontId="54" fillId="0" borderId="0"/>
    <xf numFmtId="9" fontId="54" fillId="0" borderId="0"/>
    <xf numFmtId="9" fontId="54" fillId="0" borderId="0"/>
    <xf numFmtId="9" fontId="54" fillId="0" borderId="0"/>
    <xf numFmtId="9" fontId="54" fillId="0" borderId="0"/>
    <xf numFmtId="9" fontId="54" fillId="0" borderId="0"/>
    <xf numFmtId="0" fontId="22" fillId="0" borderId="0"/>
    <xf numFmtId="0" fontId="55" fillId="0" borderId="0"/>
    <xf numFmtId="0" fontId="22" fillId="0" borderId="0"/>
    <xf numFmtId="0" fontId="56" fillId="0" borderId="14">
      <alignment horizontal="left" vertical="center" wrapText="1" readingOrder="1"/>
    </xf>
    <xf numFmtId="195" fontId="19" fillId="0" borderId="0">
      <alignment horizontal="right" vertical="center"/>
      <protection locked="0"/>
    </xf>
    <xf numFmtId="196" fontId="19" fillId="0" borderId="0">
      <alignment horizontal="right" vertical="center"/>
      <protection locked="0"/>
    </xf>
    <xf numFmtId="195" fontId="19" fillId="0" borderId="0">
      <alignment horizontal="right" vertical="center"/>
      <protection locked="0"/>
    </xf>
    <xf numFmtId="0" fontId="57" fillId="0" borderId="0" applyNumberFormat="0" applyFill="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9" fillId="45"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9" fillId="46"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60" fillId="8" borderId="0" applyNumberFormat="0" applyBorder="0" applyAlignment="0" applyProtection="0"/>
    <xf numFmtId="0" fontId="57" fillId="0" borderId="0" applyNumberFormat="0" applyFill="0" applyBorder="0" applyAlignment="0" applyProtection="0"/>
    <xf numFmtId="0" fontId="60" fillId="0" borderId="0" applyNumberFormat="0" applyFill="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2" fillId="22" borderId="0" applyNumberFormat="0" applyBorder="0" applyAlignment="0" applyProtection="0">
      <alignment vertical="center"/>
    </xf>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9"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alignment vertical="center"/>
    </xf>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9" borderId="0" applyNumberFormat="0" applyBorder="0" applyAlignment="0" applyProtection="0">
      <alignment vertical="center"/>
    </xf>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2" fillId="50" borderId="0" applyNumberFormat="0" applyBorder="0" applyAlignment="0" applyProtection="0">
      <alignment vertical="center"/>
    </xf>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3" fillId="54"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alignment vertical="center"/>
    </xf>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2" fillId="9" borderId="0" applyNumberFormat="0" applyBorder="0" applyAlignment="0" applyProtection="0">
      <alignment vertical="center"/>
    </xf>
    <xf numFmtId="0" fontId="52" fillId="43"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0"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3" fillId="56"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52" fillId="9" borderId="0" applyNumberFormat="0" applyBorder="0" applyAlignment="0" applyProtection="0">
      <alignment vertical="center"/>
    </xf>
    <xf numFmtId="0" fontId="53" fillId="57" borderId="0" applyNumberFormat="0" applyBorder="0" applyAlignment="0" applyProtection="0"/>
    <xf numFmtId="0" fontId="52" fillId="39" borderId="0" applyNumberFormat="0" applyBorder="0" applyAlignment="0" applyProtection="0">
      <alignment vertical="center"/>
    </xf>
    <xf numFmtId="0" fontId="12" fillId="10" borderId="0" applyNumberFormat="0" applyBorder="0" applyAlignment="0" applyProtection="0">
      <alignment vertical="center"/>
    </xf>
    <xf numFmtId="0" fontId="12" fillId="8" borderId="0" applyNumberFormat="0" applyBorder="0" applyAlignment="0" applyProtection="0">
      <alignment vertical="center"/>
    </xf>
    <xf numFmtId="0" fontId="52" fillId="22" borderId="0" applyNumberFormat="0" applyBorder="0" applyAlignment="0" applyProtection="0">
      <alignment vertical="center"/>
    </xf>
    <xf numFmtId="0" fontId="53" fillId="58" borderId="0" applyNumberFormat="0" applyBorder="0" applyAlignment="0" applyProtection="0"/>
    <xf numFmtId="0" fontId="52" fillId="34" borderId="0" applyNumberFormat="0" applyBorder="0" applyAlignment="0" applyProtection="0">
      <alignment vertical="center"/>
    </xf>
    <xf numFmtId="0" fontId="12" fillId="18" borderId="0" applyNumberFormat="0" applyBorder="0" applyAlignment="0" applyProtection="0">
      <alignment vertical="center"/>
    </xf>
    <xf numFmtId="0" fontId="12" fillId="12" borderId="0" applyNumberFormat="0" applyBorder="0" applyAlignment="0" applyProtection="0">
      <alignment vertical="center"/>
    </xf>
    <xf numFmtId="0" fontId="52" fillId="12" borderId="0" applyNumberFormat="0" applyBorder="0" applyAlignment="0" applyProtection="0">
      <alignment vertical="center"/>
    </xf>
    <xf numFmtId="0" fontId="53" fillId="59" borderId="0" applyNumberFormat="0" applyBorder="0" applyAlignment="0" applyProtection="0"/>
    <xf numFmtId="0" fontId="52" fillId="5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61" fillId="9" borderId="15" applyNumberFormat="0" applyAlignment="0" applyProtection="0">
      <alignment vertical="center"/>
    </xf>
    <xf numFmtId="0" fontId="61" fillId="9" borderId="15" applyNumberFormat="0" applyAlignment="0" applyProtection="0">
      <alignment vertical="center"/>
    </xf>
    <xf numFmtId="0" fontId="62" fillId="4" borderId="2" applyNumberFormat="0" applyAlignment="0" applyProtection="0"/>
    <xf numFmtId="0" fontId="63" fillId="50" borderId="16" applyNumberFormat="0" applyAlignment="0" applyProtection="0">
      <alignment vertical="center"/>
    </xf>
    <xf numFmtId="197" fontId="22" fillId="0" borderId="0" applyFill="0" applyBorder="0" applyAlignment="0" applyProtection="0">
      <alignment vertical="center"/>
    </xf>
    <xf numFmtId="183" fontId="22" fillId="0" borderId="0" applyFill="0" applyBorder="0" applyAlignment="0" applyProtection="0">
      <alignment vertical="center"/>
    </xf>
    <xf numFmtId="167"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65" fontId="22" fillId="0" borderId="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43" fontId="12" fillId="0" borderId="0" applyFont="0" applyFill="0" applyBorder="0" applyAlignment="0" applyProtection="0"/>
    <xf numFmtId="165" fontId="25" fillId="0" borderId="0" applyFont="0" applyFill="0" applyBorder="0" applyAlignment="0" applyProtection="0">
      <alignment vertical="center"/>
    </xf>
    <xf numFmtId="43" fontId="4" fillId="0" borderId="0" applyFont="0" applyFill="0" applyBorder="0" applyAlignment="0" applyProtection="0"/>
    <xf numFmtId="165"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4" fillId="0" borderId="0" applyFont="0" applyFill="0" applyBorder="0" applyAlignment="0" applyProtection="0"/>
    <xf numFmtId="43" fontId="25" fillId="0" borderId="0" applyFont="0" applyFill="0" applyBorder="0" applyAlignment="0" applyProtection="0">
      <alignment vertical="center"/>
    </xf>
    <xf numFmtId="165" fontId="25" fillId="0" borderId="0" applyFont="0" applyFill="0" applyBorder="0" applyAlignment="0" applyProtection="0">
      <alignment vertical="center"/>
    </xf>
    <xf numFmtId="165" fontId="22" fillId="0" borderId="0" applyFont="0" applyFill="0" applyBorder="0" applyAlignment="0" applyProtection="0"/>
    <xf numFmtId="164" fontId="1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99" fontId="22" fillId="0" borderId="17" applyFill="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protection locked="0"/>
    </xf>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4" fillId="0" borderId="0" applyFont="0" applyFill="0" applyBorder="0" applyAlignment="0" applyProtection="0"/>
    <xf numFmtId="201" fontId="15" fillId="0" borderId="0" applyFill="0" applyBorder="0" applyAlignment="0" applyProtection="0"/>
    <xf numFmtId="165" fontId="25" fillId="0" borderId="0" applyFont="0" applyFill="0" applyBorder="0" applyAlignment="0" applyProtection="0">
      <alignment vertical="center"/>
    </xf>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65" fontId="64" fillId="0" borderId="0" applyFont="0" applyFill="0" applyBorder="0" applyAlignment="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202" fontId="51" fillId="0" borderId="0" applyFill="0" applyBorder="0" applyAlignment="0" applyProtection="0">
      <alignment vertical="center"/>
    </xf>
    <xf numFmtId="0"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65" fillId="0" borderId="0" applyFont="0" applyFill="0" applyBorder="0" applyAlignment="0" applyProtection="0">
      <alignment vertical="center"/>
    </xf>
    <xf numFmtId="43" fontId="65" fillId="0" borderId="0" applyFont="0" applyFill="0" applyBorder="0" applyAlignment="0" applyProtection="0">
      <alignment vertical="center"/>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25" fillId="0" borderId="0" applyFont="0" applyFill="0" applyBorder="0" applyAlignment="0" applyProtection="0">
      <alignment vertical="center"/>
    </xf>
    <xf numFmtId="43" fontId="15" fillId="0" borderId="0" applyFont="0" applyFill="0" applyBorder="0" applyAlignment="0" applyProtection="0"/>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03" fontId="25" fillId="0" borderId="0" applyFont="0" applyFill="0" applyBorder="0" applyAlignment="0" applyProtection="0">
      <alignment vertical="center"/>
    </xf>
    <xf numFmtId="198" fontId="51" fillId="0" borderId="0" applyFill="0" applyBorder="0" applyAlignment="0" applyProtection="0">
      <alignment vertical="center"/>
    </xf>
    <xf numFmtId="0" fontId="66" fillId="60" borderId="0" applyNumberFormat="0" applyBorder="0" applyAlignment="0" applyProtection="0">
      <alignment vertical="center"/>
    </xf>
    <xf numFmtId="0" fontId="66" fillId="61" borderId="0" applyNumberFormat="0" applyBorder="0" applyAlignment="0" applyProtection="0">
      <alignment vertical="center"/>
    </xf>
    <xf numFmtId="0" fontId="66" fillId="62" borderId="0" applyNumberFormat="0" applyBorder="0" applyAlignment="0" applyProtection="0">
      <alignment vertical="center"/>
    </xf>
    <xf numFmtId="204" fontId="22" fillId="0" borderId="0">
      <alignment vertical="center"/>
    </xf>
    <xf numFmtId="204" fontId="22" fillId="0" borderId="0">
      <alignment vertical="center"/>
    </xf>
    <xf numFmtId="0" fontId="67" fillId="0" borderId="0">
      <alignment vertical="center"/>
    </xf>
    <xf numFmtId="0" fontId="12" fillId="0" borderId="0">
      <alignment vertical="center"/>
    </xf>
    <xf numFmtId="0" fontId="22" fillId="0" borderId="0">
      <alignment vertical="center"/>
    </xf>
    <xf numFmtId="0" fontId="22" fillId="0" borderId="0">
      <alignment vertical="center"/>
    </xf>
    <xf numFmtId="0" fontId="12" fillId="0" borderId="0">
      <alignment vertical="center"/>
    </xf>
    <xf numFmtId="0" fontId="12" fillId="0" borderId="0">
      <alignment vertical="center"/>
    </xf>
    <xf numFmtId="0" fontId="7" fillId="3" borderId="0" applyNumberFormat="0" applyBorder="0" applyAlignment="0" applyProtection="0">
      <alignment vertical="center"/>
    </xf>
    <xf numFmtId="0" fontId="68" fillId="0" borderId="0" applyNumberFormat="0" applyFill="0" applyBorder="0" applyAlignment="0" applyProtection="0"/>
    <xf numFmtId="0" fontId="69" fillId="0" borderId="0" applyNumberFormat="0" applyFill="0" applyBorder="0" applyAlignment="0" applyProtection="0">
      <alignment vertical="center"/>
    </xf>
    <xf numFmtId="0" fontId="70" fillId="14" borderId="0" applyNumberFormat="0" applyBorder="0" applyAlignment="0" applyProtection="0">
      <alignment vertical="center"/>
    </xf>
    <xf numFmtId="0" fontId="70" fillId="14" borderId="0" applyNumberFormat="0" applyBorder="0" applyAlignment="0" applyProtection="0">
      <alignment vertical="center"/>
    </xf>
    <xf numFmtId="0" fontId="71" fillId="0" borderId="18" applyNumberFormat="0" applyFill="0" applyAlignment="0" applyProtection="0"/>
    <xf numFmtId="0" fontId="72" fillId="0" borderId="19" applyNumberFormat="0" applyFill="0" applyAlignment="0" applyProtection="0">
      <alignment vertical="center"/>
    </xf>
    <xf numFmtId="0" fontId="73" fillId="0" borderId="20" applyNumberFormat="0" applyFill="0" applyAlignment="0" applyProtection="0"/>
    <xf numFmtId="0" fontId="74" fillId="0" borderId="21" applyNumberFormat="0" applyFill="0" applyAlignment="0" applyProtection="0">
      <alignment vertical="center"/>
    </xf>
    <xf numFmtId="0" fontId="75" fillId="0" borderId="22" applyNumberFormat="0" applyFill="0" applyAlignment="0" applyProtection="0"/>
    <xf numFmtId="0" fontId="76" fillId="0" borderId="23" applyNumberFormat="0" applyFill="0" applyAlignment="0" applyProtection="0">
      <alignment vertical="center"/>
    </xf>
    <xf numFmtId="0" fontId="75" fillId="0" borderId="0" applyNumberFormat="0" applyFill="0" applyBorder="0" applyAlignment="0" applyProtection="0"/>
    <xf numFmtId="0" fontId="76" fillId="0" borderId="0" applyNumberFormat="0" applyFill="0" applyBorder="0" applyAlignment="0" applyProtection="0">
      <alignment vertical="center"/>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center"/>
    </xf>
    <xf numFmtId="0" fontId="79" fillId="12" borderId="15" applyNumberFormat="0" applyAlignment="0" applyProtection="0">
      <alignment vertical="center"/>
    </xf>
    <xf numFmtId="0" fontId="79" fillId="12" borderId="15" applyNumberFormat="0" applyAlignment="0" applyProtection="0">
      <alignment vertical="center"/>
    </xf>
    <xf numFmtId="0" fontId="80" fillId="0" borderId="24" applyNumberFormat="0" applyFill="0" applyAlignment="0" applyProtection="0">
      <alignment vertical="center"/>
    </xf>
    <xf numFmtId="0" fontId="80" fillId="0" borderId="24" applyNumberFormat="0" applyFill="0" applyAlignment="0" applyProtection="0">
      <alignment vertical="center"/>
    </xf>
    <xf numFmtId="0" fontId="81" fillId="0" borderId="0" applyProtection="0">
      <alignment horizontal="center" vertical="center"/>
    </xf>
    <xf numFmtId="0" fontId="82" fillId="7" borderId="0" applyNumberFormat="0" applyBorder="0" applyAlignment="0" applyProtection="0">
      <alignment vertical="center"/>
    </xf>
    <xf numFmtId="0" fontId="82" fillId="7" borderId="0" applyNumberFormat="0" applyBorder="0" applyAlignment="0" applyProtection="0">
      <alignment vertical="center"/>
    </xf>
    <xf numFmtId="0" fontId="22" fillId="0" borderId="0"/>
    <xf numFmtId="0" fontId="22" fillId="0" borderId="0"/>
    <xf numFmtId="0" fontId="22" fillId="0" borderId="0">
      <alignment vertical="center"/>
    </xf>
    <xf numFmtId="0" fontId="12" fillId="0" borderId="0">
      <alignment vertical="center"/>
    </xf>
    <xf numFmtId="0" fontId="15" fillId="0" borderId="0"/>
    <xf numFmtId="0" fontId="15" fillId="0" borderId="0">
      <alignment vertical="center"/>
    </xf>
    <xf numFmtId="0" fontId="15" fillId="0" borderId="0">
      <alignment vertical="center"/>
    </xf>
    <xf numFmtId="0" fontId="12" fillId="0" borderId="0">
      <alignment vertical="center"/>
    </xf>
    <xf numFmtId="0" fontId="12" fillId="0" borderId="0">
      <protection locked="0"/>
    </xf>
    <xf numFmtId="0" fontId="12" fillId="0" borderId="0">
      <protection locked="0"/>
    </xf>
    <xf numFmtId="0" fontId="18" fillId="0" borderId="0">
      <alignment vertical="center"/>
    </xf>
    <xf numFmtId="0" fontId="12" fillId="0" borderId="0">
      <alignment vertical="center"/>
    </xf>
    <xf numFmtId="0" fontId="22" fillId="0" borderId="0"/>
    <xf numFmtId="0" fontId="12" fillId="0" borderId="0">
      <alignment vertical="center"/>
    </xf>
    <xf numFmtId="0" fontId="4" fillId="0" borderId="0"/>
    <xf numFmtId="0" fontId="12" fillId="0" borderId="0">
      <alignment vertical="center"/>
    </xf>
    <xf numFmtId="0" fontId="12" fillId="0" borderId="0">
      <protection locked="0"/>
    </xf>
    <xf numFmtId="0" fontId="18" fillId="0" borderId="0">
      <alignment vertical="center"/>
    </xf>
    <xf numFmtId="0" fontId="18" fillId="0" borderId="0">
      <alignment vertical="center"/>
    </xf>
    <xf numFmtId="0" fontId="4" fillId="0" borderId="0"/>
    <xf numFmtId="0" fontId="4" fillId="0" borderId="0"/>
    <xf numFmtId="0" fontId="15" fillId="0" borderId="0">
      <alignment vertical="center"/>
    </xf>
    <xf numFmtId="0" fontId="83" fillId="0" borderId="0"/>
    <xf numFmtId="0" fontId="15" fillId="0" borderId="0"/>
    <xf numFmtId="0" fontId="4" fillId="0" borderId="0"/>
    <xf numFmtId="0" fontId="15" fillId="0" borderId="0"/>
    <xf numFmtId="0" fontId="18" fillId="0" borderId="0">
      <alignment vertical="center"/>
    </xf>
    <xf numFmtId="0" fontId="18" fillId="0" borderId="0">
      <alignment vertical="center"/>
    </xf>
    <xf numFmtId="0" fontId="22" fillId="0" borderId="0"/>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22" fillId="0" borderId="0">
      <alignment vertical="center"/>
    </xf>
    <xf numFmtId="0" fontId="15" fillId="0" borderId="0"/>
    <xf numFmtId="0" fontId="15" fillId="0" borderId="0"/>
    <xf numFmtId="0" fontId="15" fillId="0" borderId="0"/>
    <xf numFmtId="0" fontId="15" fillId="0" borderId="0"/>
    <xf numFmtId="0" fontId="8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4" fillId="0" borderId="0"/>
    <xf numFmtId="0" fontId="15" fillId="0" borderId="0"/>
    <xf numFmtId="0" fontId="22" fillId="0" borderId="0"/>
    <xf numFmtId="0" fontId="4" fillId="0" borderId="0"/>
    <xf numFmtId="0" fontId="22" fillId="0" borderId="0">
      <alignment vertical="center"/>
    </xf>
    <xf numFmtId="0" fontId="4" fillId="0" borderId="0"/>
    <xf numFmtId="0" fontId="15"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4" fillId="0" borderId="0"/>
    <xf numFmtId="0" fontId="12" fillId="0" borderId="0">
      <alignment vertical="center"/>
    </xf>
    <xf numFmtId="0" fontId="85" fillId="0" borderId="0"/>
    <xf numFmtId="0" fontId="12" fillId="0" borderId="0"/>
    <xf numFmtId="0" fontId="12" fillId="0" borderId="0"/>
    <xf numFmtId="0" fontId="12" fillId="0" borderId="0"/>
    <xf numFmtId="0" fontId="12" fillId="0" borderId="0"/>
    <xf numFmtId="0" fontId="12" fillId="0" borderId="0"/>
    <xf numFmtId="0" fontId="86"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22" fillId="0" borderId="0">
      <alignment vertical="center"/>
    </xf>
    <xf numFmtId="0" fontId="22" fillId="0" borderId="0">
      <alignment vertical="center"/>
    </xf>
    <xf numFmtId="0" fontId="22" fillId="0" borderId="0">
      <alignment vertical="center"/>
    </xf>
    <xf numFmtId="0" fontId="12" fillId="0" borderId="0">
      <alignment vertical="center"/>
    </xf>
    <xf numFmtId="0" fontId="83" fillId="0" borderId="0">
      <alignment vertical="center"/>
    </xf>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12" fillId="0" borderId="0"/>
    <xf numFmtId="0" fontId="51" fillId="0" borderId="0">
      <alignment vertical="center"/>
    </xf>
    <xf numFmtId="0" fontId="12" fillId="0" borderId="0">
      <protection locked="0"/>
    </xf>
    <xf numFmtId="0" fontId="12" fillId="0" borderId="0">
      <alignment vertical="center"/>
    </xf>
    <xf numFmtId="0" fontId="12" fillId="0" borderId="0">
      <alignment vertical="center"/>
    </xf>
    <xf numFmtId="0" fontId="51" fillId="0" borderId="0">
      <alignment vertical="center"/>
    </xf>
    <xf numFmtId="0" fontId="15" fillId="0" borderId="0"/>
    <xf numFmtId="0" fontId="4" fillId="0" borderId="0"/>
    <xf numFmtId="0" fontId="4" fillId="0" borderId="0"/>
    <xf numFmtId="0" fontId="4" fillId="0" borderId="0"/>
    <xf numFmtId="0" fontId="12" fillId="0" borderId="0">
      <alignment vertical="center"/>
    </xf>
    <xf numFmtId="0" fontId="87" fillId="0" borderId="0">
      <alignment vertical="center"/>
    </xf>
    <xf numFmtId="0" fontId="22" fillId="0" borderId="0">
      <alignment vertical="center"/>
    </xf>
    <xf numFmtId="0" fontId="12" fillId="5" borderId="3" applyNumberFormat="0" applyFont="0" applyAlignment="0" applyProtection="0"/>
    <xf numFmtId="0" fontId="12" fillId="18" borderId="25" applyNumberFormat="0" applyFont="0" applyAlignment="0" applyProtection="0">
      <alignment vertical="center"/>
    </xf>
    <xf numFmtId="0" fontId="88" fillId="9" borderId="26" applyNumberFormat="0" applyAlignment="0" applyProtection="0">
      <alignment vertical="center"/>
    </xf>
    <xf numFmtId="0" fontId="88" fillId="9" borderId="26" applyNumberFormat="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ont="0" applyFill="0" applyBorder="0" applyAlignment="0" applyProtection="0">
      <alignment vertical="center"/>
    </xf>
    <xf numFmtId="9" fontId="15" fillId="0" borderId="0" applyFont="0" applyFill="0" applyBorder="0" applyAlignment="0" applyProtection="0"/>
    <xf numFmtId="9" fontId="15"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51" fillId="0" borderId="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ill="0" applyBorder="0" applyAlignment="0" applyProtection="0">
      <alignment vertical="center"/>
    </xf>
    <xf numFmtId="9" fontId="22" fillId="0" borderId="0" applyFill="0" applyBorder="0" applyAlignment="0" applyProtection="0">
      <alignment vertical="center"/>
    </xf>
    <xf numFmtId="0" fontId="89" fillId="0" borderId="0" applyNumberFormat="0" applyFill="0" applyBorder="0" applyAlignment="0" applyProtection="0">
      <alignment vertical="center"/>
    </xf>
    <xf numFmtId="0" fontId="36" fillId="0" borderId="0">
      <alignment vertical="center"/>
    </xf>
    <xf numFmtId="0" fontId="22" fillId="0" borderId="0">
      <alignment vertical="center"/>
    </xf>
    <xf numFmtId="0" fontId="20" fillId="0" borderId="0"/>
    <xf numFmtId="0" fontId="90" fillId="0" borderId="0">
      <alignment vertical="center"/>
    </xf>
    <xf numFmtId="0" fontId="90" fillId="0" borderId="0">
      <alignment vertical="center"/>
    </xf>
    <xf numFmtId="0" fontId="22" fillId="0" borderId="0">
      <alignment vertical="center"/>
    </xf>
    <xf numFmtId="0" fontId="22" fillId="0" borderId="0">
      <alignment vertical="center"/>
    </xf>
    <xf numFmtId="0" fontId="20" fillId="0" borderId="0"/>
    <xf numFmtId="0" fontId="91" fillId="0" borderId="0" applyNumberFormat="0" applyFill="0" applyBorder="0" applyAlignment="0" applyProtection="0"/>
    <xf numFmtId="0" fontId="92" fillId="0" borderId="0" applyNumberFormat="0" applyFill="0" applyBorder="0" applyAlignment="0" applyProtection="0">
      <alignment vertical="center"/>
    </xf>
    <xf numFmtId="0" fontId="93" fillId="0" borderId="27" applyNumberFormat="0" applyFill="0" applyAlignment="0" applyProtection="0"/>
    <xf numFmtId="0" fontId="66" fillId="0" borderId="28" applyNumberFormat="0" applyFill="0" applyAlignment="0" applyProtection="0">
      <alignment vertical="center"/>
    </xf>
    <xf numFmtId="0" fontId="94" fillId="0" borderId="0" applyNumberFormat="0" applyFill="0" applyBorder="0" applyAlignment="0" applyProtection="0"/>
    <xf numFmtId="0" fontId="95" fillId="0" borderId="0" applyNumberFormat="0" applyFill="0" applyBorder="0" applyAlignment="0" applyProtection="0">
      <alignment vertical="center"/>
    </xf>
    <xf numFmtId="0" fontId="9" fillId="0" borderId="0">
      <alignment vertical="center"/>
    </xf>
    <xf numFmtId="43" fontId="118" fillId="0" borderId="0" applyFont="0" applyFill="0" applyBorder="0" applyAlignment="0" applyProtection="0"/>
    <xf numFmtId="0" fontId="3" fillId="0" borderId="0"/>
    <xf numFmtId="0" fontId="15" fillId="0" borderId="0"/>
    <xf numFmtId="0" fontId="9" fillId="0" borderId="0"/>
    <xf numFmtId="0" fontId="3" fillId="0" borderId="0">
      <alignment vertical="center"/>
    </xf>
    <xf numFmtId="0" fontId="22" fillId="0" borderId="0"/>
    <xf numFmtId="0" fontId="2" fillId="0" borderId="0"/>
    <xf numFmtId="0" fontId="2" fillId="0" borderId="0"/>
    <xf numFmtId="0" fontId="7" fillId="3" borderId="0" applyNumberFormat="0" applyBorder="0" applyAlignment="0" applyProtection="0">
      <alignment vertical="center"/>
    </xf>
    <xf numFmtId="165" fontId="22" fillId="0" borderId="0" applyFill="0" applyBorder="0" applyAlignment="0" applyProtection="0"/>
    <xf numFmtId="0" fontId="22" fillId="0" borderId="0" applyFill="0" applyBorder="0" applyProtection="0">
      <alignment horizontal="justify" vertical="top"/>
    </xf>
    <xf numFmtId="0"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9" fillId="0" borderId="0">
      <alignment vertical="center"/>
    </xf>
    <xf numFmtId="0" fontId="9" fillId="0" borderId="0">
      <alignment vertical="center"/>
    </xf>
    <xf numFmtId="0" fontId="9" fillId="0" borderId="0">
      <alignment vertical="center"/>
    </xf>
    <xf numFmtId="0" fontId="18" fillId="0" borderId="0">
      <alignment vertical="center"/>
    </xf>
    <xf numFmtId="0" fontId="18" fillId="0" borderId="0">
      <alignment vertical="center"/>
    </xf>
    <xf numFmtId="0" fontId="18" fillId="0" borderId="0">
      <alignment vertical="center"/>
    </xf>
    <xf numFmtId="0" fontId="2" fillId="0" borderId="0"/>
    <xf numFmtId="0" fontId="2" fillId="0" borderId="0"/>
    <xf numFmtId="0" fontId="9" fillId="0" borderId="0">
      <alignment vertical="center"/>
    </xf>
    <xf numFmtId="0" fontId="2" fillId="0" borderId="0"/>
    <xf numFmtId="0" fontId="9" fillId="0" borderId="0">
      <alignment vertical="center"/>
    </xf>
    <xf numFmtId="0" fontId="2" fillId="0" borderId="0"/>
    <xf numFmtId="0" fontId="132" fillId="0" borderId="0"/>
    <xf numFmtId="0" fontId="133" fillId="0" borderId="0"/>
    <xf numFmtId="0" fontId="1" fillId="0" borderId="0"/>
    <xf numFmtId="0" fontId="1" fillId="0" borderId="0"/>
    <xf numFmtId="0" fontId="1" fillId="0" borderId="0"/>
    <xf numFmtId="0" fontId="9" fillId="0" borderId="0">
      <alignment vertical="center"/>
    </xf>
    <xf numFmtId="0" fontId="1" fillId="0" borderId="0"/>
    <xf numFmtId="0" fontId="1" fillId="0" borderId="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alignment vertical="center"/>
    </xf>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alignment vertical="center"/>
    </xf>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alignment vertical="center"/>
    </xf>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alignment vertical="center"/>
    </xf>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alignment vertical="center"/>
    </xf>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alignment vertical="center"/>
    </xf>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9" borderId="0" applyNumberFormat="0" applyBorder="0" applyAlignment="0" applyProtection="0">
      <alignment vertical="center"/>
    </xf>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protection locked="0"/>
    </xf>
    <xf numFmtId="0" fontId="9" fillId="0" borderId="0">
      <protection locked="0"/>
    </xf>
    <xf numFmtId="0" fontId="9" fillId="0" borderId="0">
      <alignment vertical="center"/>
    </xf>
    <xf numFmtId="0" fontId="9" fillId="0" borderId="0">
      <alignment vertical="center"/>
    </xf>
    <xf numFmtId="0" fontId="1" fillId="0" borderId="0"/>
    <xf numFmtId="0" fontId="9" fillId="0" borderId="0">
      <alignment vertical="center"/>
    </xf>
    <xf numFmtId="0" fontId="9" fillId="0" borderId="0">
      <protection locked="0"/>
    </xf>
    <xf numFmtId="0" fontId="1" fillId="0" borderId="0"/>
    <xf numFmtId="0" fontId="1" fillId="0" borderId="0"/>
    <xf numFmtId="0" fontId="18"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9" fillId="0" borderId="0">
      <alignment vertical="center"/>
    </xf>
    <xf numFmtId="0" fontId="18" fillId="0" borderId="0">
      <alignment vertical="center"/>
    </xf>
    <xf numFmtId="0" fontId="1" fillId="0" borderId="0"/>
    <xf numFmtId="0" fontId="9" fillId="0" borderId="0">
      <alignment vertical="center"/>
    </xf>
    <xf numFmtId="0" fontId="9" fillId="0" borderId="0">
      <alignment vertical="center"/>
    </xf>
    <xf numFmtId="0" fontId="9" fillId="0" borderId="0"/>
    <xf numFmtId="0" fontId="9" fillId="0" borderId="0">
      <protection locked="0"/>
    </xf>
    <xf numFmtId="0" fontId="9" fillId="0" borderId="0">
      <alignment vertical="center"/>
    </xf>
    <xf numFmtId="0" fontId="9" fillId="0" borderId="0">
      <alignment vertical="center"/>
    </xf>
    <xf numFmtId="0" fontId="1" fillId="0" borderId="0"/>
    <xf numFmtId="0" fontId="1" fillId="0" borderId="0"/>
    <xf numFmtId="0" fontId="1" fillId="0" borderId="0"/>
    <xf numFmtId="0" fontId="9" fillId="0" borderId="0">
      <alignment vertical="center"/>
    </xf>
    <xf numFmtId="0" fontId="9" fillId="5" borderId="3" applyNumberFormat="0" applyFont="0" applyAlignment="0" applyProtection="0"/>
    <xf numFmtId="0" fontId="9" fillId="18" borderId="25" applyNumberFormat="0" applyFont="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43" fontId="9" fillId="0" borderId="0" applyFont="0" applyFill="0" applyBorder="0" applyAlignment="0" applyProtection="0"/>
    <xf numFmtId="0" fontId="1" fillId="0" borderId="0"/>
    <xf numFmtId="0" fontId="1" fillId="0" borderId="0">
      <alignment vertical="center"/>
    </xf>
    <xf numFmtId="0" fontId="1" fillId="0" borderId="0"/>
    <xf numFmtId="0" fontId="1" fillId="0" borderId="0"/>
    <xf numFmtId="0"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72">
    <xf numFmtId="0" fontId="0" fillId="0" borderId="0" xfId="0"/>
    <xf numFmtId="0" fontId="9" fillId="0" borderId="0" xfId="5" applyAlignment="1">
      <alignment vertical="top"/>
    </xf>
    <xf numFmtId="0" fontId="9" fillId="0" borderId="0" xfId="5">
      <alignment vertical="center"/>
    </xf>
    <xf numFmtId="0" fontId="17" fillId="2" borderId="0" xfId="10" applyFill="1" applyAlignment="1">
      <alignment horizontal="left" vertical="top"/>
    </xf>
    <xf numFmtId="0" fontId="17" fillId="0" borderId="0" xfId="10" applyAlignment="1">
      <alignment horizontal="left" vertical="top"/>
    </xf>
    <xf numFmtId="2" fontId="17" fillId="0" borderId="0" xfId="10" applyNumberFormat="1" applyAlignment="1">
      <alignment horizontal="left" vertical="top"/>
    </xf>
    <xf numFmtId="0" fontId="9" fillId="6" borderId="0" xfId="5" applyFill="1">
      <alignment vertical="center"/>
    </xf>
    <xf numFmtId="0" fontId="10" fillId="0" borderId="0" xfId="5" applyFont="1" applyAlignment="1">
      <alignment horizontal="center" vertical="top"/>
    </xf>
    <xf numFmtId="0" fontId="11" fillId="0" borderId="0" xfId="5" applyFont="1" applyAlignment="1">
      <alignment horizontal="left" vertical="top"/>
    </xf>
    <xf numFmtId="0" fontId="11" fillId="0" borderId="0" xfId="5" applyFont="1" applyAlignment="1">
      <alignment horizontal="center" vertical="top"/>
    </xf>
    <xf numFmtId="0" fontId="13" fillId="0" borderId="1" xfId="6" applyFont="1" applyBorder="1" applyAlignment="1">
      <alignment horizontal="center" vertical="top"/>
    </xf>
    <xf numFmtId="0" fontId="14" fillId="0" borderId="1" xfId="6" applyFont="1" applyBorder="1" applyAlignment="1">
      <alignment horizontal="center" vertical="top"/>
    </xf>
    <xf numFmtId="2" fontId="14" fillId="0" borderId="1" xfId="6" applyNumberFormat="1" applyFont="1" applyBorder="1" applyAlignment="1">
      <alignment horizontal="center" vertical="top"/>
    </xf>
    <xf numFmtId="2" fontId="14" fillId="0" borderId="1" xfId="6" applyNumberFormat="1" applyFont="1" applyBorder="1" applyAlignment="1">
      <alignment horizontal="left" vertical="top"/>
    </xf>
    <xf numFmtId="2" fontId="9" fillId="0" borderId="0" xfId="5" applyNumberFormat="1" applyAlignment="1">
      <alignment vertical="top"/>
    </xf>
    <xf numFmtId="0" fontId="13" fillId="0" borderId="29" xfId="7" applyFont="1" applyBorder="1" applyAlignment="1">
      <alignment horizontal="center" vertical="top" wrapText="1"/>
    </xf>
    <xf numFmtId="0" fontId="96" fillId="0" borderId="29" xfId="7" applyFont="1" applyBorder="1" applyAlignment="1">
      <alignment horizontal="left" vertical="top"/>
    </xf>
    <xf numFmtId="2" fontId="13" fillId="0" borderId="29" xfId="7" applyNumberFormat="1" applyFont="1" applyBorder="1" applyAlignment="1">
      <alignment horizontal="center" vertical="top"/>
    </xf>
    <xf numFmtId="2" fontId="11" fillId="0" borderId="1" xfId="0" applyNumberFormat="1" applyFont="1" applyBorder="1" applyAlignment="1">
      <alignment horizontal="center" vertical="top"/>
    </xf>
    <xf numFmtId="0" fontId="16" fillId="0" borderId="1" xfId="1" applyFont="1" applyBorder="1" applyAlignment="1">
      <alignment vertical="top"/>
    </xf>
    <xf numFmtId="0" fontId="10" fillId="0" borderId="1" xfId="0" applyFont="1" applyBorder="1" applyAlignment="1">
      <alignment vertical="top"/>
    </xf>
    <xf numFmtId="2" fontId="11" fillId="0" borderId="33" xfId="0" applyNumberFormat="1" applyFont="1" applyBorder="1" applyAlignment="1">
      <alignment horizontal="center" vertical="top"/>
    </xf>
    <xf numFmtId="2" fontId="11" fillId="0" borderId="35" xfId="0" applyNumberFormat="1" applyFont="1" applyBorder="1" applyAlignment="1">
      <alignment horizontal="center" vertical="top"/>
    </xf>
    <xf numFmtId="2" fontId="11" fillId="0" borderId="34" xfId="0" applyNumberFormat="1" applyFont="1" applyBorder="1" applyAlignment="1">
      <alignment horizontal="center" vertical="top"/>
    </xf>
    <xf numFmtId="0" fontId="8" fillId="0" borderId="29" xfId="1" applyFont="1" applyBorder="1" applyAlignment="1">
      <alignment vertical="top"/>
    </xf>
    <xf numFmtId="0" fontId="8" fillId="0" borderId="29" xfId="1" applyFont="1" applyBorder="1" applyAlignment="1">
      <alignment horizontal="center" vertical="top"/>
    </xf>
    <xf numFmtId="0" fontId="8" fillId="0" borderId="34" xfId="1" applyFont="1" applyBorder="1" applyAlignment="1">
      <alignment vertical="top"/>
    </xf>
    <xf numFmtId="0" fontId="8" fillId="0" borderId="1" xfId="1" applyFont="1" applyBorder="1" applyAlignment="1">
      <alignment vertical="top"/>
    </xf>
    <xf numFmtId="2" fontId="11" fillId="0" borderId="29" xfId="0" applyNumberFormat="1" applyFont="1" applyBorder="1" applyAlignment="1">
      <alignment horizontal="center" vertical="top"/>
    </xf>
    <xf numFmtId="0" fontId="13" fillId="0" borderId="1" xfId="6" applyFont="1" applyBorder="1" applyAlignment="1">
      <alignment horizontal="left" vertical="top"/>
    </xf>
    <xf numFmtId="0" fontId="13" fillId="0" borderId="1" xfId="7" applyFont="1" applyBorder="1" applyAlignment="1">
      <alignment horizontal="center" vertical="top" wrapText="1"/>
    </xf>
    <xf numFmtId="0" fontId="13" fillId="0" borderId="1" xfId="7" applyFont="1" applyBorder="1" applyAlignment="1">
      <alignment horizontal="center" vertical="top"/>
    </xf>
    <xf numFmtId="2" fontId="13" fillId="0" borderId="1" xfId="7" applyNumberFormat="1" applyFont="1" applyBorder="1" applyAlignment="1">
      <alignment horizontal="center" vertical="top"/>
    </xf>
    <xf numFmtId="0" fontId="14" fillId="0" borderId="1" xfId="8" applyFont="1" applyBorder="1" applyAlignment="1">
      <alignment horizontal="center" vertical="top"/>
    </xf>
    <xf numFmtId="0" fontId="14" fillId="0" borderId="1" xfId="8" applyFont="1" applyBorder="1" applyAlignment="1">
      <alignment horizontal="left" vertical="top"/>
    </xf>
    <xf numFmtId="2" fontId="14" fillId="0" borderId="1" xfId="8" applyNumberFormat="1" applyFont="1" applyBorder="1" applyAlignment="1">
      <alignment horizontal="center" vertical="top"/>
    </xf>
    <xf numFmtId="2" fontId="13" fillId="0" borderId="1" xfId="8" applyNumberFormat="1" applyFont="1" applyBorder="1" applyAlignment="1">
      <alignment horizontal="center" vertical="top"/>
    </xf>
    <xf numFmtId="0" fontId="13" fillId="0" borderId="1" xfId="8" applyFont="1" applyBorder="1" applyAlignment="1">
      <alignment horizontal="left" vertical="top"/>
    </xf>
    <xf numFmtId="0" fontId="13" fillId="0" borderId="1" xfId="8" applyFont="1" applyBorder="1" applyAlignment="1">
      <alignment horizontal="center" vertical="top"/>
    </xf>
    <xf numFmtId="0" fontId="15" fillId="0" borderId="6" xfId="9" applyFont="1" applyBorder="1" applyAlignment="1">
      <alignment horizontal="left" vertical="top"/>
    </xf>
    <xf numFmtId="0" fontId="14" fillId="0" borderId="29" xfId="8" applyFont="1" applyBorder="1" applyAlignment="1">
      <alignment horizontal="center" vertical="top"/>
    </xf>
    <xf numFmtId="0" fontId="14" fillId="0" borderId="29" xfId="8" applyFont="1" applyBorder="1" applyAlignment="1">
      <alignment horizontal="left" vertical="top"/>
    </xf>
    <xf numFmtId="2" fontId="14" fillId="0" borderId="29" xfId="8" applyNumberFormat="1" applyFont="1" applyBorder="1" applyAlignment="1">
      <alignment horizontal="center" vertical="top"/>
    </xf>
    <xf numFmtId="0" fontId="14" fillId="0" borderId="1" xfId="8" applyFont="1" applyBorder="1" applyAlignment="1">
      <alignment horizontal="left" vertical="top" wrapText="1"/>
    </xf>
    <xf numFmtId="0" fontId="13" fillId="0" borderId="29" xfId="8" applyFont="1" applyBorder="1" applyAlignment="1">
      <alignment horizontal="center" vertical="top"/>
    </xf>
    <xf numFmtId="2" fontId="13" fillId="0" borderId="29" xfId="8" applyNumberFormat="1" applyFont="1" applyBorder="1" applyAlignment="1">
      <alignment horizontal="center" vertical="top"/>
    </xf>
    <xf numFmtId="2" fontId="14" fillId="0" borderId="32" xfId="8" applyNumberFormat="1" applyFont="1" applyBorder="1" applyAlignment="1">
      <alignment horizontal="center" vertical="top"/>
    </xf>
    <xf numFmtId="0" fontId="14" fillId="0" borderId="34" xfId="8" applyFont="1" applyBorder="1" applyAlignment="1">
      <alignment horizontal="left" vertical="top"/>
    </xf>
    <xf numFmtId="0" fontId="13" fillId="0" borderId="29" xfId="8" applyFont="1" applyBorder="1" applyAlignment="1">
      <alignment horizontal="left" vertical="top"/>
    </xf>
    <xf numFmtId="0" fontId="16" fillId="0" borderId="7" xfId="9" applyFont="1" applyBorder="1" applyAlignment="1">
      <alignment horizontal="left" vertical="top" wrapText="1"/>
    </xf>
    <xf numFmtId="0" fontId="14" fillId="0" borderId="8" xfId="8" applyFont="1" applyBorder="1" applyAlignment="1">
      <alignment horizontal="center" vertical="top"/>
    </xf>
    <xf numFmtId="2" fontId="14" fillId="0" borderId="8" xfId="8" applyNumberFormat="1" applyFont="1" applyBorder="1" applyAlignment="1">
      <alignment horizontal="center" vertical="top"/>
    </xf>
    <xf numFmtId="2" fontId="13" fillId="0" borderId="8" xfId="8" applyNumberFormat="1" applyFont="1" applyBorder="1" applyAlignment="1">
      <alignment horizontal="center" vertical="top"/>
    </xf>
    <xf numFmtId="0" fontId="13" fillId="0" borderId="8" xfId="8" applyFont="1" applyBorder="1" applyAlignment="1">
      <alignment horizontal="center" vertical="top"/>
    </xf>
    <xf numFmtId="0" fontId="16" fillId="0" borderId="7" xfId="9" applyFont="1" applyBorder="1" applyAlignment="1">
      <alignment horizontal="left" vertical="top"/>
    </xf>
    <xf numFmtId="0" fontId="14" fillId="0" borderId="8" xfId="8" applyFont="1" applyBorder="1" applyAlignment="1">
      <alignment horizontal="left" vertical="top"/>
    </xf>
    <xf numFmtId="2" fontId="16" fillId="0" borderId="7" xfId="9" applyNumberFormat="1" applyFont="1" applyBorder="1" applyAlignment="1">
      <alignment horizontal="center" vertical="top"/>
    </xf>
    <xf numFmtId="2" fontId="16" fillId="0" borderId="0" xfId="9" applyNumberFormat="1" applyFont="1" applyAlignment="1">
      <alignment horizontal="center" vertical="top"/>
    </xf>
    <xf numFmtId="0" fontId="15" fillId="0" borderId="7" xfId="9" applyFont="1" applyBorder="1" applyAlignment="1">
      <alignment horizontal="left" vertical="top"/>
    </xf>
    <xf numFmtId="1" fontId="14" fillId="0" borderId="8" xfId="8" applyNumberFormat="1" applyFont="1" applyBorder="1" applyAlignment="1">
      <alignment horizontal="center" vertical="top"/>
    </xf>
    <xf numFmtId="2" fontId="14" fillId="0" borderId="0" xfId="8" applyNumberFormat="1" applyFont="1" applyAlignment="1">
      <alignment horizontal="center" vertical="top"/>
    </xf>
    <xf numFmtId="9" fontId="14" fillId="0" borderId="8" xfId="8" applyNumberFormat="1" applyFont="1" applyBorder="1" applyAlignment="1">
      <alignment horizontal="center" vertical="top"/>
    </xf>
    <xf numFmtId="0" fontId="16" fillId="0" borderId="7" xfId="10" applyFont="1" applyBorder="1" applyAlignment="1">
      <alignment horizontal="left" vertical="top" wrapText="1"/>
    </xf>
    <xf numFmtId="0" fontId="13" fillId="0" borderId="29" xfId="6" applyFont="1" applyBorder="1" applyAlignment="1">
      <alignment horizontal="center" vertical="top"/>
    </xf>
    <xf numFmtId="166" fontId="11" fillId="0" borderId="1" xfId="0" applyNumberFormat="1" applyFont="1" applyBorder="1" applyAlignment="1">
      <alignment horizontal="center" vertical="top"/>
    </xf>
    <xf numFmtId="0" fontId="15" fillId="0" borderId="29" xfId="1" applyFont="1" applyBorder="1" applyAlignment="1">
      <alignment horizontal="center" vertical="top"/>
    </xf>
    <xf numFmtId="0" fontId="15" fillId="0" borderId="30" xfId="1" applyFont="1" applyBorder="1" applyAlignment="1">
      <alignment horizontal="center" vertical="top"/>
    </xf>
    <xf numFmtId="166" fontId="11" fillId="0" borderId="33" xfId="0" applyNumberFormat="1" applyFont="1" applyBorder="1" applyAlignment="1">
      <alignment horizontal="center" vertical="top"/>
    </xf>
    <xf numFmtId="166" fontId="11" fillId="0" borderId="36" xfId="0" applyNumberFormat="1" applyFont="1" applyBorder="1" applyAlignment="1">
      <alignment horizontal="center" vertical="top"/>
    </xf>
    <xf numFmtId="0" fontId="8" fillId="0" borderId="30" xfId="1" applyFont="1" applyBorder="1" applyAlignment="1">
      <alignment horizontal="center" vertical="top"/>
    </xf>
    <xf numFmtId="0" fontId="8" fillId="0" borderId="0" xfId="1" applyFont="1" applyAlignment="1">
      <alignment horizontal="center" vertical="top"/>
    </xf>
    <xf numFmtId="0" fontId="8" fillId="0" borderId="34" xfId="1" applyFont="1" applyBorder="1" applyAlignment="1">
      <alignment horizontal="center" vertical="top"/>
    </xf>
    <xf numFmtId="0" fontId="8" fillId="0" borderId="1" xfId="1" applyFont="1" applyBorder="1" applyAlignment="1">
      <alignment horizontal="center" vertical="top"/>
    </xf>
    <xf numFmtId="0" fontId="104" fillId="0" borderId="0" xfId="4281" applyFont="1" applyAlignment="1">
      <alignment vertical="top"/>
    </xf>
    <xf numFmtId="0" fontId="16" fillId="0" borderId="29" xfId="0" applyFont="1" applyBorder="1" applyAlignment="1">
      <alignment horizontal="left" vertical="top" wrapText="1"/>
    </xf>
    <xf numFmtId="0" fontId="16" fillId="0" borderId="29" xfId="0" applyFont="1" applyBorder="1" applyAlignment="1">
      <alignment horizontal="left" vertical="top"/>
    </xf>
    <xf numFmtId="0" fontId="16" fillId="0" borderId="30" xfId="0" applyFont="1" applyBorder="1" applyAlignment="1">
      <alignment horizontal="left" vertical="top" wrapText="1"/>
    </xf>
    <xf numFmtId="0" fontId="16" fillId="0" borderId="0" xfId="0" applyFont="1" applyAlignment="1">
      <alignment horizontal="left" vertical="center"/>
    </xf>
    <xf numFmtId="2" fontId="8" fillId="0" borderId="29" xfId="1" applyNumberFormat="1" applyFont="1" applyBorder="1" applyAlignment="1">
      <alignment vertical="top"/>
    </xf>
    <xf numFmtId="2" fontId="8" fillId="0" borderId="29" xfId="1" applyNumberFormat="1" applyFont="1" applyBorder="1" applyAlignment="1">
      <alignment horizontal="center" vertical="top"/>
    </xf>
    <xf numFmtId="0" fontId="14" fillId="0" borderId="29" xfId="7" applyFont="1" applyBorder="1" applyAlignment="1">
      <alignment horizontal="center" vertical="top"/>
    </xf>
    <xf numFmtId="0" fontId="10" fillId="0" borderId="29" xfId="0" applyFont="1" applyBorder="1" applyAlignment="1">
      <alignment vertical="top"/>
    </xf>
    <xf numFmtId="0" fontId="13" fillId="0" borderId="1" xfId="5" applyFont="1" applyBorder="1" applyAlignment="1">
      <alignment horizontal="center" vertical="top"/>
    </xf>
    <xf numFmtId="0" fontId="14" fillId="0" borderId="1" xfId="5" applyFont="1" applyBorder="1" applyAlignment="1">
      <alignment horizontal="center" vertical="top"/>
    </xf>
    <xf numFmtId="2" fontId="14" fillId="0" borderId="1" xfId="5" applyNumberFormat="1" applyFont="1" applyBorder="1" applyAlignment="1">
      <alignment horizontal="center" vertical="top"/>
    </xf>
    <xf numFmtId="0" fontId="14" fillId="0" borderId="1" xfId="5" applyFont="1" applyBorder="1" applyAlignment="1">
      <alignment horizontal="left" vertical="top"/>
    </xf>
    <xf numFmtId="0" fontId="13" fillId="0" borderId="29" xfId="5" applyFont="1" applyBorder="1" applyAlignment="1">
      <alignment horizontal="center" vertical="top"/>
    </xf>
    <xf numFmtId="0" fontId="13" fillId="0" borderId="29" xfId="5" applyFont="1" applyBorder="1" applyAlignment="1">
      <alignment horizontal="left" vertical="top"/>
    </xf>
    <xf numFmtId="0" fontId="14" fillId="0" borderId="29" xfId="5" applyFont="1" applyBorder="1" applyAlignment="1">
      <alignment horizontal="center" vertical="top"/>
    </xf>
    <xf numFmtId="2" fontId="14" fillId="0" borderId="29" xfId="5" applyNumberFormat="1" applyFont="1" applyBorder="1" applyAlignment="1">
      <alignment horizontal="center" vertical="top"/>
    </xf>
    <xf numFmtId="0" fontId="14" fillId="0" borderId="29" xfId="5" applyFont="1" applyBorder="1" applyAlignment="1">
      <alignment horizontal="left" vertical="top"/>
    </xf>
    <xf numFmtId="2" fontId="13" fillId="0" borderId="1" xfId="5" applyNumberFormat="1" applyFont="1" applyBorder="1" applyAlignment="1">
      <alignment horizontal="center" vertical="top"/>
    </xf>
    <xf numFmtId="2" fontId="13" fillId="0" borderId="29" xfId="5" applyNumberFormat="1" applyFont="1" applyBorder="1" applyAlignment="1">
      <alignment horizontal="center" vertical="top"/>
    </xf>
    <xf numFmtId="0" fontId="13" fillId="0" borderId="1" xfId="14" applyFont="1" applyBorder="1" applyAlignment="1">
      <alignment horizontal="left" vertical="top"/>
    </xf>
    <xf numFmtId="0" fontId="15" fillId="0" borderId="29" xfId="0" applyFont="1" applyBorder="1" applyAlignment="1">
      <alignment vertical="top" wrapText="1"/>
    </xf>
    <xf numFmtId="0" fontId="13" fillId="0" borderId="29" xfId="0" applyFont="1" applyBorder="1" applyAlignment="1">
      <alignment horizontal="left" vertical="top"/>
    </xf>
    <xf numFmtId="0" fontId="16" fillId="0" borderId="1" xfId="5" applyFont="1" applyBorder="1" applyAlignment="1">
      <alignment horizontal="center" vertical="top"/>
    </xf>
    <xf numFmtId="0" fontId="16" fillId="0" borderId="1" xfId="5" applyFont="1" applyBorder="1" applyAlignment="1">
      <alignment horizontal="left" vertical="top"/>
    </xf>
    <xf numFmtId="0" fontId="15" fillId="0" borderId="1" xfId="5" applyFont="1" applyBorder="1" applyAlignment="1">
      <alignment horizontal="center" vertical="top"/>
    </xf>
    <xf numFmtId="2" fontId="16" fillId="0" borderId="1" xfId="5" applyNumberFormat="1" applyFont="1" applyBorder="1" applyAlignment="1">
      <alignment horizontal="center" vertical="top"/>
    </xf>
    <xf numFmtId="0" fontId="16" fillId="0" borderId="29" xfId="5" applyFont="1" applyBorder="1" applyAlignment="1">
      <alignment horizontal="center" vertical="top"/>
    </xf>
    <xf numFmtId="0" fontId="16" fillId="0" borderId="29" xfId="5" applyFont="1" applyBorder="1" applyAlignment="1">
      <alignment horizontal="left" vertical="top"/>
    </xf>
    <xf numFmtId="0" fontId="15" fillId="0" borderId="29" xfId="5" applyFont="1" applyBorder="1" applyAlignment="1">
      <alignment horizontal="center" vertical="top"/>
    </xf>
    <xf numFmtId="2" fontId="16" fillId="0" borderId="29" xfId="5" applyNumberFormat="1" applyFont="1" applyBorder="1" applyAlignment="1">
      <alignment horizontal="center" vertical="top"/>
    </xf>
    <xf numFmtId="0" fontId="15" fillId="0" borderId="29" xfId="5" applyFont="1" applyBorder="1" applyAlignment="1">
      <alignment horizontal="left" vertical="top"/>
    </xf>
    <xf numFmtId="2" fontId="15" fillId="0" borderId="29" xfId="5" applyNumberFormat="1" applyFont="1" applyBorder="1" applyAlignment="1">
      <alignment horizontal="center" vertical="top"/>
    </xf>
    <xf numFmtId="2" fontId="15" fillId="0" borderId="1" xfId="5" applyNumberFormat="1" applyFont="1" applyBorder="1" applyAlignment="1">
      <alignment horizontal="center" vertical="top"/>
    </xf>
    <xf numFmtId="0" fontId="16" fillId="0" borderId="1" xfId="8" applyFont="1" applyBorder="1" applyAlignment="1">
      <alignment horizontal="left" vertical="top" wrapText="1"/>
    </xf>
    <xf numFmtId="0" fontId="15" fillId="0" borderId="1" xfId="8" applyFont="1" applyBorder="1" applyAlignment="1">
      <alignment horizontal="center" vertical="top"/>
    </xf>
    <xf numFmtId="2" fontId="15" fillId="0" borderId="1" xfId="8" applyNumberFormat="1" applyFont="1" applyBorder="1" applyAlignment="1">
      <alignment horizontal="center" vertical="top"/>
    </xf>
    <xf numFmtId="0" fontId="15" fillId="0" borderId="1" xfId="11" applyBorder="1" applyAlignment="1">
      <alignment horizontal="left" vertical="top" wrapText="1"/>
    </xf>
    <xf numFmtId="0" fontId="15" fillId="0" borderId="1" xfId="8" applyFont="1" applyBorder="1" applyAlignment="1">
      <alignment horizontal="left" vertical="top"/>
    </xf>
    <xf numFmtId="2" fontId="16" fillId="0" borderId="1" xfId="8" applyNumberFormat="1" applyFont="1" applyBorder="1" applyAlignment="1">
      <alignment horizontal="center" vertical="top"/>
    </xf>
    <xf numFmtId="0" fontId="16" fillId="0" borderId="1" xfId="8" applyFont="1" applyBorder="1" applyAlignment="1">
      <alignment horizontal="center" vertical="top"/>
    </xf>
    <xf numFmtId="0" fontId="14" fillId="0" borderId="1" xfId="6" applyFont="1" applyBorder="1" applyAlignment="1">
      <alignment horizontal="left" vertical="top"/>
    </xf>
    <xf numFmtId="2" fontId="13" fillId="0" borderId="1" xfId="6" applyNumberFormat="1" applyFont="1" applyBorder="1" applyAlignment="1">
      <alignment horizontal="center" vertical="top"/>
    </xf>
    <xf numFmtId="2" fontId="13" fillId="0" borderId="1" xfId="6" applyNumberFormat="1" applyFont="1" applyBorder="1" applyAlignment="1">
      <alignment horizontal="left" vertical="top"/>
    </xf>
    <xf numFmtId="2" fontId="13" fillId="0" borderId="29" xfId="6" applyNumberFormat="1" applyFont="1" applyBorder="1" applyAlignment="1">
      <alignment horizontal="center" vertical="top"/>
    </xf>
    <xf numFmtId="0" fontId="13" fillId="0" borderId="1" xfId="5" applyFont="1" applyBorder="1" applyAlignment="1">
      <alignment horizontal="left" vertical="top"/>
    </xf>
    <xf numFmtId="0" fontId="13" fillId="0" borderId="1" xfId="12" applyFont="1" applyBorder="1" applyAlignment="1">
      <alignment horizontal="left" vertical="top"/>
    </xf>
    <xf numFmtId="2" fontId="14" fillId="0" borderId="1" xfId="5" applyNumberFormat="1" applyFont="1" applyBorder="1" applyAlignment="1">
      <alignment horizontal="left" vertical="top"/>
    </xf>
    <xf numFmtId="1" fontId="14" fillId="0" borderId="1" xfId="5" applyNumberFormat="1" applyFont="1" applyBorder="1" applyAlignment="1">
      <alignment horizontal="center" vertical="top"/>
    </xf>
    <xf numFmtId="0" fontId="17" fillId="0" borderId="1" xfId="10" applyBorder="1"/>
    <xf numFmtId="0" fontId="16" fillId="0" borderId="1" xfId="9" applyFont="1" applyBorder="1" applyAlignment="1">
      <alignment horizontal="left" vertical="top"/>
    </xf>
    <xf numFmtId="0" fontId="15" fillId="0" borderId="1" xfId="9" applyFont="1" applyBorder="1" applyAlignment="1">
      <alignment horizontal="center" vertical="top"/>
    </xf>
    <xf numFmtId="2" fontId="15" fillId="0" borderId="1" xfId="9" applyNumberFormat="1" applyFont="1" applyBorder="1" applyAlignment="1">
      <alignment horizontal="center" vertical="top"/>
    </xf>
    <xf numFmtId="0" fontId="13" fillId="0" borderId="29" xfId="6" applyFont="1" applyBorder="1" applyAlignment="1">
      <alignment horizontal="left" vertical="top"/>
    </xf>
    <xf numFmtId="0" fontId="15" fillId="0" borderId="29" xfId="4295" applyFont="1" applyBorder="1" applyAlignment="1"/>
    <xf numFmtId="0" fontId="16" fillId="0" borderId="29" xfId="4295" applyFont="1" applyBorder="1" applyAlignment="1">
      <alignment horizontal="left"/>
    </xf>
    <xf numFmtId="0" fontId="15" fillId="0" borderId="29" xfId="4295" applyFont="1" applyBorder="1" applyAlignment="1">
      <alignment horizontal="right"/>
    </xf>
    <xf numFmtId="2" fontId="16" fillId="0" borderId="29" xfId="4295" applyNumberFormat="1" applyFont="1" applyBorder="1" applyAlignment="1">
      <alignment horizontal="right"/>
    </xf>
    <xf numFmtId="0" fontId="16" fillId="0" borderId="29" xfId="4295" applyFont="1" applyBorder="1" applyAlignment="1">
      <alignment horizontal="right" vertical="top"/>
    </xf>
    <xf numFmtId="0" fontId="16" fillId="0" borderId="29" xfId="4295" applyFont="1" applyBorder="1" applyAlignment="1"/>
    <xf numFmtId="2" fontId="15" fillId="0" borderId="29" xfId="0" applyNumberFormat="1" applyFont="1" applyBorder="1" applyAlignment="1">
      <alignment vertical="top"/>
    </xf>
    <xf numFmtId="0" fontId="15" fillId="0" borderId="29" xfId="4295" applyFont="1" applyBorder="1" applyAlignment="1">
      <alignment horizontal="right" vertical="top"/>
    </xf>
    <xf numFmtId="0" fontId="16" fillId="0" borderId="29" xfId="4295" applyFont="1" applyBorder="1" applyAlignment="1">
      <alignment horizontal="center"/>
    </xf>
    <xf numFmtId="2" fontId="15" fillId="0" borderId="29" xfId="4295" applyNumberFormat="1" applyFont="1" applyBorder="1" applyAlignment="1">
      <alignment horizontal="right"/>
    </xf>
    <xf numFmtId="0" fontId="15" fillId="0" borderId="0" xfId="4295" applyFont="1" applyAlignment="1">
      <alignment vertical="top"/>
    </xf>
    <xf numFmtId="0" fontId="16" fillId="0" borderId="29" xfId="4295" applyFont="1" applyBorder="1" applyAlignment="1">
      <alignment horizontal="right"/>
    </xf>
    <xf numFmtId="0" fontId="15" fillId="0" borderId="29" xfId="4295" applyFont="1" applyBorder="1" applyAlignment="1">
      <alignment horizontal="center"/>
    </xf>
    <xf numFmtId="0" fontId="15" fillId="0" borderId="1" xfId="5" applyFont="1" applyBorder="1" applyAlignment="1">
      <alignment horizontal="left" vertical="top"/>
    </xf>
    <xf numFmtId="0" fontId="15" fillId="0" borderId="29" xfId="0" applyFont="1" applyBorder="1" applyAlignment="1">
      <alignment horizontal="center" vertical="top"/>
    </xf>
    <xf numFmtId="0" fontId="15" fillId="0" borderId="29" xfId="0" applyFont="1" applyBorder="1" applyAlignment="1">
      <alignment vertical="top"/>
    </xf>
    <xf numFmtId="0" fontId="13" fillId="0" borderId="29" xfId="7" applyFont="1" applyBorder="1" applyAlignment="1">
      <alignment horizontal="center" vertical="top"/>
    </xf>
    <xf numFmtId="2" fontId="97" fillId="0" borderId="30" xfId="8" applyNumberFormat="1" applyFont="1" applyBorder="1" applyAlignment="1">
      <alignment vertical="top"/>
    </xf>
    <xf numFmtId="2" fontId="97" fillId="0" borderId="31" xfId="8" applyNumberFormat="1" applyFont="1" applyBorder="1" applyAlignment="1">
      <alignment vertical="top"/>
    </xf>
    <xf numFmtId="2" fontId="13" fillId="0" borderId="31" xfId="8" applyNumberFormat="1" applyFont="1" applyBorder="1" applyAlignment="1">
      <alignment vertical="top"/>
    </xf>
    <xf numFmtId="2" fontId="13" fillId="0" borderId="32" xfId="8" applyNumberFormat="1" applyFont="1" applyBorder="1" applyAlignment="1">
      <alignment vertical="top"/>
    </xf>
    <xf numFmtId="167" fontId="14" fillId="0" borderId="1" xfId="8" applyNumberFormat="1" applyFont="1" applyBorder="1" applyAlignment="1">
      <alignment horizontal="center" vertical="top"/>
    </xf>
    <xf numFmtId="2" fontId="13" fillId="0" borderId="1" xfId="8" applyNumberFormat="1" applyFont="1" applyBorder="1" applyAlignment="1">
      <alignment horizontal="left" vertical="top"/>
    </xf>
    <xf numFmtId="0" fontId="16" fillId="0" borderId="1" xfId="11" applyFont="1" applyBorder="1" applyAlignment="1">
      <alignment horizontal="left" vertical="top" wrapText="1"/>
    </xf>
    <xf numFmtId="1" fontId="14" fillId="0" borderId="1" xfId="6" applyNumberFormat="1" applyFont="1" applyBorder="1" applyAlignment="1">
      <alignment horizontal="center" vertical="top"/>
    </xf>
    <xf numFmtId="2" fontId="14" fillId="0" borderId="29" xfId="6" applyNumberFormat="1" applyFont="1" applyBorder="1" applyAlignment="1">
      <alignment horizontal="center" vertical="top"/>
    </xf>
    <xf numFmtId="2" fontId="14" fillId="0" borderId="29" xfId="6" applyNumberFormat="1" applyFont="1" applyBorder="1" applyAlignment="1">
      <alignment horizontal="left" vertical="top"/>
    </xf>
    <xf numFmtId="2" fontId="13" fillId="0" borderId="1" xfId="5" applyNumberFormat="1" applyFont="1" applyBorder="1" applyAlignment="1">
      <alignment horizontal="left" vertical="top"/>
    </xf>
    <xf numFmtId="167" fontId="14" fillId="0" borderId="1" xfId="5" applyNumberFormat="1" applyFont="1" applyBorder="1" applyAlignment="1">
      <alignment horizontal="center" vertical="top"/>
    </xf>
    <xf numFmtId="2" fontId="14" fillId="0" borderId="29" xfId="5" applyNumberFormat="1" applyFont="1" applyBorder="1" applyAlignment="1">
      <alignment horizontal="left" vertical="top"/>
    </xf>
    <xf numFmtId="1" fontId="14" fillId="0" borderId="29" xfId="5" applyNumberFormat="1" applyFont="1" applyBorder="1" applyAlignment="1">
      <alignment horizontal="center" vertical="top"/>
    </xf>
    <xf numFmtId="2" fontId="13" fillId="0" borderId="29" xfId="6" applyNumberFormat="1" applyFont="1" applyBorder="1" applyAlignment="1">
      <alignment horizontal="left" vertical="top"/>
    </xf>
    <xf numFmtId="0" fontId="14" fillId="0" borderId="29" xfId="6" applyFont="1" applyBorder="1" applyAlignment="1">
      <alignment horizontal="center" vertical="top"/>
    </xf>
    <xf numFmtId="0" fontId="15" fillId="0" borderId="29" xfId="8" applyFont="1" applyBorder="1" applyAlignment="1">
      <alignment horizontal="center" vertical="top"/>
    </xf>
    <xf numFmtId="0" fontId="15" fillId="0" borderId="0" xfId="4295" applyFont="1" applyAlignment="1"/>
    <xf numFmtId="0" fontId="107" fillId="0" borderId="29" xfId="1" applyFont="1" applyBorder="1" applyAlignment="1">
      <alignment vertical="top"/>
    </xf>
    <xf numFmtId="0" fontId="107" fillId="0" borderId="29" xfId="1" applyFont="1" applyBorder="1" applyAlignment="1">
      <alignment horizontal="center" vertical="top"/>
    </xf>
    <xf numFmtId="0" fontId="66" fillId="0" borderId="0" xfId="0" applyFont="1"/>
    <xf numFmtId="2" fontId="107" fillId="0" borderId="29" xfId="1" applyNumberFormat="1" applyFont="1" applyBorder="1" applyAlignment="1">
      <alignment horizontal="center" vertical="top"/>
    </xf>
    <xf numFmtId="2" fontId="13" fillId="0" borderId="29" xfId="5" applyNumberFormat="1" applyFont="1" applyBorder="1" applyAlignment="1">
      <alignment horizontal="left" vertical="top"/>
    </xf>
    <xf numFmtId="0" fontId="13" fillId="0" borderId="35" xfId="5" applyFont="1" applyBorder="1" applyAlignment="1">
      <alignment horizontal="center" vertical="top"/>
    </xf>
    <xf numFmtId="0" fontId="13" fillId="0" borderId="34" xfId="5" applyFont="1" applyBorder="1" applyAlignment="1">
      <alignment horizontal="left" vertical="top"/>
    </xf>
    <xf numFmtId="0" fontId="14" fillId="0" borderId="34" xfId="5" applyFont="1" applyBorder="1" applyAlignment="1">
      <alignment horizontal="center" vertical="top"/>
    </xf>
    <xf numFmtId="2" fontId="14" fillId="0" borderId="34" xfId="5" applyNumberFormat="1" applyFont="1" applyBorder="1" applyAlignment="1">
      <alignment horizontal="center" vertical="top"/>
    </xf>
    <xf numFmtId="2" fontId="13" fillId="0" borderId="34" xfId="5" applyNumberFormat="1" applyFont="1" applyBorder="1" applyAlignment="1">
      <alignment horizontal="center" vertical="top"/>
    </xf>
    <xf numFmtId="0" fontId="13" fillId="0" borderId="36" xfId="5" applyFont="1" applyBorder="1" applyAlignment="1">
      <alignment horizontal="center" vertical="top"/>
    </xf>
    <xf numFmtId="0" fontId="13" fillId="0" borderId="32" xfId="5" applyFont="1" applyBorder="1" applyAlignment="1">
      <alignment horizontal="center" vertical="top"/>
    </xf>
    <xf numFmtId="0" fontId="14" fillId="0" borderId="30" xfId="5" applyFont="1" applyBorder="1" applyAlignment="1">
      <alignment horizontal="center" vertical="top"/>
    </xf>
    <xf numFmtId="0" fontId="13" fillId="0" borderId="32" xfId="8" applyFont="1" applyBorder="1" applyAlignment="1">
      <alignment horizontal="center" vertical="top"/>
    </xf>
    <xf numFmtId="2" fontId="14" fillId="0" borderId="30" xfId="8" applyNumberFormat="1" applyFont="1" applyBorder="1" applyAlignment="1">
      <alignment horizontal="center" vertical="top"/>
    </xf>
    <xf numFmtId="0" fontId="13" fillId="0" borderId="30" xfId="5" applyFont="1" applyBorder="1" applyAlignment="1">
      <alignment horizontal="center" vertical="top"/>
    </xf>
    <xf numFmtId="0" fontId="14" fillId="0" borderId="29" xfId="6" applyFont="1" applyBorder="1" applyAlignment="1">
      <alignment horizontal="left" vertical="top"/>
    </xf>
    <xf numFmtId="0" fontId="15" fillId="0" borderId="0" xfId="0" applyFont="1" applyAlignment="1">
      <alignment vertical="top"/>
    </xf>
    <xf numFmtId="0" fontId="15" fillId="0" borderId="29" xfId="0" applyFont="1" applyBorder="1" applyAlignment="1">
      <alignment horizontal="right" vertical="top"/>
    </xf>
    <xf numFmtId="2" fontId="16" fillId="0" borderId="29" xfId="0" applyNumberFormat="1" applyFont="1" applyBorder="1" applyAlignment="1">
      <alignment vertical="top"/>
    </xf>
    <xf numFmtId="0" fontId="16" fillId="0" borderId="29" xfId="0" applyFont="1" applyBorder="1" applyAlignment="1">
      <alignment horizontal="center" vertical="top"/>
    </xf>
    <xf numFmtId="0" fontId="108" fillId="0" borderId="29" xfId="0" applyFont="1" applyBorder="1" applyAlignment="1">
      <alignment horizontal="left" vertical="center"/>
    </xf>
    <xf numFmtId="0" fontId="110" fillId="0" borderId="0" xfId="0" applyFont="1" applyAlignment="1">
      <alignment horizontal="right" vertical="center"/>
    </xf>
    <xf numFmtId="0" fontId="110" fillId="0" borderId="0" xfId="0" applyFont="1"/>
    <xf numFmtId="2" fontId="8" fillId="0" borderId="30" xfId="1" applyNumberFormat="1" applyFont="1" applyBorder="1" applyAlignment="1">
      <alignment horizontal="center" vertical="top"/>
    </xf>
    <xf numFmtId="0" fontId="13" fillId="0" borderId="34" xfId="5" applyFont="1" applyBorder="1" applyAlignment="1">
      <alignment horizontal="center" vertical="top"/>
    </xf>
    <xf numFmtId="0" fontId="114" fillId="0" borderId="29" xfId="0" applyFont="1" applyBorder="1" applyAlignment="1">
      <alignment horizontal="left" vertical="center"/>
    </xf>
    <xf numFmtId="0" fontId="113" fillId="0" borderId="29" xfId="0" applyFont="1" applyBorder="1" applyAlignment="1">
      <alignment horizontal="left" vertical="center"/>
    </xf>
    <xf numFmtId="0" fontId="25" fillId="0" borderId="0" xfId="4183" applyFont="1" applyAlignment="1"/>
    <xf numFmtId="0" fontId="101" fillId="0" borderId="0" xfId="4183" applyFont="1" applyAlignment="1"/>
    <xf numFmtId="0" fontId="105" fillId="0" borderId="0" xfId="5" applyFont="1" applyAlignment="1">
      <alignment horizontal="center" vertical="top"/>
    </xf>
    <xf numFmtId="0" fontId="100" fillId="0" borderId="0" xfId="5" applyFont="1" applyAlignment="1">
      <alignment horizontal="left" vertical="top"/>
    </xf>
    <xf numFmtId="0" fontId="100" fillId="0" borderId="0" xfId="5" applyFont="1" applyAlignment="1">
      <alignment horizontal="center" vertical="top"/>
    </xf>
    <xf numFmtId="0" fontId="109" fillId="0" borderId="29" xfId="0" applyFont="1" applyBorder="1" applyAlignment="1">
      <alignment horizontal="left" vertical="center"/>
    </xf>
    <xf numFmtId="2" fontId="108" fillId="0" borderId="29" xfId="0" applyNumberFormat="1" applyFont="1" applyBorder="1" applyAlignment="1">
      <alignment horizontal="left" vertical="center"/>
    </xf>
    <xf numFmtId="2" fontId="15" fillId="0" borderId="29" xfId="8" applyNumberFormat="1" applyFont="1" applyBorder="1" applyAlignment="1">
      <alignment horizontal="center" vertical="top"/>
    </xf>
    <xf numFmtId="0" fontId="101" fillId="0" borderId="8" xfId="4183" applyFont="1" applyBorder="1" applyAlignment="1">
      <alignment horizontal="center"/>
    </xf>
    <xf numFmtId="0" fontId="98" fillId="0" borderId="8" xfId="4183" applyFont="1" applyBorder="1" applyAlignment="1"/>
    <xf numFmtId="0" fontId="25" fillId="0" borderId="8" xfId="4183" applyFont="1" applyBorder="1" applyAlignment="1">
      <alignment horizontal="center" vertical="center"/>
    </xf>
    <xf numFmtId="2" fontId="25" fillId="0" borderId="8" xfId="4183" applyNumberFormat="1" applyFont="1" applyBorder="1" applyAlignment="1">
      <alignment horizontal="center" vertical="center"/>
    </xf>
    <xf numFmtId="0" fontId="101" fillId="0" borderId="8" xfId="4183" applyFont="1" applyBorder="1" applyAlignment="1"/>
    <xf numFmtId="0" fontId="25" fillId="0" borderId="8" xfId="4183" applyFont="1" applyBorder="1" applyAlignment="1">
      <alignment horizontal="left"/>
    </xf>
    <xf numFmtId="2" fontId="25" fillId="0" borderId="8" xfId="4154" applyNumberFormat="1" applyFont="1" applyBorder="1" applyAlignment="1">
      <alignment horizontal="right" vertical="top"/>
    </xf>
    <xf numFmtId="0" fontId="101" fillId="0" borderId="8" xfId="4183" applyFont="1" applyBorder="1" applyAlignment="1">
      <alignment horizontal="center" vertical="center"/>
    </xf>
    <xf numFmtId="0" fontId="25" fillId="0" borderId="8" xfId="4183" applyFont="1" applyBorder="1" applyAlignment="1"/>
    <xf numFmtId="2" fontId="101" fillId="0" borderId="8" xfId="4183" applyNumberFormat="1" applyFont="1" applyBorder="1" applyAlignment="1">
      <alignment horizontal="center" vertical="center"/>
    </xf>
    <xf numFmtId="2" fontId="101" fillId="0" borderId="8" xfId="4154" applyNumberFormat="1" applyFont="1" applyBorder="1" applyAlignment="1">
      <alignment horizontal="right" vertical="top"/>
    </xf>
    <xf numFmtId="2" fontId="25" fillId="0" borderId="8" xfId="8" applyNumberFormat="1" applyFont="1" applyBorder="1" applyAlignment="1">
      <alignment vertical="top"/>
    </xf>
    <xf numFmtId="0" fontId="101" fillId="0" borderId="8" xfId="8" applyFont="1" applyBorder="1" applyAlignment="1">
      <alignment horizontal="center" vertical="top"/>
    </xf>
    <xf numFmtId="0" fontId="25" fillId="0" borderId="8" xfId="8" applyFont="1" applyBorder="1" applyAlignment="1">
      <alignment horizontal="center" vertical="top"/>
    </xf>
    <xf numFmtId="2" fontId="25" fillId="0" borderId="8" xfId="8" applyNumberFormat="1" applyFont="1" applyBorder="1" applyAlignment="1">
      <alignment horizontal="right" vertical="top"/>
    </xf>
    <xf numFmtId="2" fontId="101" fillId="0" borderId="8" xfId="8" applyNumberFormat="1" applyFont="1" applyBorder="1" applyAlignment="1">
      <alignment horizontal="right" vertical="top"/>
    </xf>
    <xf numFmtId="0" fontId="25" fillId="0" borderId="8" xfId="8" applyFont="1" applyBorder="1" applyAlignment="1">
      <alignment vertical="top"/>
    </xf>
    <xf numFmtId="0" fontId="115" fillId="0" borderId="8" xfId="4183" applyFont="1" applyBorder="1" applyAlignment="1">
      <alignment horizontal="center"/>
    </xf>
    <xf numFmtId="0" fontId="115" fillId="0" borderId="8" xfId="4183" applyFont="1" applyBorder="1" applyAlignment="1"/>
    <xf numFmtId="0" fontId="116" fillId="0" borderId="8" xfId="4183" applyFont="1" applyBorder="1" applyAlignment="1">
      <alignment horizontal="center" vertical="center"/>
    </xf>
    <xf numFmtId="2" fontId="116" fillId="0" borderId="8" xfId="4183" applyNumberFormat="1" applyFont="1" applyBorder="1" applyAlignment="1">
      <alignment horizontal="center" vertical="center"/>
    </xf>
    <xf numFmtId="0" fontId="116" fillId="0" borderId="8" xfId="4183" applyFont="1" applyBorder="1" applyAlignment="1"/>
    <xf numFmtId="0" fontId="115" fillId="0" borderId="8" xfId="4183" applyFont="1" applyBorder="1" applyAlignment="1">
      <alignment horizontal="center" vertical="center"/>
    </xf>
    <xf numFmtId="2" fontId="115" fillId="0" borderId="8" xfId="4183" applyNumberFormat="1" applyFont="1" applyBorder="1" applyAlignment="1">
      <alignment horizontal="center" vertical="center"/>
    </xf>
    <xf numFmtId="2" fontId="115" fillId="0" borderId="8" xfId="4154" applyNumberFormat="1" applyFont="1" applyBorder="1" applyAlignment="1">
      <alignment horizontal="right" vertical="top"/>
    </xf>
    <xf numFmtId="0" fontId="101" fillId="0" borderId="8" xfId="4183" applyFont="1" applyBorder="1" applyAlignment="1">
      <alignment horizontal="left"/>
    </xf>
    <xf numFmtId="0" fontId="101" fillId="0" borderId="8" xfId="4183" applyFont="1" applyBorder="1" applyAlignment="1">
      <alignment horizontal="right"/>
    </xf>
    <xf numFmtId="0" fontId="25" fillId="0" borderId="8" xfId="4183" applyFont="1" applyBorder="1" applyAlignment="1">
      <alignment horizontal="right"/>
    </xf>
    <xf numFmtId="2" fontId="0" fillId="0" borderId="0" xfId="0" applyNumberFormat="1"/>
    <xf numFmtId="0" fontId="13" fillId="0" borderId="33" xfId="5" applyFont="1" applyBorder="1" applyAlignment="1">
      <alignment horizontal="center" vertical="top"/>
    </xf>
    <xf numFmtId="0" fontId="13" fillId="0" borderId="33" xfId="5" applyFont="1" applyBorder="1" applyAlignment="1">
      <alignment horizontal="left" vertical="top"/>
    </xf>
    <xf numFmtId="1" fontId="14" fillId="0" borderId="33" xfId="5" applyNumberFormat="1" applyFont="1" applyBorder="1" applyAlignment="1">
      <alignment horizontal="center" vertical="top"/>
    </xf>
    <xf numFmtId="0" fontId="14" fillId="0" borderId="33" xfId="5" applyFont="1" applyBorder="1" applyAlignment="1">
      <alignment horizontal="center" vertical="top"/>
    </xf>
    <xf numFmtId="2" fontId="14" fillId="0" borderId="33" xfId="5" applyNumberFormat="1" applyFont="1" applyBorder="1" applyAlignment="1">
      <alignment horizontal="center" vertical="top"/>
    </xf>
    <xf numFmtId="2" fontId="13" fillId="0" borderId="33" xfId="5" applyNumberFormat="1" applyFont="1" applyBorder="1" applyAlignment="1">
      <alignment horizontal="center" vertical="top"/>
    </xf>
    <xf numFmtId="2" fontId="13" fillId="0" borderId="33" xfId="8" applyNumberFormat="1" applyFont="1" applyBorder="1" applyAlignment="1">
      <alignment horizontal="center" vertical="top"/>
    </xf>
    <xf numFmtId="0" fontId="13" fillId="0" borderId="39" xfId="5" applyFont="1" applyBorder="1" applyAlignment="1">
      <alignment horizontal="center" vertical="top"/>
    </xf>
    <xf numFmtId="0" fontId="13" fillId="0" borderId="38" xfId="5" applyFont="1" applyBorder="1" applyAlignment="1">
      <alignment horizontal="center" vertical="top"/>
    </xf>
    <xf numFmtId="0" fontId="16" fillId="0" borderId="1" xfId="12" applyFont="1" applyBorder="1" applyAlignment="1">
      <alignment horizontal="left" vertical="top"/>
    </xf>
    <xf numFmtId="2" fontId="16" fillId="0" borderId="29" xfId="8" applyNumberFormat="1" applyFont="1" applyBorder="1" applyAlignment="1">
      <alignment horizontal="center" vertical="top"/>
    </xf>
    <xf numFmtId="1" fontId="14" fillId="0" borderId="29" xfId="6" applyNumberFormat="1" applyFont="1" applyBorder="1" applyAlignment="1">
      <alignment horizontal="center" vertical="top"/>
    </xf>
    <xf numFmtId="2" fontId="13" fillId="0" borderId="30" xfId="6" applyNumberFormat="1" applyFont="1" applyBorder="1" applyAlignment="1">
      <alignment horizontal="center" vertical="top"/>
    </xf>
    <xf numFmtId="2" fontId="13" fillId="0" borderId="32" xfId="6" applyNumberFormat="1" applyFont="1" applyBorder="1" applyAlignment="1">
      <alignment horizontal="center" vertical="top"/>
    </xf>
    <xf numFmtId="0" fontId="101" fillId="0" borderId="29" xfId="4183" applyFont="1" applyBorder="1" applyAlignment="1">
      <alignment horizontal="center"/>
    </xf>
    <xf numFmtId="0" fontId="98" fillId="0" borderId="29" xfId="4183" applyFont="1" applyBorder="1" applyAlignment="1"/>
    <xf numFmtId="0" fontId="25" fillId="0" borderId="29" xfId="4183" applyFont="1" applyBorder="1" applyAlignment="1">
      <alignment horizontal="center" vertical="center"/>
    </xf>
    <xf numFmtId="2" fontId="25" fillId="0" borderId="29" xfId="4183" applyNumberFormat="1" applyFont="1" applyBorder="1" applyAlignment="1">
      <alignment horizontal="center" vertical="center"/>
    </xf>
    <xf numFmtId="2" fontId="101" fillId="0" borderId="29" xfId="4183" applyNumberFormat="1" applyFont="1" applyBorder="1" applyAlignment="1">
      <alignment horizontal="center" vertical="center"/>
    </xf>
    <xf numFmtId="2" fontId="101" fillId="0" borderId="29" xfId="4154" applyNumberFormat="1" applyFont="1" applyBorder="1" applyAlignment="1">
      <alignment horizontal="right" vertical="top"/>
    </xf>
    <xf numFmtId="0" fontId="101" fillId="0" borderId="29" xfId="4183" applyFont="1" applyBorder="1" applyAlignment="1">
      <alignment horizontal="center" vertical="center"/>
    </xf>
    <xf numFmtId="0" fontId="25" fillId="0" borderId="8" xfId="4183" applyFont="1" applyBorder="1" applyAlignment="1">
      <alignment wrapText="1"/>
    </xf>
    <xf numFmtId="0" fontId="101" fillId="0" borderId="8" xfId="4183" applyFont="1" applyBorder="1" applyAlignment="1">
      <alignment wrapText="1"/>
    </xf>
    <xf numFmtId="0" fontId="16" fillId="0" borderId="0" xfId="5" applyFont="1" applyAlignment="1">
      <alignment horizontal="center" vertical="top"/>
    </xf>
    <xf numFmtId="0" fontId="15" fillId="0" borderId="0" xfId="5" applyFont="1" applyAlignment="1">
      <alignment horizontal="left" vertical="top"/>
    </xf>
    <xf numFmtId="0" fontId="15" fillId="0" borderId="0" xfId="5" applyFont="1" applyAlignment="1">
      <alignment horizontal="center" vertical="top"/>
    </xf>
    <xf numFmtId="0" fontId="101" fillId="0" borderId="29" xfId="4183" applyFont="1" applyBorder="1" applyAlignment="1"/>
    <xf numFmtId="0" fontId="25" fillId="0" borderId="29" xfId="4183" applyFont="1" applyBorder="1" applyAlignment="1">
      <alignment horizontal="left"/>
    </xf>
    <xf numFmtId="2" fontId="25" fillId="0" borderId="29" xfId="4154" applyNumberFormat="1" applyFont="1" applyBorder="1" applyAlignment="1">
      <alignment horizontal="right" vertical="top"/>
    </xf>
    <xf numFmtId="0" fontId="101" fillId="0" borderId="29" xfId="4183" applyFont="1" applyBorder="1" applyAlignment="1">
      <alignment horizontal="left"/>
    </xf>
    <xf numFmtId="0" fontId="117" fillId="0" borderId="29" xfId="4183" applyFont="1" applyBorder="1" applyAlignment="1"/>
    <xf numFmtId="0" fontId="16" fillId="0" borderId="29" xfId="1" applyFont="1" applyBorder="1" applyAlignment="1">
      <alignment horizontal="center" vertical="top"/>
    </xf>
    <xf numFmtId="0" fontId="13" fillId="0" borderId="30" xfId="6" applyFont="1" applyBorder="1" applyAlignment="1">
      <alignment horizontal="center" vertical="top"/>
    </xf>
    <xf numFmtId="0" fontId="13" fillId="0" borderId="32" xfId="6" applyFont="1" applyBorder="1" applyAlignment="1">
      <alignment horizontal="center" vertical="top"/>
    </xf>
    <xf numFmtId="0" fontId="16" fillId="0" borderId="29" xfId="0" applyFont="1" applyBorder="1" applyAlignment="1">
      <alignment horizontal="center" vertical="center" wrapText="1"/>
    </xf>
    <xf numFmtId="0" fontId="16" fillId="0" borderId="29" xfId="0" applyFont="1" applyBorder="1" applyAlignment="1">
      <alignment horizontal="center" vertical="center"/>
    </xf>
    <xf numFmtId="2" fontId="15" fillId="0" borderId="29" xfId="0" applyNumberFormat="1" applyFont="1" applyBorder="1" applyAlignment="1">
      <alignment vertical="center"/>
    </xf>
    <xf numFmtId="0" fontId="16" fillId="0" borderId="29" xfId="0" applyFont="1" applyBorder="1" applyAlignment="1">
      <alignment vertical="center"/>
    </xf>
    <xf numFmtId="0" fontId="15" fillId="0" borderId="0" xfId="0" applyFont="1"/>
    <xf numFmtId="0" fontId="16" fillId="0" borderId="32" xfId="0" applyFont="1" applyBorder="1" applyAlignment="1">
      <alignment horizontal="center" vertical="center" wrapText="1"/>
    </xf>
    <xf numFmtId="2" fontId="16" fillId="0" borderId="30" xfId="0" applyNumberFormat="1" applyFont="1" applyBorder="1" applyAlignment="1">
      <alignment horizontal="center" vertical="center" wrapText="1"/>
    </xf>
    <xf numFmtId="0" fontId="16" fillId="0" borderId="32" xfId="0" applyFont="1" applyBorder="1" applyAlignment="1">
      <alignment horizontal="center" vertical="center"/>
    </xf>
    <xf numFmtId="2" fontId="16" fillId="0" borderId="30" xfId="0" applyNumberFormat="1" applyFont="1" applyBorder="1" applyAlignment="1">
      <alignment horizontal="center" vertical="center"/>
    </xf>
    <xf numFmtId="0" fontId="15" fillId="0" borderId="32" xfId="0" applyFont="1" applyBorder="1" applyAlignment="1">
      <alignment horizontal="center" vertical="center"/>
    </xf>
    <xf numFmtId="43" fontId="15" fillId="0" borderId="30" xfId="4296" applyFont="1" applyBorder="1" applyAlignment="1">
      <alignment vertical="center"/>
    </xf>
    <xf numFmtId="43" fontId="16" fillId="0" borderId="30" xfId="4296" applyFont="1" applyBorder="1" applyAlignment="1">
      <alignment vertical="center"/>
    </xf>
    <xf numFmtId="0" fontId="10" fillId="0" borderId="29" xfId="0" applyFont="1" applyBorder="1" applyAlignment="1">
      <alignment horizontal="left" vertical="center"/>
    </xf>
    <xf numFmtId="0" fontId="11" fillId="0" borderId="0" xfId="0" applyFont="1"/>
    <xf numFmtId="0" fontId="8" fillId="0" borderId="32" xfId="1" applyFont="1" applyBorder="1" applyAlignment="1">
      <alignment horizontal="center" vertical="top"/>
    </xf>
    <xf numFmtId="0" fontId="103" fillId="0" borderId="0" xfId="0" applyFont="1"/>
    <xf numFmtId="0" fontId="106" fillId="0" borderId="0" xfId="0" applyFont="1"/>
    <xf numFmtId="0" fontId="13" fillId="0" borderId="0" xfId="5" applyFont="1" applyAlignment="1">
      <alignment horizontal="center" vertical="top"/>
    </xf>
    <xf numFmtId="167" fontId="14" fillId="0" borderId="29" xfId="5" applyNumberFormat="1" applyFont="1" applyBorder="1" applyAlignment="1">
      <alignment horizontal="center" vertical="top"/>
    </xf>
    <xf numFmtId="0" fontId="13" fillId="0" borderId="0" xfId="5" applyFont="1" applyAlignment="1">
      <alignment horizontal="left" vertical="top"/>
    </xf>
    <xf numFmtId="0" fontId="13" fillId="0" borderId="29" xfId="14" applyFont="1" applyBorder="1" applyAlignment="1">
      <alignment horizontal="left" vertical="top"/>
    </xf>
    <xf numFmtId="0" fontId="16" fillId="0" borderId="29" xfId="11" applyFont="1" applyBorder="1" applyAlignment="1">
      <alignment horizontal="left" vertical="top" wrapText="1"/>
    </xf>
    <xf numFmtId="1" fontId="14" fillId="0" borderId="34" xfId="5" applyNumberFormat="1" applyFont="1" applyBorder="1" applyAlignment="1">
      <alignment horizontal="center" vertical="top"/>
    </xf>
    <xf numFmtId="2" fontId="13" fillId="0" borderId="34" xfId="8" applyNumberFormat="1" applyFont="1" applyBorder="1" applyAlignment="1">
      <alignment horizontal="center" vertical="top"/>
    </xf>
    <xf numFmtId="0" fontId="13" fillId="0" borderId="8" xfId="8" applyFont="1" applyBorder="1" applyAlignment="1">
      <alignment horizontal="left" vertical="top"/>
    </xf>
    <xf numFmtId="2" fontId="14" fillId="0" borderId="34" xfId="5" applyNumberFormat="1" applyFont="1" applyBorder="1" applyAlignment="1">
      <alignment horizontal="left" vertical="top"/>
    </xf>
    <xf numFmtId="0" fontId="14" fillId="0" borderId="36" xfId="5" applyFont="1" applyBorder="1" applyAlignment="1">
      <alignment horizontal="center" vertical="top"/>
    </xf>
    <xf numFmtId="0" fontId="13" fillId="0" borderId="39" xfId="8" applyFont="1" applyBorder="1" applyAlignment="1">
      <alignment horizontal="center" vertical="top"/>
    </xf>
    <xf numFmtId="0" fontId="14" fillId="0" borderId="33" xfId="8" applyFont="1" applyBorder="1" applyAlignment="1">
      <alignment horizontal="left" vertical="top"/>
    </xf>
    <xf numFmtId="0" fontId="14" fillId="0" borderId="33" xfId="8" applyFont="1" applyBorder="1" applyAlignment="1">
      <alignment horizontal="center" vertical="top"/>
    </xf>
    <xf numFmtId="2" fontId="14" fillId="0" borderId="33" xfId="8" applyNumberFormat="1" applyFont="1" applyBorder="1" applyAlignment="1">
      <alignment horizontal="center" vertical="top"/>
    </xf>
    <xf numFmtId="2" fontId="14" fillId="0" borderId="38" xfId="8" applyNumberFormat="1" applyFont="1" applyBorder="1" applyAlignment="1">
      <alignment horizontal="center" vertical="top"/>
    </xf>
    <xf numFmtId="0" fontId="13" fillId="0" borderId="35" xfId="8" applyFont="1" applyBorder="1" applyAlignment="1">
      <alignment horizontal="center" vertical="top"/>
    </xf>
    <xf numFmtId="2" fontId="14" fillId="0" borderId="34" xfId="8" applyNumberFormat="1" applyFont="1" applyBorder="1" applyAlignment="1">
      <alignment horizontal="center" vertical="top"/>
    </xf>
    <xf numFmtId="2" fontId="14" fillId="0" borderId="36" xfId="8" applyNumberFormat="1" applyFont="1" applyBorder="1" applyAlignment="1">
      <alignment horizontal="center" vertical="top"/>
    </xf>
    <xf numFmtId="0" fontId="13" fillId="0" borderId="8" xfId="6" applyFont="1" applyBorder="1" applyAlignment="1">
      <alignment horizontal="center" vertical="top"/>
    </xf>
    <xf numFmtId="2" fontId="16" fillId="0" borderId="1" xfId="5" applyNumberFormat="1" applyFont="1" applyBorder="1" applyAlignment="1">
      <alignment horizontal="left" vertical="top"/>
    </xf>
    <xf numFmtId="0" fontId="14" fillId="0" borderId="32" xfId="7" applyFont="1" applyBorder="1" applyAlignment="1">
      <alignment horizontal="center" vertical="top" wrapText="1"/>
    </xf>
    <xf numFmtId="2" fontId="14" fillId="0" borderId="29" xfId="7" applyNumberFormat="1" applyFont="1" applyBorder="1" applyAlignment="1">
      <alignment horizontal="center" vertical="top"/>
    </xf>
    <xf numFmtId="0" fontId="15" fillId="0" borderId="0" xfId="1" applyFont="1" applyAlignment="1">
      <alignment horizontal="center" vertical="top"/>
    </xf>
    <xf numFmtId="0" fontId="10" fillId="0" borderId="29" xfId="8" applyFont="1" applyBorder="1" applyAlignment="1"/>
    <xf numFmtId="4" fontId="8" fillId="0" borderId="30" xfId="1" applyNumberFormat="1" applyFont="1" applyBorder="1" applyAlignment="1">
      <alignment horizontal="center" vertical="top"/>
    </xf>
    <xf numFmtId="205" fontId="111" fillId="0" borderId="30" xfId="0" applyNumberFormat="1" applyFont="1" applyBorder="1" applyAlignment="1">
      <alignment horizontal="left" vertical="center"/>
    </xf>
    <xf numFmtId="0" fontId="110" fillId="0" borderId="0" xfId="0" applyFont="1" applyAlignment="1">
      <alignment horizontal="left"/>
    </xf>
    <xf numFmtId="4" fontId="110" fillId="0" borderId="0" xfId="0" applyNumberFormat="1" applyFont="1" applyAlignment="1">
      <alignment horizontal="left"/>
    </xf>
    <xf numFmtId="43" fontId="0" fillId="0" borderId="0" xfId="0" applyNumberFormat="1"/>
    <xf numFmtId="4" fontId="0" fillId="0" borderId="0" xfId="0" applyNumberFormat="1"/>
    <xf numFmtId="0" fontId="119" fillId="0" borderId="32" xfId="4281" applyFont="1" applyBorder="1" applyAlignment="1">
      <alignment horizontal="center" vertical="top"/>
    </xf>
    <xf numFmtId="0" fontId="119" fillId="0" borderId="29" xfId="4281" applyFont="1" applyBorder="1" applyAlignment="1">
      <alignment horizontal="center" vertical="top"/>
    </xf>
    <xf numFmtId="0" fontId="119" fillId="0" borderId="30" xfId="4281" applyFont="1" applyBorder="1" applyAlignment="1">
      <alignment horizontal="center" vertical="top"/>
    </xf>
    <xf numFmtId="2" fontId="13" fillId="0" borderId="32" xfId="5" applyNumberFormat="1" applyFont="1" applyBorder="1" applyAlignment="1">
      <alignment horizontal="center" vertical="top"/>
    </xf>
    <xf numFmtId="2" fontId="13" fillId="0" borderId="30" xfId="8" applyNumberFormat="1" applyFont="1" applyBorder="1" applyAlignment="1">
      <alignment horizontal="center" vertical="top"/>
    </xf>
    <xf numFmtId="2" fontId="13" fillId="0" borderId="32" xfId="8" applyNumberFormat="1" applyFont="1" applyBorder="1" applyAlignment="1">
      <alignment horizontal="center" vertical="top"/>
    </xf>
    <xf numFmtId="0" fontId="14" fillId="0" borderId="34" xfId="5" applyFont="1" applyBorder="1" applyAlignment="1">
      <alignment horizontal="left" vertical="top"/>
    </xf>
    <xf numFmtId="2" fontId="14" fillId="0" borderId="30" xfId="5" applyNumberFormat="1" applyFont="1" applyBorder="1" applyAlignment="1">
      <alignment horizontal="center" vertical="top"/>
    </xf>
    <xf numFmtId="0" fontId="25" fillId="0" borderId="29" xfId="4183" applyFont="1" applyBorder="1" applyAlignment="1"/>
    <xf numFmtId="0" fontId="101" fillId="0" borderId="29" xfId="8" applyFont="1" applyBorder="1" applyAlignment="1">
      <alignment horizontal="center" vertical="top"/>
    </xf>
    <xf numFmtId="167" fontId="14" fillId="0" borderId="29" xfId="8" applyNumberFormat="1" applyFont="1" applyBorder="1" applyAlignment="1">
      <alignment horizontal="center" vertical="top"/>
    </xf>
    <xf numFmtId="0" fontId="14" fillId="0" borderId="8" xfId="6" applyFont="1" applyBorder="1" applyAlignment="1">
      <alignment horizontal="left" vertical="top"/>
    </xf>
    <xf numFmtId="0" fontId="14" fillId="0" borderId="8" xfId="6" applyFont="1" applyBorder="1" applyAlignment="1">
      <alignment horizontal="center" vertical="top"/>
    </xf>
    <xf numFmtId="2" fontId="14" fillId="0" borderId="8" xfId="6" applyNumberFormat="1" applyFont="1" applyBorder="1" applyAlignment="1">
      <alignment horizontal="center" vertical="top"/>
    </xf>
    <xf numFmtId="0" fontId="108" fillId="0" borderId="34" xfId="0" applyFont="1" applyBorder="1" applyAlignment="1">
      <alignment horizontal="left" vertical="center"/>
    </xf>
    <xf numFmtId="0" fontId="113" fillId="0" borderId="32" xfId="0" applyFont="1" applyBorder="1" applyAlignment="1">
      <alignment horizontal="right" vertical="center"/>
    </xf>
    <xf numFmtId="0" fontId="113" fillId="0" borderId="39" xfId="0" applyFont="1" applyBorder="1" applyAlignment="1">
      <alignment horizontal="right" vertical="center"/>
    </xf>
    <xf numFmtId="0" fontId="114" fillId="0" borderId="33" xfId="0" applyFont="1" applyBorder="1" applyAlignment="1">
      <alignment horizontal="left" vertical="center"/>
    </xf>
    <xf numFmtId="0" fontId="113" fillId="0" borderId="38" xfId="0" applyFont="1" applyBorder="1" applyAlignment="1">
      <alignment horizontal="left" vertical="center"/>
    </xf>
    <xf numFmtId="0" fontId="16" fillId="0" borderId="39" xfId="0" applyFont="1" applyBorder="1" applyAlignment="1">
      <alignment horizontal="center" vertical="center"/>
    </xf>
    <xf numFmtId="0" fontId="16" fillId="0" borderId="33" xfId="0" applyFont="1" applyBorder="1" applyAlignment="1">
      <alignment horizontal="right" vertical="center"/>
    </xf>
    <xf numFmtId="205" fontId="16" fillId="0" borderId="38" xfId="0" applyNumberFormat="1" applyFont="1" applyBorder="1" applyAlignment="1">
      <alignment horizontal="center" vertical="center"/>
    </xf>
    <xf numFmtId="0" fontId="10" fillId="0" borderId="35" xfId="0" applyFont="1" applyBorder="1" applyAlignment="1">
      <alignment vertical="center"/>
    </xf>
    <xf numFmtId="0" fontId="10" fillId="0" borderId="34" xfId="0" applyFont="1" applyBorder="1" applyAlignment="1">
      <alignment horizontal="center" vertical="center"/>
    </xf>
    <xf numFmtId="0" fontId="10" fillId="0" borderId="36" xfId="0" applyFont="1" applyBorder="1" applyAlignment="1">
      <alignment vertical="center"/>
    </xf>
    <xf numFmtId="0" fontId="9" fillId="0" borderId="0" xfId="0" applyFont="1"/>
    <xf numFmtId="0" fontId="111" fillId="0" borderId="29" xfId="0" applyFont="1" applyBorder="1" applyAlignment="1">
      <alignment horizontal="center" vertical="center" wrapText="1"/>
    </xf>
    <xf numFmtId="0" fontId="111" fillId="0" borderId="32" xfId="0" applyFont="1" applyBorder="1" applyAlignment="1">
      <alignment horizontal="center" vertical="center"/>
    </xf>
    <xf numFmtId="0" fontId="13" fillId="0" borderId="29" xfId="7" applyFont="1" applyBorder="1" applyAlignment="1">
      <alignment horizontal="left" vertical="top"/>
    </xf>
    <xf numFmtId="0" fontId="14" fillId="0" borderId="33" xfId="5" applyFont="1" applyBorder="1" applyAlignment="1">
      <alignment horizontal="left" vertical="top"/>
    </xf>
    <xf numFmtId="0" fontId="113" fillId="0" borderId="32" xfId="0" applyFont="1" applyBorder="1" applyAlignment="1">
      <alignment horizontal="center" vertical="center"/>
    </xf>
    <xf numFmtId="0" fontId="16" fillId="0" borderId="0" xfId="10" applyFont="1" applyAlignment="1">
      <alignment horizontal="left" vertical="top" wrapText="1"/>
    </xf>
    <xf numFmtId="0" fontId="16" fillId="0" borderId="1" xfId="8" applyFont="1" applyBorder="1" applyAlignment="1">
      <alignment horizontal="left" vertical="top"/>
    </xf>
    <xf numFmtId="0" fontId="14" fillId="0" borderId="0" xfId="8" applyFont="1" applyAlignment="1">
      <alignment horizontal="left" vertical="top"/>
    </xf>
    <xf numFmtId="2" fontId="13" fillId="0" borderId="0" xfId="8" applyNumberFormat="1" applyFont="1" applyAlignment="1">
      <alignment horizontal="center" vertical="top"/>
    </xf>
    <xf numFmtId="0" fontId="14" fillId="0" borderId="0" xfId="8" applyFont="1" applyAlignment="1">
      <alignment horizontal="left" vertical="top" wrapText="1"/>
    </xf>
    <xf numFmtId="0" fontId="16" fillId="0" borderId="29" xfId="4301" applyFont="1" applyBorder="1" applyAlignment="1">
      <alignment horizontal="center" vertical="center" wrapText="1"/>
    </xf>
    <xf numFmtId="2" fontId="16" fillId="0" borderId="29" xfId="4301" applyNumberFormat="1" applyFont="1" applyBorder="1" applyAlignment="1">
      <alignment horizontal="center" vertical="center" wrapText="1"/>
    </xf>
    <xf numFmtId="0" fontId="14" fillId="0" borderId="29" xfId="0" applyFont="1" applyBorder="1"/>
    <xf numFmtId="0" fontId="14" fillId="0" borderId="29" xfId="0" applyFont="1" applyBorder="1" applyAlignment="1">
      <alignment horizontal="center"/>
    </xf>
    <xf numFmtId="2" fontId="14" fillId="0" borderId="29" xfId="0" applyNumberFormat="1" applyFont="1" applyBorder="1" applyAlignment="1">
      <alignment horizontal="center"/>
    </xf>
    <xf numFmtId="2" fontId="15" fillId="0" borderId="29" xfId="0" applyNumberFormat="1" applyFont="1" applyBorder="1" applyAlignment="1">
      <alignment horizontal="center" vertical="center" wrapText="1"/>
    </xf>
    <xf numFmtId="43" fontId="15" fillId="0" borderId="29" xfId="4055" applyNumberFormat="1" applyFont="1" applyFill="1" applyBorder="1" applyAlignment="1">
      <alignment horizontal="center" vertical="center"/>
    </xf>
    <xf numFmtId="0" fontId="13" fillId="0" borderId="29" xfId="0" applyFont="1" applyBorder="1"/>
    <xf numFmtId="2" fontId="16" fillId="0" borderId="30" xfId="4301" applyNumberFormat="1" applyFont="1" applyBorder="1"/>
    <xf numFmtId="2" fontId="16" fillId="0" borderId="31" xfId="4301" applyNumberFormat="1" applyFont="1" applyBorder="1"/>
    <xf numFmtId="2" fontId="16" fillId="0" borderId="32" xfId="4301" applyNumberFormat="1" applyFont="1" applyBorder="1"/>
    <xf numFmtId="43" fontId="13" fillId="0" borderId="1" xfId="8" applyNumberFormat="1" applyFont="1" applyBorder="1" applyAlignment="1">
      <alignment horizontal="center" vertical="top"/>
    </xf>
    <xf numFmtId="43" fontId="13" fillId="0" borderId="29" xfId="8" applyNumberFormat="1" applyFont="1" applyBorder="1" applyAlignment="1">
      <alignment horizontal="center" vertical="top"/>
    </xf>
    <xf numFmtId="0" fontId="13" fillId="0" borderId="8" xfId="5" applyFont="1" applyBorder="1" applyAlignment="1">
      <alignment horizontal="center" vertical="top"/>
    </xf>
    <xf numFmtId="0" fontId="13" fillId="0" borderId="8" xfId="5" applyFont="1" applyBorder="1" applyAlignment="1">
      <alignment horizontal="left" vertical="top"/>
    </xf>
    <xf numFmtId="0" fontId="14" fillId="0" borderId="8" xfId="5" applyFont="1" applyBorder="1" applyAlignment="1">
      <alignment horizontal="center" vertical="top"/>
    </xf>
    <xf numFmtId="2" fontId="14" fillId="0" borderId="8" xfId="5" applyNumberFormat="1" applyFont="1" applyBorder="1" applyAlignment="1">
      <alignment horizontal="center" vertical="top"/>
    </xf>
    <xf numFmtId="0" fontId="14" fillId="0" borderId="8" xfId="5" applyFont="1" applyBorder="1" applyAlignment="1">
      <alignment horizontal="left" vertical="top"/>
    </xf>
    <xf numFmtId="43" fontId="15" fillId="0" borderId="30" xfId="4296" applyFont="1" applyFill="1" applyBorder="1" applyAlignment="1">
      <alignment vertical="center"/>
    </xf>
    <xf numFmtId="0" fontId="102" fillId="0" borderId="32" xfId="4146" applyFont="1" applyBorder="1" applyAlignment="1"/>
    <xf numFmtId="0" fontId="110" fillId="0" borderId="29" xfId="4146" applyFont="1" applyBorder="1" applyAlignment="1">
      <alignment horizontal="center"/>
    </xf>
    <xf numFmtId="2" fontId="110" fillId="0" borderId="29" xfId="4146" applyNumberFormat="1" applyFont="1" applyBorder="1" applyAlignment="1">
      <alignment horizontal="center"/>
    </xf>
    <xf numFmtId="2" fontId="102" fillId="0" borderId="29" xfId="4146" applyNumberFormat="1" applyFont="1" applyBorder="1" applyAlignment="1">
      <alignment horizontal="center"/>
    </xf>
    <xf numFmtId="2" fontId="102" fillId="0" borderId="29" xfId="4146" applyNumberFormat="1" applyFont="1" applyBorder="1" applyAlignment="1"/>
    <xf numFmtId="0" fontId="102" fillId="0" borderId="30" xfId="4146" applyFont="1" applyBorder="1" applyAlignment="1">
      <alignment horizontal="center"/>
    </xf>
    <xf numFmtId="0" fontId="110" fillId="0" borderId="29" xfId="4146" applyFont="1" applyBorder="1" applyAlignment="1"/>
    <xf numFmtId="2" fontId="110" fillId="0" borderId="29" xfId="4146" applyNumberFormat="1" applyFont="1" applyBorder="1" applyAlignment="1"/>
    <xf numFmtId="0" fontId="110" fillId="0" borderId="30" xfId="4146" applyFont="1" applyBorder="1" applyAlignment="1">
      <alignment horizontal="center"/>
    </xf>
    <xf numFmtId="0" fontId="110" fillId="0" borderId="32" xfId="4146" applyFont="1" applyBorder="1" applyAlignment="1"/>
    <xf numFmtId="0" fontId="0" fillId="0" borderId="0" xfId="0" applyAlignment="1">
      <alignment vertical="top"/>
    </xf>
    <xf numFmtId="0" fontId="110" fillId="0" borderId="1" xfId="0" applyFont="1" applyBorder="1" applyAlignment="1">
      <alignment horizontal="justify" vertical="top" wrapText="1"/>
    </xf>
    <xf numFmtId="0" fontId="120" fillId="0" borderId="30" xfId="1" applyFont="1" applyBorder="1" applyAlignment="1">
      <alignment horizontal="center" vertical="top"/>
    </xf>
    <xf numFmtId="2" fontId="121" fillId="0" borderId="29" xfId="0" applyNumberFormat="1" applyFont="1" applyBorder="1" applyAlignment="1">
      <alignment horizontal="center" vertical="top"/>
    </xf>
    <xf numFmtId="166" fontId="121" fillId="0" borderId="30" xfId="0" applyNumberFormat="1" applyFont="1" applyBorder="1" applyAlignment="1">
      <alignment horizontal="center" vertical="top"/>
    </xf>
    <xf numFmtId="2" fontId="121" fillId="0" borderId="39" xfId="0" applyNumberFormat="1" applyFont="1" applyBorder="1" applyAlignment="1">
      <alignment horizontal="center" vertical="top"/>
    </xf>
    <xf numFmtId="2" fontId="121" fillId="0" borderId="33" xfId="0" applyNumberFormat="1" applyFont="1" applyBorder="1" applyAlignment="1">
      <alignment horizontal="center" vertical="top"/>
    </xf>
    <xf numFmtId="0" fontId="120" fillId="0" borderId="33" xfId="0" applyFont="1" applyBorder="1" applyAlignment="1">
      <alignment horizontal="center" vertical="top" wrapText="1"/>
    </xf>
    <xf numFmtId="166" fontId="121" fillId="0" borderId="38" xfId="0" applyNumberFormat="1" applyFont="1" applyBorder="1" applyAlignment="1">
      <alignment horizontal="center" vertical="top"/>
    </xf>
    <xf numFmtId="2" fontId="121" fillId="0" borderId="34" xfId="0" applyNumberFormat="1" applyFont="1" applyBorder="1" applyAlignment="1">
      <alignment horizontal="center" vertical="top"/>
    </xf>
    <xf numFmtId="2" fontId="122" fillId="0" borderId="34" xfId="0" applyNumberFormat="1" applyFont="1" applyBorder="1" applyAlignment="1">
      <alignment horizontal="left" vertical="top"/>
    </xf>
    <xf numFmtId="166" fontId="121" fillId="0" borderId="34" xfId="0" applyNumberFormat="1" applyFont="1" applyBorder="1" applyAlignment="1">
      <alignment horizontal="center" vertical="top"/>
    </xf>
    <xf numFmtId="1" fontId="121" fillId="0" borderId="1" xfId="0" applyNumberFormat="1" applyFont="1" applyBorder="1" applyAlignment="1">
      <alignment horizontal="center" vertical="top"/>
    </xf>
    <xf numFmtId="0" fontId="121" fillId="0" borderId="1" xfId="0" applyFont="1" applyBorder="1" applyAlignment="1">
      <alignment horizontal="justify" vertical="top" wrapText="1"/>
    </xf>
    <xf numFmtId="0" fontId="123" fillId="0" borderId="1" xfId="1" applyFont="1" applyBorder="1" applyAlignment="1">
      <alignment horizontal="center" vertical="top"/>
    </xf>
    <xf numFmtId="2" fontId="123" fillId="0" borderId="29" xfId="1" applyNumberFormat="1" applyFont="1" applyBorder="1" applyAlignment="1">
      <alignment horizontal="center" vertical="top"/>
    </xf>
    <xf numFmtId="2" fontId="123" fillId="0" borderId="29" xfId="1" applyNumberFormat="1" applyFont="1" applyBorder="1" applyAlignment="1" applyProtection="1">
      <alignment horizontal="center" vertical="top"/>
      <protection locked="0"/>
    </xf>
    <xf numFmtId="2" fontId="123" fillId="0" borderId="29" xfId="0" applyNumberFormat="1" applyFont="1" applyBorder="1" applyAlignment="1">
      <alignment horizontal="center" vertical="top"/>
    </xf>
    <xf numFmtId="2" fontId="123" fillId="0" borderId="1" xfId="1" applyNumberFormat="1" applyFont="1" applyBorder="1" applyAlignment="1">
      <alignment horizontal="center" vertical="top"/>
    </xf>
    <xf numFmtId="2" fontId="121" fillId="0" borderId="1" xfId="0" applyNumberFormat="1" applyFont="1" applyBorder="1" applyAlignment="1">
      <alignment horizontal="center" vertical="top"/>
    </xf>
    <xf numFmtId="0" fontId="121" fillId="0" borderId="1" xfId="0" applyFont="1" applyBorder="1" applyAlignment="1">
      <alignment vertical="top"/>
    </xf>
    <xf numFmtId="0" fontId="121" fillId="0" borderId="1" xfId="0" applyFont="1" applyBorder="1" applyAlignment="1">
      <alignment horizontal="center" vertical="top" wrapText="1"/>
    </xf>
    <xf numFmtId="2" fontId="121" fillId="0" borderId="29" xfId="0" applyNumberFormat="1" applyFont="1" applyBorder="1" applyAlignment="1" applyProtection="1">
      <alignment horizontal="center" vertical="top" wrapText="1"/>
      <protection locked="0"/>
    </xf>
    <xf numFmtId="1" fontId="121" fillId="0" borderId="29" xfId="0" applyNumberFormat="1" applyFont="1" applyBorder="1" applyAlignment="1">
      <alignment horizontal="center" vertical="top"/>
    </xf>
    <xf numFmtId="0" fontId="123" fillId="0" borderId="29" xfId="4159" applyFont="1" applyBorder="1" applyAlignment="1" applyProtection="1">
      <alignment vertical="top" wrapText="1"/>
    </xf>
    <xf numFmtId="0" fontId="121" fillId="0" borderId="29" xfId="0" applyFont="1" applyBorder="1" applyAlignment="1">
      <alignment horizontal="center" vertical="top" wrapText="1"/>
    </xf>
    <xf numFmtId="0" fontId="123" fillId="0" borderId="29" xfId="4250" applyFont="1" applyBorder="1" applyAlignment="1">
      <alignment vertical="top" wrapText="1"/>
    </xf>
    <xf numFmtId="0" fontId="121" fillId="0" borderId="29" xfId="0" applyFont="1" applyBorder="1" applyAlignment="1">
      <alignment vertical="top"/>
    </xf>
    <xf numFmtId="2" fontId="123" fillId="0" borderId="1" xfId="1" applyNumberFormat="1" applyFont="1" applyBorder="1" applyAlignment="1" applyProtection="1">
      <alignment horizontal="center" vertical="top"/>
      <protection locked="0"/>
    </xf>
    <xf numFmtId="0" fontId="123" fillId="0" borderId="1" xfId="0" applyFont="1" applyBorder="1" applyAlignment="1">
      <alignment horizontal="justify" vertical="top" wrapText="1"/>
    </xf>
    <xf numFmtId="0" fontId="121" fillId="0" borderId="29" xfId="0" applyFont="1" applyBorder="1" applyAlignment="1">
      <alignment vertical="top" wrapText="1"/>
    </xf>
    <xf numFmtId="1" fontId="123" fillId="0" borderId="1" xfId="1" applyNumberFormat="1" applyFont="1" applyBorder="1" applyAlignment="1">
      <alignment horizontal="center" vertical="top"/>
    </xf>
    <xf numFmtId="0" fontId="123" fillId="0" borderId="1" xfId="1" applyFont="1" applyBorder="1" applyAlignment="1">
      <alignment vertical="top"/>
    </xf>
    <xf numFmtId="0" fontId="124" fillId="0" borderId="0" xfId="0" applyFont="1"/>
    <xf numFmtId="0" fontId="123" fillId="0" borderId="29" xfId="1" applyFont="1" applyBorder="1" applyAlignment="1">
      <alignment vertical="top"/>
    </xf>
    <xf numFmtId="1" fontId="123" fillId="0" borderId="29" xfId="0" applyNumberFormat="1" applyFont="1" applyBorder="1" applyAlignment="1">
      <alignment horizontal="center" vertical="top"/>
    </xf>
    <xf numFmtId="0" fontId="123" fillId="0" borderId="29" xfId="0" applyFont="1" applyBorder="1" applyAlignment="1">
      <alignment horizontal="center" vertical="top" wrapText="1"/>
    </xf>
    <xf numFmtId="0" fontId="123" fillId="0" borderId="29" xfId="0" applyFont="1" applyBorder="1" applyAlignment="1">
      <alignment vertical="top" wrapText="1"/>
    </xf>
    <xf numFmtId="0" fontId="125" fillId="0" borderId="0" xfId="0" applyFont="1"/>
    <xf numFmtId="0" fontId="120" fillId="0" borderId="1" xfId="1" applyFont="1" applyBorder="1" applyAlignment="1">
      <alignment vertical="top"/>
    </xf>
    <xf numFmtId="2" fontId="120" fillId="0" borderId="29" xfId="1" applyNumberFormat="1" applyFont="1" applyBorder="1" applyAlignment="1" applyProtection="1">
      <alignment horizontal="center" vertical="top"/>
      <protection locked="0"/>
    </xf>
    <xf numFmtId="0" fontId="123" fillId="0" borderId="29" xfId="1" applyFont="1" applyBorder="1" applyAlignment="1">
      <alignment horizontal="center" vertical="top"/>
    </xf>
    <xf numFmtId="0" fontId="120" fillId="0" borderId="29" xfId="1" applyFont="1" applyBorder="1" applyAlignment="1">
      <alignment vertical="top"/>
    </xf>
    <xf numFmtId="1" fontId="123" fillId="0" borderId="29" xfId="1" applyNumberFormat="1" applyFont="1" applyBorder="1" applyAlignment="1">
      <alignment horizontal="center" vertical="top"/>
    </xf>
    <xf numFmtId="0" fontId="123" fillId="0" borderId="29" xfId="1" applyFont="1" applyBorder="1" applyAlignment="1">
      <alignment vertical="top" wrapText="1"/>
    </xf>
    <xf numFmtId="1" fontId="126" fillId="0" borderId="1" xfId="1" applyNumberFormat="1" applyFont="1" applyBorder="1" applyAlignment="1">
      <alignment horizontal="center" vertical="top"/>
    </xf>
    <xf numFmtId="0" fontId="126" fillId="0" borderId="1" xfId="0" applyFont="1" applyBorder="1" applyAlignment="1">
      <alignment horizontal="justify" vertical="top" wrapText="1"/>
    </xf>
    <xf numFmtId="2" fontId="126" fillId="0" borderId="1" xfId="1" applyNumberFormat="1" applyFont="1" applyBorder="1" applyAlignment="1">
      <alignment horizontal="center" vertical="top"/>
    </xf>
    <xf numFmtId="0" fontId="122" fillId="0" borderId="29" xfId="0" applyFont="1" applyBorder="1" applyAlignment="1">
      <alignment horizontal="justify" vertical="top" wrapText="1"/>
    </xf>
    <xf numFmtId="0" fontId="123" fillId="0" borderId="29" xfId="1" applyFont="1" applyBorder="1" applyAlignment="1" applyProtection="1">
      <alignment horizontal="center" vertical="top"/>
      <protection locked="0"/>
    </xf>
    <xf numFmtId="2" fontId="122" fillId="0" borderId="1" xfId="0" applyNumberFormat="1" applyFont="1" applyBorder="1" applyAlignment="1">
      <alignment horizontal="left" vertical="top"/>
    </xf>
    <xf numFmtId="0" fontId="121" fillId="0" borderId="1" xfId="0" applyFont="1" applyBorder="1" applyAlignment="1">
      <alignment horizontal="center" vertical="top"/>
    </xf>
    <xf numFmtId="2" fontId="121" fillId="0" borderId="1" xfId="0" applyNumberFormat="1" applyFont="1" applyBorder="1" applyAlignment="1" applyProtection="1">
      <alignment horizontal="center" vertical="top"/>
      <protection locked="0"/>
    </xf>
    <xf numFmtId="2" fontId="121" fillId="0" borderId="29" xfId="0" applyNumberFormat="1" applyFont="1" applyBorder="1" applyAlignment="1" applyProtection="1">
      <alignment horizontal="center" vertical="top"/>
      <protection locked="0"/>
    </xf>
    <xf numFmtId="0" fontId="123" fillId="0" borderId="29" xfId="4" applyFont="1" applyBorder="1" applyAlignment="1">
      <alignment horizontal="justify" vertical="top" wrapText="1"/>
    </xf>
    <xf numFmtId="0" fontId="123" fillId="0" borderId="1" xfId="4" applyFont="1" applyBorder="1" applyAlignment="1">
      <alignment horizontal="justify" vertical="top"/>
    </xf>
    <xf numFmtId="0" fontId="121" fillId="0" borderId="29" xfId="0" applyFont="1" applyBorder="1" applyAlignment="1">
      <alignment horizontal="justify" vertical="top" wrapText="1"/>
    </xf>
    <xf numFmtId="0" fontId="121" fillId="0" borderId="29" xfId="0" applyFont="1" applyBorder="1" applyAlignment="1">
      <alignment horizontal="center" vertical="top"/>
    </xf>
    <xf numFmtId="0" fontId="120" fillId="0" borderId="29" xfId="0" applyFont="1" applyBorder="1" applyAlignment="1">
      <alignment horizontal="left" vertical="top" wrapText="1"/>
    </xf>
    <xf numFmtId="0" fontId="127" fillId="0" borderId="29" xfId="0" applyFont="1" applyBorder="1" applyAlignment="1">
      <alignment vertical="top" wrapText="1"/>
    </xf>
    <xf numFmtId="0" fontId="128" fillId="0" borderId="29" xfId="0" applyFont="1" applyBorder="1" applyAlignment="1">
      <alignment vertical="top" wrapText="1"/>
    </xf>
    <xf numFmtId="0" fontId="122" fillId="0" borderId="1" xfId="0" applyFont="1" applyBorder="1" applyAlignment="1">
      <alignment vertical="top"/>
    </xf>
    <xf numFmtId="1" fontId="123" fillId="0" borderId="1" xfId="0" applyNumberFormat="1" applyFont="1" applyBorder="1" applyAlignment="1">
      <alignment horizontal="center" vertical="top"/>
    </xf>
    <xf numFmtId="0" fontId="123" fillId="0" borderId="29" xfId="0" applyFont="1" applyBorder="1" applyAlignment="1">
      <alignment horizontal="justify" vertical="top" wrapText="1"/>
    </xf>
    <xf numFmtId="0" fontId="129" fillId="0" borderId="29" xfId="0" applyFont="1" applyBorder="1" applyAlignment="1">
      <alignment horizontal="justify" vertical="top" wrapText="1"/>
    </xf>
    <xf numFmtId="0" fontId="126" fillId="0" borderId="1" xfId="0" applyFont="1" applyBorder="1" applyAlignment="1">
      <alignment horizontal="center" vertical="top" wrapText="1"/>
    </xf>
    <xf numFmtId="2" fontId="126" fillId="0" borderId="29" xfId="0" applyNumberFormat="1" applyFont="1" applyBorder="1" applyAlignment="1" applyProtection="1">
      <alignment horizontal="center" vertical="top" wrapText="1"/>
      <protection locked="0"/>
    </xf>
    <xf numFmtId="1" fontId="123" fillId="0" borderId="32" xfId="0" applyNumberFormat="1" applyFont="1" applyBorder="1" applyAlignment="1">
      <alignment horizontal="center" vertical="top" wrapText="1"/>
    </xf>
    <xf numFmtId="2" fontId="126" fillId="0" borderId="1" xfId="0" applyNumberFormat="1" applyFont="1" applyBorder="1" applyAlignment="1">
      <alignment horizontal="center" vertical="top"/>
    </xf>
    <xf numFmtId="0" fontId="130" fillId="0" borderId="1" xfId="0" applyFont="1" applyBorder="1" applyAlignment="1">
      <alignment vertical="top"/>
    </xf>
    <xf numFmtId="0" fontId="126" fillId="0" borderId="1" xfId="0" applyFont="1" applyBorder="1" applyAlignment="1">
      <alignment horizontal="center" vertical="top"/>
    </xf>
    <xf numFmtId="2" fontId="126" fillId="0" borderId="29" xfId="0" applyNumberFormat="1" applyFont="1" applyBorder="1" applyAlignment="1" applyProtection="1">
      <alignment horizontal="center" vertical="top"/>
      <protection locked="0"/>
    </xf>
    <xf numFmtId="0" fontId="120" fillId="0" borderId="30" xfId="0" applyFont="1" applyBorder="1" applyAlignment="1">
      <alignment horizontal="left" vertical="top" wrapText="1"/>
    </xf>
    <xf numFmtId="1" fontId="126" fillId="0" borderId="1" xfId="0" applyNumberFormat="1" applyFont="1" applyBorder="1" applyAlignment="1">
      <alignment horizontal="center" vertical="top"/>
    </xf>
    <xf numFmtId="2" fontId="126" fillId="0" borderId="29" xfId="1" applyNumberFormat="1" applyFont="1" applyBorder="1" applyAlignment="1" applyProtection="1">
      <alignment horizontal="center" vertical="top"/>
      <protection locked="0"/>
    </xf>
    <xf numFmtId="1" fontId="126" fillId="0" borderId="29" xfId="0" applyNumberFormat="1" applyFont="1" applyBorder="1" applyAlignment="1">
      <alignment horizontal="center" vertical="top"/>
    </xf>
    <xf numFmtId="0" fontId="126" fillId="0" borderId="30" xfId="0" applyFont="1" applyBorder="1" applyAlignment="1">
      <alignment horizontal="justify" vertical="top" wrapText="1"/>
    </xf>
    <xf numFmtId="0" fontId="123" fillId="0" borderId="29" xfId="0" applyFont="1" applyBorder="1" applyAlignment="1">
      <alignment horizontal="center" vertical="top"/>
    </xf>
    <xf numFmtId="0" fontId="129" fillId="0" borderId="29" xfId="4286" applyFont="1" applyBorder="1" applyAlignment="1">
      <alignment horizontal="justify" vertical="top" wrapText="1"/>
    </xf>
    <xf numFmtId="2" fontId="123" fillId="0" borderId="1" xfId="0" applyNumberFormat="1" applyFont="1" applyBorder="1" applyAlignment="1">
      <alignment horizontal="center" vertical="top"/>
    </xf>
    <xf numFmtId="0" fontId="123" fillId="0" borderId="1" xfId="0" applyFont="1" applyBorder="1" applyAlignment="1">
      <alignment vertical="top"/>
    </xf>
    <xf numFmtId="0" fontId="123" fillId="0" borderId="1" xfId="0" applyFont="1" applyBorder="1" applyAlignment="1">
      <alignment horizontal="center" vertical="top"/>
    </xf>
    <xf numFmtId="0" fontId="121" fillId="0" borderId="29" xfId="0" applyFont="1" applyBorder="1" applyAlignment="1">
      <alignment horizontal="left" vertical="top" wrapText="1"/>
    </xf>
    <xf numFmtId="0" fontId="122" fillId="0" borderId="29" xfId="10" applyFont="1" applyBorder="1" applyAlignment="1">
      <alignment vertical="top"/>
    </xf>
    <xf numFmtId="2" fontId="120" fillId="0" borderId="29" xfId="0" applyNumberFormat="1" applyFont="1" applyBorder="1" applyAlignment="1" applyProtection="1">
      <alignment horizontal="center" vertical="top"/>
      <protection locked="0"/>
    </xf>
    <xf numFmtId="2" fontId="128" fillId="0" borderId="30" xfId="8" applyNumberFormat="1" applyFont="1" applyBorder="1" applyAlignment="1">
      <alignment horizontal="center" vertical="top"/>
    </xf>
    <xf numFmtId="0" fontId="120" fillId="0" borderId="29" xfId="0" applyFont="1" applyBorder="1" applyAlignment="1">
      <alignment horizontal="justify" vertical="top" wrapText="1"/>
    </xf>
    <xf numFmtId="0" fontId="123" fillId="0" borderId="29" xfId="4217" applyFont="1" applyBorder="1" applyAlignment="1">
      <alignment horizontal="justify" vertical="top" wrapText="1"/>
    </xf>
    <xf numFmtId="0" fontId="126" fillId="0" borderId="29" xfId="0" applyFont="1" applyBorder="1" applyAlignment="1">
      <alignment horizontal="justify" vertical="top" wrapText="1"/>
    </xf>
    <xf numFmtId="0" fontId="123" fillId="0" borderId="1" xfId="0" applyFont="1" applyBorder="1" applyAlignment="1">
      <alignment horizontal="center" vertical="top" wrapText="1"/>
    </xf>
    <xf numFmtId="0" fontId="122" fillId="0" borderId="29" xfId="0" applyFont="1" applyBorder="1" applyAlignment="1">
      <alignment vertical="top"/>
    </xf>
    <xf numFmtId="0" fontId="123" fillId="0" borderId="29" xfId="4281" applyFont="1" applyBorder="1" applyAlignment="1">
      <alignment horizontal="justify" vertical="top" wrapText="1"/>
    </xf>
    <xf numFmtId="0" fontId="120" fillId="0" borderId="29" xfId="10" applyFont="1" applyBorder="1" applyAlignment="1">
      <alignment vertical="top"/>
    </xf>
    <xf numFmtId="0" fontId="123" fillId="0" borderId="29" xfId="0" applyFont="1" applyBorder="1" applyAlignment="1">
      <alignment vertical="top"/>
    </xf>
    <xf numFmtId="2" fontId="123" fillId="0" borderId="32" xfId="1" applyNumberFormat="1" applyFont="1" applyBorder="1" applyAlignment="1" applyProtection="1">
      <alignment horizontal="center" vertical="top"/>
      <protection locked="0"/>
    </xf>
    <xf numFmtId="2" fontId="121" fillId="0" borderId="32" xfId="0" applyNumberFormat="1" applyFont="1" applyBorder="1" applyAlignment="1" applyProtection="1">
      <alignment horizontal="center" vertical="top" wrapText="1"/>
      <protection locked="0"/>
    </xf>
    <xf numFmtId="0" fontId="123" fillId="0" borderId="33" xfId="0" applyFont="1" applyBorder="1" applyAlignment="1">
      <alignment horizontal="center" vertical="top"/>
    </xf>
    <xf numFmtId="0" fontId="121" fillId="0" borderId="33" xfId="0" applyFont="1" applyBorder="1" applyAlignment="1">
      <alignment horizontal="center" vertical="top" wrapText="1"/>
    </xf>
    <xf numFmtId="1" fontId="123" fillId="0" borderId="33" xfId="0" applyNumberFormat="1" applyFont="1" applyBorder="1" applyAlignment="1">
      <alignment horizontal="center" vertical="top"/>
    </xf>
    <xf numFmtId="0" fontId="123" fillId="0" borderId="33" xfId="0" applyFont="1" applyBorder="1" applyAlignment="1">
      <alignment horizontal="justify" vertical="top" wrapText="1"/>
    </xf>
    <xf numFmtId="0" fontId="121" fillId="0" borderId="33" xfId="0" applyFont="1" applyBorder="1" applyAlignment="1">
      <alignment horizontal="center" vertical="top"/>
    </xf>
    <xf numFmtId="0" fontId="126" fillId="0" borderId="34" xfId="0" applyFont="1" applyBorder="1" applyAlignment="1">
      <alignment horizontal="center" vertical="top"/>
    </xf>
    <xf numFmtId="0" fontId="126" fillId="0" borderId="34" xfId="0" applyFont="1" applyBorder="1" applyAlignment="1">
      <alignment horizontal="justify" vertical="top" wrapText="1"/>
    </xf>
    <xf numFmtId="0" fontId="121" fillId="0" borderId="34" xfId="0" applyFont="1" applyBorder="1" applyAlignment="1">
      <alignment horizontal="center" vertical="top" wrapText="1"/>
    </xf>
    <xf numFmtId="0" fontId="123" fillId="0" borderId="29" xfId="4286" applyFont="1" applyBorder="1" applyAlignment="1">
      <alignment vertical="top" wrapText="1"/>
    </xf>
    <xf numFmtId="0" fontId="120" fillId="0" borderId="29" xfId="4169" applyFont="1" applyBorder="1" applyAlignment="1">
      <alignment horizontal="justify" vertical="center" wrapText="1"/>
    </xf>
    <xf numFmtId="2" fontId="120" fillId="0" borderId="1" xfId="0" applyNumberFormat="1" applyFont="1" applyBorder="1" applyAlignment="1" applyProtection="1">
      <alignment horizontal="center" vertical="top"/>
      <protection locked="0"/>
    </xf>
    <xf numFmtId="0" fontId="120" fillId="0" borderId="1" xfId="0" applyFont="1" applyBorder="1" applyAlignment="1">
      <alignment vertical="top"/>
    </xf>
    <xf numFmtId="1" fontId="121" fillId="0" borderId="35" xfId="0" applyNumberFormat="1" applyFont="1" applyBorder="1" applyAlignment="1">
      <alignment horizontal="center" vertical="top"/>
    </xf>
    <xf numFmtId="0" fontId="129" fillId="0" borderId="36" xfId="0" applyFont="1" applyBorder="1" applyAlignment="1">
      <alignment vertical="top" wrapText="1"/>
    </xf>
    <xf numFmtId="0" fontId="123" fillId="0" borderId="32" xfId="1" applyFont="1" applyBorder="1" applyAlignment="1">
      <alignment horizontal="center" vertical="top"/>
    </xf>
    <xf numFmtId="1" fontId="121" fillId="0" borderId="32" xfId="0" applyNumberFormat="1" applyFont="1" applyBorder="1" applyAlignment="1">
      <alignment horizontal="center" vertical="top"/>
    </xf>
    <xf numFmtId="0" fontId="129" fillId="0" borderId="30" xfId="0" applyFont="1" applyBorder="1" applyAlignment="1">
      <alignment vertical="top" wrapText="1"/>
    </xf>
    <xf numFmtId="1" fontId="121" fillId="0" borderId="29" xfId="0" applyNumberFormat="1" applyFont="1" applyBorder="1" applyAlignment="1">
      <alignment horizontal="center" vertical="top" wrapText="1"/>
    </xf>
    <xf numFmtId="0" fontId="122" fillId="0" borderId="29" xfId="0" applyFont="1" applyBorder="1" applyAlignment="1">
      <alignment horizontal="center" vertical="top" wrapText="1"/>
    </xf>
    <xf numFmtId="0" fontId="129" fillId="0" borderId="29" xfId="0" applyFont="1" applyBorder="1" applyAlignment="1">
      <alignment vertical="top" wrapText="1"/>
    </xf>
    <xf numFmtId="1" fontId="121" fillId="0" borderId="29" xfId="0" applyNumberFormat="1" applyFont="1" applyBorder="1" applyAlignment="1">
      <alignment horizontal="left" vertical="top"/>
    </xf>
    <xf numFmtId="2" fontId="123" fillId="0" borderId="1" xfId="1" applyNumberFormat="1" applyFont="1" applyBorder="1" applyAlignment="1">
      <alignment vertical="top"/>
    </xf>
    <xf numFmtId="1" fontId="123" fillId="0" borderId="29" xfId="0" applyNumberFormat="1" applyFont="1" applyBorder="1" applyAlignment="1">
      <alignment horizontal="center" vertical="top" wrapText="1"/>
    </xf>
    <xf numFmtId="0" fontId="123" fillId="0" borderId="1" xfId="3" applyFont="1" applyFill="1" applyBorder="1" applyAlignment="1">
      <alignment vertical="top"/>
    </xf>
    <xf numFmtId="2" fontId="123" fillId="0" borderId="8" xfId="0" applyNumberFormat="1" applyFont="1" applyBorder="1" applyAlignment="1">
      <alignment horizontal="center" vertical="top"/>
    </xf>
    <xf numFmtId="0" fontId="122" fillId="0" borderId="1" xfId="0" applyFont="1" applyBorder="1" applyAlignment="1">
      <alignment horizontal="justify" vertical="top" wrapText="1"/>
    </xf>
    <xf numFmtId="0" fontId="123" fillId="0" borderId="1" xfId="0" applyFont="1" applyBorder="1" applyAlignment="1">
      <alignment horizontal="left" vertical="top" wrapText="1"/>
    </xf>
    <xf numFmtId="0" fontId="121" fillId="0" borderId="1" xfId="0" applyFont="1" applyBorder="1" applyAlignment="1">
      <alignment horizontal="left" vertical="top" wrapText="1"/>
    </xf>
    <xf numFmtId="0" fontId="123" fillId="0" borderId="29" xfId="1" applyFont="1" applyBorder="1" applyAlignment="1">
      <alignment horizontal="left" vertical="top" wrapText="1"/>
    </xf>
    <xf numFmtId="2" fontId="123" fillId="0" borderId="29" xfId="1" applyNumberFormat="1" applyFont="1" applyBorder="1" applyAlignment="1" applyProtection="1">
      <alignment horizontal="center" vertical="top" wrapText="1"/>
      <protection locked="0"/>
    </xf>
    <xf numFmtId="4" fontId="123" fillId="0" borderId="1" xfId="1" applyNumberFormat="1" applyFont="1" applyBorder="1" applyAlignment="1" applyProtection="1">
      <alignment horizontal="center" vertical="top"/>
      <protection locked="0"/>
    </xf>
    <xf numFmtId="2" fontId="120" fillId="0" borderId="29" xfId="1" applyNumberFormat="1" applyFont="1" applyBorder="1" applyAlignment="1">
      <alignment horizontal="center" vertical="top"/>
    </xf>
    <xf numFmtId="166" fontId="123" fillId="0" borderId="1" xfId="0" applyNumberFormat="1" applyFont="1" applyBorder="1" applyAlignment="1" applyProtection="1">
      <alignment horizontal="center" vertical="top"/>
      <protection locked="0"/>
    </xf>
    <xf numFmtId="0" fontId="123" fillId="0" borderId="0" xfId="1" applyFont="1" applyAlignment="1" applyProtection="1">
      <alignment horizontal="center" vertical="top"/>
      <protection locked="0"/>
    </xf>
    <xf numFmtId="0" fontId="122" fillId="0" borderId="1" xfId="0" applyFont="1" applyBorder="1" applyAlignment="1">
      <alignment horizontal="left" vertical="top"/>
    </xf>
    <xf numFmtId="0" fontId="121" fillId="0" borderId="1" xfId="0" applyFont="1" applyBorder="1" applyAlignment="1" applyProtection="1">
      <alignment horizontal="center" vertical="top"/>
      <protection locked="0"/>
    </xf>
    <xf numFmtId="0" fontId="121" fillId="0" borderId="29" xfId="0" applyFont="1" applyBorder="1" applyAlignment="1" applyProtection="1">
      <alignment horizontal="center" vertical="top"/>
      <protection locked="0"/>
    </xf>
    <xf numFmtId="166" fontId="120" fillId="0" borderId="1" xfId="0" applyNumberFormat="1" applyFont="1" applyBorder="1" applyAlignment="1" applyProtection="1">
      <alignment horizontal="center" vertical="top"/>
      <protection locked="0"/>
    </xf>
    <xf numFmtId="166" fontId="120" fillId="0" borderId="29" xfId="0" applyNumberFormat="1" applyFont="1" applyBorder="1" applyAlignment="1" applyProtection="1">
      <alignment horizontal="center" vertical="top"/>
      <protection locked="0"/>
    </xf>
    <xf numFmtId="166" fontId="122" fillId="0" borderId="1" xfId="0" applyNumberFormat="1" applyFont="1" applyBorder="1" applyAlignment="1" applyProtection="1">
      <alignment horizontal="center" vertical="top"/>
      <protection locked="0"/>
    </xf>
    <xf numFmtId="166" fontId="122" fillId="0" borderId="29" xfId="0" applyNumberFormat="1" applyFont="1" applyBorder="1" applyAlignment="1" applyProtection="1">
      <alignment horizontal="center" vertical="top"/>
      <protection locked="0"/>
    </xf>
    <xf numFmtId="0" fontId="122" fillId="0" borderId="29" xfId="0" applyFont="1" applyBorder="1" applyAlignment="1">
      <alignment horizontal="left" vertical="center"/>
    </xf>
    <xf numFmtId="0" fontId="122" fillId="0" borderId="29" xfId="0" applyFont="1" applyBorder="1" applyAlignment="1">
      <alignment horizontal="left" vertical="top"/>
    </xf>
    <xf numFmtId="4" fontId="122" fillId="0" borderId="1" xfId="0" applyNumberFormat="1" applyFont="1" applyBorder="1" applyAlignment="1" applyProtection="1">
      <alignment horizontal="center" vertical="top"/>
      <protection locked="0"/>
    </xf>
    <xf numFmtId="2" fontId="122" fillId="0" borderId="29" xfId="0" applyNumberFormat="1" applyFont="1" applyBorder="1" applyAlignment="1">
      <alignment horizontal="left" vertical="top"/>
    </xf>
    <xf numFmtId="0" fontId="13" fillId="6" borderId="29" xfId="5" applyFont="1" applyFill="1" applyBorder="1" applyAlignment="1">
      <alignment horizontal="center" vertical="top"/>
    </xf>
    <xf numFmtId="0" fontId="14" fillId="6" borderId="29" xfId="5" applyFont="1" applyFill="1" applyBorder="1" applyAlignment="1">
      <alignment horizontal="center" vertical="top"/>
    </xf>
    <xf numFmtId="2" fontId="13" fillId="6" borderId="29" xfId="5" applyNumberFormat="1" applyFont="1" applyFill="1" applyBorder="1" applyAlignment="1">
      <alignment horizontal="center" vertical="top"/>
    </xf>
    <xf numFmtId="0" fontId="13" fillId="6" borderId="1" xfId="5" applyFont="1" applyFill="1" applyBorder="1" applyAlignment="1">
      <alignment horizontal="center" vertical="top"/>
    </xf>
    <xf numFmtId="0" fontId="14" fillId="6" borderId="1" xfId="5" applyFont="1" applyFill="1" applyBorder="1" applyAlignment="1">
      <alignment horizontal="center" vertical="top"/>
    </xf>
    <xf numFmtId="2" fontId="13" fillId="6" borderId="1" xfId="5" applyNumberFormat="1" applyFont="1" applyFill="1" applyBorder="1" applyAlignment="1">
      <alignment horizontal="center" vertical="top"/>
    </xf>
    <xf numFmtId="2" fontId="14" fillId="6" borderId="1" xfId="5" applyNumberFormat="1" applyFont="1" applyFill="1" applyBorder="1" applyAlignment="1">
      <alignment horizontal="center" vertical="top"/>
    </xf>
    <xf numFmtId="2" fontId="14" fillId="6" borderId="29" xfId="5" applyNumberFormat="1" applyFont="1" applyFill="1" applyBorder="1" applyAlignment="1">
      <alignment horizontal="center" vertical="top"/>
    </xf>
    <xf numFmtId="0" fontId="14" fillId="6" borderId="1" xfId="5" applyFont="1" applyFill="1" applyBorder="1" applyAlignment="1">
      <alignment horizontal="left" vertical="top"/>
    </xf>
    <xf numFmtId="0" fontId="13" fillId="6" borderId="29" xfId="5" applyFont="1" applyFill="1" applyBorder="1" applyAlignment="1">
      <alignment horizontal="left" vertical="top"/>
    </xf>
    <xf numFmtId="0" fontId="13" fillId="6" borderId="1" xfId="14" applyFont="1" applyFill="1" applyBorder="1" applyAlignment="1">
      <alignment horizontal="left" vertical="top"/>
    </xf>
    <xf numFmtId="0" fontId="123" fillId="0" borderId="29" xfId="4" applyFont="1" applyBorder="1" applyAlignment="1">
      <alignment horizontal="justify" vertical="top"/>
    </xf>
    <xf numFmtId="0" fontId="15" fillId="0" borderId="1" xfId="0" applyFont="1" applyBorder="1" applyAlignment="1">
      <alignment horizontal="justify" vertical="top" wrapText="1"/>
    </xf>
    <xf numFmtId="43" fontId="15" fillId="0" borderId="0" xfId="0" applyNumberFormat="1" applyFont="1"/>
    <xf numFmtId="2" fontId="123" fillId="0" borderId="29" xfId="0" applyNumberFormat="1" applyFont="1" applyBorder="1" applyAlignment="1" applyProtection="1">
      <alignment horizontal="right" vertical="top"/>
      <protection locked="0"/>
    </xf>
    <xf numFmtId="0" fontId="120" fillId="0" borderId="29" xfId="0" applyFont="1" applyBorder="1" applyAlignment="1">
      <alignment vertical="top"/>
    </xf>
    <xf numFmtId="0" fontId="16" fillId="2" borderId="0" xfId="4302" applyFont="1" applyFill="1"/>
    <xf numFmtId="0" fontId="15" fillId="2" borderId="29" xfId="4302" applyFont="1" applyFill="1" applyBorder="1"/>
    <xf numFmtId="0" fontId="15" fillId="2" borderId="0" xfId="4302" applyFont="1" applyFill="1"/>
    <xf numFmtId="0" fontId="15" fillId="2" borderId="0" xfId="4302" applyFont="1" applyFill="1" applyAlignment="1">
      <alignment horizontal="center" vertical="center"/>
    </xf>
    <xf numFmtId="0" fontId="15" fillId="2" borderId="29" xfId="4302" applyFont="1" applyFill="1" applyBorder="1" applyAlignment="1">
      <alignment horizontal="center"/>
    </xf>
    <xf numFmtId="0" fontId="9" fillId="0" borderId="0" xfId="4299"/>
    <xf numFmtId="0" fontId="15" fillId="2" borderId="0" xfId="4302" applyFont="1" applyFill="1" applyAlignment="1">
      <alignment horizontal="center"/>
    </xf>
    <xf numFmtId="0" fontId="15" fillId="2" borderId="0" xfId="4302" applyFont="1" applyFill="1" applyAlignment="1">
      <alignment horizontal="right"/>
    </xf>
    <xf numFmtId="0" fontId="15" fillId="2" borderId="29" xfId="4302" applyFont="1" applyFill="1" applyBorder="1" applyAlignment="1">
      <alignment horizontal="right"/>
    </xf>
    <xf numFmtId="43" fontId="15" fillId="0" borderId="0" xfId="4296" applyFont="1" applyAlignment="1"/>
    <xf numFmtId="43" fontId="0" fillId="0" borderId="0" xfId="4296" applyFont="1" applyAlignment="1">
      <alignment vertical="top"/>
    </xf>
    <xf numFmtId="43" fontId="0" fillId="0" borderId="0" xfId="4296" applyFont="1" applyFill="1" applyAlignment="1">
      <alignment vertical="top"/>
    </xf>
    <xf numFmtId="0" fontId="114" fillId="0" borderId="38" xfId="0" applyFont="1" applyBorder="1" applyAlignment="1">
      <alignment horizontal="left" vertical="center"/>
    </xf>
    <xf numFmtId="43" fontId="111" fillId="0" borderId="30" xfId="4055" applyNumberFormat="1" applyFont="1" applyFill="1" applyBorder="1" applyAlignment="1">
      <alignment horizontal="center" vertical="center" wrapText="1"/>
    </xf>
    <xf numFmtId="166" fontId="114" fillId="0" borderId="0" xfId="0" applyNumberFormat="1" applyFont="1" applyAlignment="1">
      <alignment horizontal="left" vertical="center"/>
    </xf>
    <xf numFmtId="0" fontId="114" fillId="0" borderId="30" xfId="0" applyFont="1" applyBorder="1" applyAlignment="1">
      <alignment horizontal="left" vertical="center"/>
    </xf>
    <xf numFmtId="2" fontId="113" fillId="0" borderId="30" xfId="0" applyNumberFormat="1" applyFont="1" applyBorder="1" applyAlignment="1">
      <alignment horizontal="center" vertical="center"/>
    </xf>
    <xf numFmtId="0" fontId="114" fillId="0" borderId="30" xfId="0" applyFont="1" applyBorder="1" applyAlignment="1">
      <alignment horizontal="center" vertical="center"/>
    </xf>
    <xf numFmtId="0" fontId="111" fillId="0" borderId="30" xfId="0" applyFont="1" applyBorder="1" applyAlignment="1">
      <alignment horizontal="center" vertical="center"/>
    </xf>
    <xf numFmtId="0" fontId="114" fillId="0" borderId="0" xfId="0" applyFont="1" applyAlignment="1">
      <alignment horizontal="center" vertical="center"/>
    </xf>
    <xf numFmtId="0" fontId="114" fillId="0" borderId="38" xfId="0" applyFont="1" applyBorder="1" applyAlignment="1">
      <alignment horizontal="center" vertical="center"/>
    </xf>
    <xf numFmtId="0" fontId="108" fillId="0" borderId="34" xfId="0" applyFont="1" applyBorder="1" applyAlignment="1">
      <alignment horizontal="center" vertical="center"/>
    </xf>
    <xf numFmtId="2" fontId="114" fillId="0" borderId="30" xfId="0" applyNumberFormat="1" applyFont="1" applyBorder="1" applyAlignment="1">
      <alignment horizontal="center" vertical="center"/>
    </xf>
    <xf numFmtId="205" fontId="114" fillId="0" borderId="30" xfId="0" applyNumberFormat="1" applyFont="1" applyBorder="1" applyAlignment="1">
      <alignment horizontal="left" vertical="center"/>
    </xf>
    <xf numFmtId="0" fontId="134" fillId="0" borderId="29" xfId="0" applyFont="1" applyBorder="1" applyAlignment="1">
      <alignment horizontal="left" vertical="center"/>
    </xf>
    <xf numFmtId="2" fontId="134" fillId="0" borderId="30" xfId="0" applyNumberFormat="1" applyFont="1" applyBorder="1" applyAlignment="1">
      <alignment horizontal="center" vertical="center"/>
    </xf>
    <xf numFmtId="0" fontId="101" fillId="0" borderId="35" xfId="4302" applyFont="1" applyBorder="1" applyAlignment="1">
      <alignment horizontal="center" vertical="center"/>
    </xf>
    <xf numFmtId="0" fontId="101" fillId="0" borderId="34" xfId="4302" applyFont="1" applyBorder="1" applyAlignment="1">
      <alignment horizontal="center" vertical="center"/>
    </xf>
    <xf numFmtId="0" fontId="101" fillId="0" borderId="34" xfId="4302" applyFont="1" applyBorder="1" applyAlignment="1">
      <alignment vertical="center"/>
    </xf>
    <xf numFmtId="0" fontId="101" fillId="0" borderId="36" xfId="4302" applyFont="1" applyBorder="1" applyAlignment="1">
      <alignment horizontal="center" vertical="center"/>
    </xf>
    <xf numFmtId="0" fontId="101" fillId="0" borderId="32" xfId="4302" applyFont="1" applyBorder="1" applyAlignment="1">
      <alignment horizontal="center" vertical="center"/>
    </xf>
    <xf numFmtId="0" fontId="101" fillId="0" borderId="29" xfId="4302" applyFont="1" applyBorder="1" applyAlignment="1">
      <alignment horizontal="center" vertical="center"/>
    </xf>
    <xf numFmtId="0" fontId="101" fillId="0" borderId="29" xfId="4302" applyFont="1" applyBorder="1" applyAlignment="1">
      <alignment vertical="center"/>
    </xf>
    <xf numFmtId="0" fontId="101" fillId="0" borderId="29" xfId="4302" applyFont="1" applyBorder="1" applyAlignment="1">
      <alignment horizontal="right" vertical="center"/>
    </xf>
    <xf numFmtId="0" fontId="101" fillId="0" borderId="30" xfId="4302" applyFont="1" applyBorder="1" applyAlignment="1">
      <alignment horizontal="center" vertical="center"/>
    </xf>
    <xf numFmtId="0" fontId="25" fillId="0" borderId="32" xfId="4302" applyFont="1" applyBorder="1"/>
    <xf numFmtId="0" fontId="101" fillId="0" borderId="29" xfId="4302" applyFont="1" applyBorder="1"/>
    <xf numFmtId="0" fontId="25" fillId="0" borderId="29" xfId="4302" applyFont="1" applyBorder="1" applyAlignment="1">
      <alignment horizontal="center"/>
    </xf>
    <xf numFmtId="2" fontId="25" fillId="0" borderId="29" xfId="4302" applyNumberFormat="1" applyFont="1" applyBorder="1"/>
    <xf numFmtId="2" fontId="101" fillId="0" borderId="29" xfId="4302" applyNumberFormat="1" applyFont="1" applyBorder="1" applyAlignment="1">
      <alignment horizontal="right"/>
    </xf>
    <xf numFmtId="2" fontId="101" fillId="0" borderId="30" xfId="4302" applyNumberFormat="1" applyFont="1" applyBorder="1"/>
    <xf numFmtId="0" fontId="25" fillId="0" borderId="29" xfId="3" applyFont="1" applyFill="1" applyBorder="1" applyAlignment="1">
      <alignment vertical="top"/>
    </xf>
    <xf numFmtId="2" fontId="25" fillId="0" borderId="29" xfId="4302" applyNumberFormat="1" applyFont="1" applyBorder="1" applyAlignment="1">
      <alignment horizontal="center"/>
    </xf>
    <xf numFmtId="2" fontId="25" fillId="0" borderId="30" xfId="4302" applyNumberFormat="1" applyFont="1" applyBorder="1"/>
    <xf numFmtId="0" fontId="25" fillId="0" borderId="32" xfId="4302" applyFont="1" applyBorder="1" applyAlignment="1">
      <alignment horizontal="center" vertical="top"/>
    </xf>
    <xf numFmtId="0" fontId="101" fillId="0" borderId="32" xfId="4302" applyFont="1" applyBorder="1" applyAlignment="1">
      <alignment horizontal="center"/>
    </xf>
    <xf numFmtId="2" fontId="25" fillId="0" borderId="29" xfId="4302" applyNumberFormat="1" applyFont="1" applyBorder="1" applyAlignment="1">
      <alignment horizontal="right"/>
    </xf>
    <xf numFmtId="0" fontId="103" fillId="0" borderId="32" xfId="4299" applyFont="1" applyBorder="1" applyAlignment="1">
      <alignment horizontal="center" vertical="top"/>
    </xf>
    <xf numFmtId="0" fontId="65" fillId="0" borderId="30" xfId="4299" applyFont="1" applyBorder="1"/>
    <xf numFmtId="0" fontId="25" fillId="0" borderId="29" xfId="4302" applyFont="1" applyBorder="1"/>
    <xf numFmtId="2" fontId="101" fillId="0" borderId="29" xfId="4302" applyNumberFormat="1" applyFont="1" applyBorder="1" applyAlignment="1">
      <alignment horizontal="center"/>
    </xf>
    <xf numFmtId="0" fontId="65" fillId="0" borderId="30" xfId="4299" applyFont="1" applyBorder="1" applyAlignment="1">
      <alignment horizontal="center" vertical="center"/>
    </xf>
    <xf numFmtId="0" fontId="65" fillId="0" borderId="32" xfId="4299" applyFont="1" applyBorder="1" applyAlignment="1">
      <alignment horizontal="center" vertical="top"/>
    </xf>
    <xf numFmtId="0" fontId="101" fillId="0" borderId="29" xfId="3" applyFont="1" applyFill="1" applyBorder="1" applyAlignment="1">
      <alignment vertical="top"/>
    </xf>
    <xf numFmtId="0" fontId="65" fillId="0" borderId="32" xfId="4299" applyFont="1" applyBorder="1" applyAlignment="1">
      <alignment horizontal="center" vertical="center"/>
    </xf>
    <xf numFmtId="0" fontId="65" fillId="0" borderId="29" xfId="4299" applyFont="1" applyBorder="1"/>
    <xf numFmtId="0" fontId="65" fillId="0" borderId="32" xfId="4299" applyFont="1" applyBorder="1"/>
    <xf numFmtId="0" fontId="65" fillId="0" borderId="29" xfId="4299" applyFont="1" applyBorder="1" applyAlignment="1">
      <alignment horizontal="center" vertical="center"/>
    </xf>
    <xf numFmtId="2" fontId="103" fillId="0" borderId="30" xfId="4299" applyNumberFormat="1" applyFont="1" applyBorder="1" applyAlignment="1">
      <alignment horizontal="center" vertical="center"/>
    </xf>
    <xf numFmtId="0" fontId="101" fillId="0" borderId="32" xfId="4302" applyFont="1" applyBorder="1" applyAlignment="1">
      <alignment horizontal="center" vertical="top"/>
    </xf>
    <xf numFmtId="0" fontId="25" fillId="0" borderId="29" xfId="4302" applyFont="1" applyBorder="1" applyAlignment="1">
      <alignment horizontal="right"/>
    </xf>
    <xf numFmtId="0" fontId="25" fillId="0" borderId="39" xfId="4302" applyFont="1" applyBorder="1"/>
    <xf numFmtId="43" fontId="0" fillId="0" borderId="0" xfId="4296" applyFont="1"/>
    <xf numFmtId="2" fontId="111" fillId="0" borderId="30" xfId="0" applyNumberFormat="1" applyFont="1" applyBorder="1" applyAlignment="1">
      <alignment horizontal="center" vertical="center"/>
    </xf>
    <xf numFmtId="2" fontId="110" fillId="0" borderId="0" xfId="0" applyNumberFormat="1" applyFont="1" applyAlignment="1">
      <alignment horizontal="center"/>
    </xf>
    <xf numFmtId="166" fontId="108" fillId="0" borderId="34" xfId="0" applyNumberFormat="1" applyFont="1" applyBorder="1" applyAlignment="1">
      <alignment horizontal="left" vertical="center"/>
    </xf>
    <xf numFmtId="43" fontId="111" fillId="0" borderId="30" xfId="4296" applyFont="1" applyFill="1" applyBorder="1" applyAlignment="1">
      <alignment horizontal="center" vertical="center" wrapText="1"/>
    </xf>
    <xf numFmtId="43" fontId="134" fillId="0" borderId="30" xfId="4296" applyFont="1" applyFill="1" applyBorder="1" applyAlignment="1">
      <alignment horizontal="center" vertical="center"/>
    </xf>
    <xf numFmtId="43" fontId="113" fillId="0" borderId="30" xfId="4296" applyFont="1" applyFill="1" applyBorder="1" applyAlignment="1">
      <alignment horizontal="center" vertical="center"/>
    </xf>
    <xf numFmtId="43" fontId="114" fillId="0" borderId="30" xfId="4296" applyFont="1" applyFill="1" applyBorder="1" applyAlignment="1">
      <alignment horizontal="center" vertical="center"/>
    </xf>
    <xf numFmtId="43" fontId="111" fillId="0" borderId="30" xfId="4296" applyFont="1" applyBorder="1" applyAlignment="1">
      <alignment horizontal="center" vertical="center"/>
    </xf>
    <xf numFmtId="43" fontId="114" fillId="0" borderId="38" xfId="4296" applyFont="1" applyFill="1" applyBorder="1" applyAlignment="1">
      <alignment horizontal="center" vertical="center"/>
    </xf>
    <xf numFmtId="43" fontId="108" fillId="0" borderId="34" xfId="4296" applyFont="1" applyBorder="1" applyAlignment="1">
      <alignment horizontal="center" vertical="center"/>
    </xf>
    <xf numFmtId="43" fontId="108" fillId="0" borderId="29" xfId="4296" applyFont="1" applyBorder="1" applyAlignment="1">
      <alignment horizontal="center" vertical="center"/>
    </xf>
    <xf numFmtId="43" fontId="110" fillId="0" borderId="0" xfId="4296" applyFont="1" applyAlignment="1">
      <alignment horizontal="center"/>
    </xf>
    <xf numFmtId="43" fontId="11" fillId="0" borderId="0" xfId="0" applyNumberFormat="1" applyFont="1"/>
    <xf numFmtId="0" fontId="120" fillId="0" borderId="29" xfId="0" applyFont="1" applyBorder="1" applyAlignment="1">
      <alignment horizontal="center" vertical="top" wrapText="1"/>
    </xf>
    <xf numFmtId="0" fontId="120" fillId="0" borderId="29" xfId="1" applyFont="1" applyBorder="1" applyAlignment="1">
      <alignment horizontal="center" vertical="top"/>
    </xf>
    <xf numFmtId="0" fontId="123" fillId="0" borderId="29" xfId="4169" applyFont="1" applyBorder="1" applyAlignment="1">
      <alignment horizontal="justify" vertical="top" wrapText="1"/>
    </xf>
    <xf numFmtId="0" fontId="123" fillId="0" borderId="29" xfId="4169" applyFont="1" applyBorder="1" applyAlignment="1">
      <alignment vertical="center" wrapText="1"/>
    </xf>
    <xf numFmtId="0" fontId="123" fillId="0" borderId="29" xfId="4169" applyFont="1" applyBorder="1" applyAlignment="1">
      <alignment horizontal="justify" vertical="center" wrapText="1"/>
    </xf>
    <xf numFmtId="0" fontId="127" fillId="0" borderId="29" xfId="4169" applyFont="1" applyBorder="1" applyAlignment="1">
      <alignment horizontal="justify" vertical="top" wrapText="1"/>
    </xf>
    <xf numFmtId="0" fontId="124" fillId="0" borderId="30" xfId="0" applyFont="1" applyBorder="1" applyAlignment="1">
      <alignment vertical="top" wrapText="1"/>
    </xf>
    <xf numFmtId="205" fontId="120" fillId="0" borderId="30" xfId="0" applyNumberFormat="1" applyFont="1" applyBorder="1" applyAlignment="1">
      <alignment horizontal="left" vertical="center"/>
    </xf>
    <xf numFmtId="167" fontId="14" fillId="0" borderId="29" xfId="6" applyNumberFormat="1" applyFont="1" applyBorder="1" applyAlignment="1">
      <alignment horizontal="center" vertical="top"/>
    </xf>
    <xf numFmtId="167" fontId="14" fillId="0" borderId="1" xfId="6" applyNumberFormat="1" applyFont="1" applyBorder="1" applyAlignment="1">
      <alignment horizontal="center" vertical="top"/>
    </xf>
    <xf numFmtId="0" fontId="101" fillId="0" borderId="0" xfId="4183" applyFont="1" applyAlignment="1">
      <alignment horizontal="center"/>
    </xf>
    <xf numFmtId="0" fontId="101" fillId="0" borderId="0" xfId="4183" applyFont="1" applyAlignment="1">
      <alignment horizontal="center" vertical="center"/>
    </xf>
    <xf numFmtId="2" fontId="101" fillId="0" borderId="0" xfId="4183" applyNumberFormat="1" applyFont="1" applyAlignment="1">
      <alignment horizontal="center" vertical="center"/>
    </xf>
    <xf numFmtId="2" fontId="101" fillId="0" borderId="0" xfId="4154" applyNumberFormat="1" applyFont="1" applyAlignment="1">
      <alignment horizontal="right" vertical="top"/>
    </xf>
    <xf numFmtId="0" fontId="16" fillId="0" borderId="29" xfId="8" applyFont="1" applyBorder="1" applyAlignment="1">
      <alignment horizontal="left" vertical="top"/>
    </xf>
    <xf numFmtId="0" fontId="15" fillId="0" borderId="29" xfId="8" applyFont="1" applyBorder="1" applyAlignment="1">
      <alignment horizontal="left" vertical="top"/>
    </xf>
    <xf numFmtId="0" fontId="14" fillId="0" borderId="29" xfId="4314" applyFont="1" applyBorder="1" applyAlignment="1">
      <alignment horizontal="center" vertical="top"/>
    </xf>
    <xf numFmtId="0" fontId="14" fillId="0" borderId="29" xfId="4314" applyFont="1" applyBorder="1" applyAlignment="1">
      <alignment horizontal="left" vertical="top"/>
    </xf>
    <xf numFmtId="2" fontId="14" fillId="0" borderId="29" xfId="4314" applyNumberFormat="1" applyFont="1" applyBorder="1" applyAlignment="1">
      <alignment horizontal="center" vertical="top"/>
    </xf>
    <xf numFmtId="0" fontId="13" fillId="0" borderId="29" xfId="4314" applyFont="1" applyBorder="1" applyAlignment="1">
      <alignment horizontal="left" vertical="top"/>
    </xf>
    <xf numFmtId="0" fontId="14" fillId="0" borderId="8" xfId="4314" applyFont="1" applyBorder="1" applyAlignment="1">
      <alignment horizontal="center" vertical="top"/>
    </xf>
    <xf numFmtId="2" fontId="14" fillId="0" borderId="8" xfId="4314" applyNumberFormat="1" applyFont="1" applyBorder="1" applyAlignment="1">
      <alignment horizontal="center" vertical="top"/>
    </xf>
    <xf numFmtId="0" fontId="14" fillId="0" borderId="8" xfId="4314" applyFont="1" applyBorder="1" applyAlignment="1">
      <alignment horizontal="left" vertical="top"/>
    </xf>
    <xf numFmtId="0" fontId="114" fillId="0" borderId="10" xfId="0" applyFont="1" applyBorder="1" applyAlignment="1">
      <alignment horizontal="center" vertical="center"/>
    </xf>
    <xf numFmtId="0" fontId="120" fillId="0" borderId="30" xfId="0" applyFont="1" applyBorder="1" applyAlignment="1">
      <alignment horizontal="center" vertical="top" wrapText="1"/>
    </xf>
    <xf numFmtId="0" fontId="120" fillId="0" borderId="32" xfId="0" applyFont="1" applyBorder="1" applyAlignment="1">
      <alignment horizontal="center" vertical="top" wrapText="1"/>
    </xf>
    <xf numFmtId="0" fontId="120" fillId="0" borderId="29" xfId="0" applyFont="1" applyBorder="1" applyAlignment="1">
      <alignment horizontal="center" vertical="top" wrapText="1"/>
    </xf>
    <xf numFmtId="0" fontId="120" fillId="0" borderId="33" xfId="1" applyFont="1" applyBorder="1" applyAlignment="1">
      <alignment horizontal="center" vertical="top" wrapText="1"/>
    </xf>
    <xf numFmtId="0" fontId="120" fillId="0" borderId="34" xfId="1" applyFont="1" applyBorder="1" applyAlignment="1">
      <alignment horizontal="center" vertical="top" wrapText="1"/>
    </xf>
    <xf numFmtId="0" fontId="98" fillId="0" borderId="36" xfId="1" applyFont="1" applyBorder="1" applyAlignment="1">
      <alignment horizontal="center" vertical="top"/>
    </xf>
    <xf numFmtId="0" fontId="98" fillId="0" borderId="10" xfId="1" applyFont="1" applyBorder="1" applyAlignment="1">
      <alignment horizontal="center" vertical="top"/>
    </xf>
    <xf numFmtId="0" fontId="98" fillId="0" borderId="30" xfId="1" applyFont="1" applyBorder="1" applyAlignment="1">
      <alignment horizontal="center" vertical="top" wrapText="1"/>
    </xf>
    <xf numFmtId="0" fontId="98" fillId="0" borderId="31" xfId="1" applyFont="1" applyBorder="1" applyAlignment="1">
      <alignment horizontal="center" vertical="top" wrapText="1"/>
    </xf>
    <xf numFmtId="0" fontId="98" fillId="0" borderId="32" xfId="1" applyFont="1" applyBorder="1" applyAlignment="1">
      <alignment horizontal="center" vertical="top" wrapText="1"/>
    </xf>
    <xf numFmtId="0" fontId="99" fillId="0" borderId="38" xfId="2" applyFont="1" applyBorder="1" applyAlignment="1">
      <alignment horizontal="center" vertical="top"/>
    </xf>
    <xf numFmtId="0" fontId="99" fillId="0" borderId="37" xfId="2" applyFont="1" applyBorder="1" applyAlignment="1">
      <alignment horizontal="center" vertical="top"/>
    </xf>
    <xf numFmtId="0" fontId="99" fillId="0" borderId="10" xfId="2" applyFont="1" applyBorder="1" applyAlignment="1">
      <alignment horizontal="center" vertical="top" wrapText="1"/>
    </xf>
    <xf numFmtId="0" fontId="120" fillId="0" borderId="29" xfId="1" applyFont="1" applyBorder="1" applyAlignment="1">
      <alignment horizontal="center" vertical="top"/>
    </xf>
    <xf numFmtId="0" fontId="120" fillId="0" borderId="32" xfId="1" applyFont="1" applyBorder="1" applyAlignment="1">
      <alignment horizontal="center" vertical="top"/>
    </xf>
    <xf numFmtId="2" fontId="13" fillId="0" borderId="4" xfId="8" applyNumberFormat="1" applyFont="1" applyBorder="1" applyAlignment="1">
      <alignment horizontal="center" vertical="top"/>
    </xf>
    <xf numFmtId="2" fontId="13" fillId="0" borderId="5" xfId="8" applyNumberFormat="1" applyFont="1" applyBorder="1" applyAlignment="1">
      <alignment horizontal="center" vertical="top"/>
    </xf>
    <xf numFmtId="2" fontId="13" fillId="0" borderId="30" xfId="5" applyNumberFormat="1" applyFont="1" applyBorder="1" applyAlignment="1">
      <alignment horizontal="center" vertical="top"/>
    </xf>
    <xf numFmtId="2" fontId="13" fillId="0" borderId="32" xfId="5" applyNumberFormat="1" applyFont="1" applyBorder="1" applyAlignment="1">
      <alignment horizontal="center" vertical="top"/>
    </xf>
    <xf numFmtId="2" fontId="13" fillId="0" borderId="30" xfId="8" applyNumberFormat="1" applyFont="1" applyBorder="1" applyAlignment="1">
      <alignment horizontal="center" vertical="top"/>
    </xf>
    <xf numFmtId="2" fontId="13" fillId="0" borderId="32" xfId="8" applyNumberFormat="1" applyFont="1" applyBorder="1" applyAlignment="1">
      <alignment horizontal="center" vertical="top"/>
    </xf>
    <xf numFmtId="0" fontId="13" fillId="0" borderId="30" xfId="6" applyFont="1" applyBorder="1" applyAlignment="1">
      <alignment horizontal="center" vertical="top"/>
    </xf>
    <xf numFmtId="0" fontId="13" fillId="0" borderId="32" xfId="6" applyFont="1" applyBorder="1" applyAlignment="1">
      <alignment horizontal="center" vertical="top"/>
    </xf>
    <xf numFmtId="2" fontId="13" fillId="0" borderId="30" xfId="6" applyNumberFormat="1" applyFont="1" applyBorder="1" applyAlignment="1">
      <alignment horizontal="center" vertical="top"/>
    </xf>
    <xf numFmtId="2" fontId="13" fillId="0" borderId="32" xfId="6" applyNumberFormat="1" applyFont="1" applyBorder="1" applyAlignment="1">
      <alignment horizontal="center" vertical="top"/>
    </xf>
    <xf numFmtId="0" fontId="65" fillId="0" borderId="29" xfId="4299" applyFont="1" applyBorder="1" applyAlignment="1">
      <alignment horizontal="justify" vertical="top" wrapText="1"/>
    </xf>
    <xf numFmtId="0" fontId="65" fillId="0" borderId="29" xfId="4299" applyFont="1" applyBorder="1" applyAlignment="1">
      <alignment horizontal="left" vertical="top" wrapText="1"/>
    </xf>
    <xf numFmtId="0" fontId="101" fillId="0" borderId="33" xfId="4302" applyFont="1" applyBorder="1" applyAlignment="1">
      <alignment horizontal="left"/>
    </xf>
    <xf numFmtId="0" fontId="101" fillId="0" borderId="38" xfId="4302" applyFont="1" applyBorder="1" applyAlignment="1">
      <alignment horizontal="left"/>
    </xf>
    <xf numFmtId="0" fontId="25" fillId="0" borderId="29" xfId="4302" applyFont="1" applyBorder="1" applyAlignment="1">
      <alignment horizontal="left" vertical="top" wrapText="1"/>
    </xf>
    <xf numFmtId="0" fontId="96" fillId="0" borderId="30" xfId="6" applyFont="1" applyBorder="1" applyAlignment="1">
      <alignment horizontal="center" vertical="center" wrapText="1"/>
    </xf>
    <xf numFmtId="0" fontId="96" fillId="0" borderId="31" xfId="6" applyFont="1" applyBorder="1" applyAlignment="1">
      <alignment horizontal="center" vertical="center" wrapText="1"/>
    </xf>
    <xf numFmtId="0" fontId="96" fillId="0" borderId="32" xfId="6" applyFont="1" applyBorder="1" applyAlignment="1">
      <alignment horizontal="center" vertical="center" wrapText="1"/>
    </xf>
    <xf numFmtId="0" fontId="101" fillId="0" borderId="31" xfId="4302" applyFont="1" applyBorder="1" applyAlignment="1">
      <alignment horizontal="center" vertical="center"/>
    </xf>
    <xf numFmtId="0" fontId="96" fillId="0" borderId="31" xfId="4303" applyFont="1" applyBorder="1" applyAlignment="1">
      <alignment horizontal="center" vertical="center"/>
    </xf>
    <xf numFmtId="0" fontId="16" fillId="0" borderId="30" xfId="0" applyFont="1" applyBorder="1" applyAlignment="1">
      <alignment horizontal="center" vertical="top" wrapText="1"/>
    </xf>
    <xf numFmtId="0" fontId="16" fillId="0" borderId="32" xfId="0" applyFont="1" applyBorder="1" applyAlignment="1">
      <alignment horizontal="center" vertical="top" wrapText="1"/>
    </xf>
    <xf numFmtId="0" fontId="112" fillId="0" borderId="31" xfId="0" applyFont="1" applyBorder="1" applyAlignment="1">
      <alignment horizontal="center" vertical="center"/>
    </xf>
    <xf numFmtId="0" fontId="111" fillId="0" borderId="31" xfId="0" applyFont="1" applyBorder="1" applyAlignment="1">
      <alignment horizontal="center" vertical="center"/>
    </xf>
    <xf numFmtId="0" fontId="111" fillId="0" borderId="31" xfId="0" applyFont="1" applyBorder="1" applyAlignment="1">
      <alignment horizontal="center" vertical="center" wrapText="1"/>
    </xf>
    <xf numFmtId="0" fontId="119" fillId="0" borderId="31" xfId="4281" applyFont="1" applyBorder="1" applyAlignment="1">
      <alignment horizontal="center" vertical="top"/>
    </xf>
    <xf numFmtId="0" fontId="16" fillId="0" borderId="31" xfId="0" applyFont="1" applyBorder="1" applyAlignment="1">
      <alignment horizontal="center" vertical="center" wrapText="1"/>
    </xf>
  </cellXfs>
  <cellStyles count="6050">
    <cellStyle name="-" xfId="15" xr:uid="{00000000-0005-0000-0000-000000000000}"/>
    <cellStyle name=" 1" xfId="16" xr:uid="{00000000-0005-0000-0000-000001000000}"/>
    <cellStyle name="&quot; W" xfId="17" xr:uid="{00000000-0005-0000-0000-000002000000}"/>
    <cellStyle name="&quot;%&quot; Format" xfId="18" xr:uid="{00000000-0005-0000-0000-000003000000}"/>
    <cellStyle name="%" xfId="19" xr:uid="{00000000-0005-0000-0000-000004000000}"/>
    <cellStyle name="******************************************" xfId="20" xr:uid="{00000000-0005-0000-0000-000005000000}"/>
    <cellStyle name="." xfId="21" xr:uid="{00000000-0005-0000-0000-000006000000}"/>
    <cellStyle name=":" xfId="22" xr:uid="{00000000-0005-0000-0000-000007000000}"/>
    <cellStyle name=": 2" xfId="23" xr:uid="{00000000-0005-0000-0000-000008000000}"/>
    <cellStyle name=":_Analysis - Hodariyat - 20.06.09" xfId="24" xr:uid="{00000000-0005-0000-0000-000009000000}"/>
    <cellStyle name=":_Analysis - Hodariyat - 20.06.09 2" xfId="25" xr:uid="{00000000-0005-0000-0000-00000A000000}"/>
    <cellStyle name=":_Analysis - Hodariyat - 20.06.09_Copy of Sheet Piling - Analysis" xfId="26" xr:uid="{00000000-0005-0000-0000-00000B000000}"/>
    <cellStyle name=":_Analysis - Hodariyat - 20.06.09_Copy of Sheet Piling - Analysis 2" xfId="27" xr:uid="{00000000-0005-0000-0000-00000C000000}"/>
    <cellStyle name=":_Analysis - hodariyat Bridge - 16.05.09" xfId="28" xr:uid="{00000000-0005-0000-0000-00000D000000}"/>
    <cellStyle name=":_Analysis - hodariyat Bridge - 16.05.09 2" xfId="29" xr:uid="{00000000-0005-0000-0000-00000E000000}"/>
    <cellStyle name=":_Analysis - hodariyat Bridge - 16.05.09_1" xfId="30" xr:uid="{00000000-0005-0000-0000-00000F000000}"/>
    <cellStyle name=":_Analysis - hodariyat Bridge - 16.05.09_1 2" xfId="31" xr:uid="{00000000-0005-0000-0000-000010000000}"/>
    <cellStyle name=":_Analysis - hodariyat Bridge - 16.05.09_1_Copy of Sheet Piling - Analysis" xfId="32" xr:uid="{00000000-0005-0000-0000-000011000000}"/>
    <cellStyle name=":_Analysis - hodariyat Bridge - 16.05.09_1_Copy of Sheet Piling - Analysis 2" xfId="33" xr:uid="{00000000-0005-0000-0000-000012000000}"/>
    <cellStyle name=":_Analysis - hodariyat Bridge - 16.05.09_1_Hodariyat Bridge (2)" xfId="34" xr:uid="{00000000-0005-0000-0000-000013000000}"/>
    <cellStyle name=":_Analysis - hodariyat Bridge - 16.05.09_1_Hodariyat Bridge (2) 2" xfId="35" xr:uid="{00000000-0005-0000-0000-000014000000}"/>
    <cellStyle name=":_Analysis - hodariyat Bridge - 16.05.09_1_Hodariyat Bridge (2)_Copy of Sheet Piling - Analysis" xfId="36" xr:uid="{00000000-0005-0000-0000-000015000000}"/>
    <cellStyle name=":_Analysis - hodariyat Bridge - 16.05.09_1_Hodariyat Bridge (2)_Copy of Sheet Piling - Analysis 2" xfId="37" xr:uid="{00000000-0005-0000-0000-000016000000}"/>
    <cellStyle name=":_Analysis - hodariyat Bridge - 16.05.09_Copy of Sheet Piling - Analysis" xfId="38" xr:uid="{00000000-0005-0000-0000-000017000000}"/>
    <cellStyle name=":_Analysis - hodariyat Bridge - 16.05.09_Copy of Sheet Piling - Analysis 2" xfId="39" xr:uid="{00000000-0005-0000-0000-000018000000}"/>
    <cellStyle name=":_Analysis-Road works" xfId="40" xr:uid="{00000000-0005-0000-0000-000019000000}"/>
    <cellStyle name=":_Analysis-Road works 2" xfId="41" xr:uid="{00000000-0005-0000-0000-00001A000000}"/>
    <cellStyle name=":_Analysis-Road works_Copy of Sheet Piling - Analysis" xfId="42" xr:uid="{00000000-0005-0000-0000-00001B000000}"/>
    <cellStyle name=":_Analysis-Road works_Copy of Sheet Piling - Analysis 2" xfId="43" xr:uid="{00000000-0005-0000-0000-00001C000000}"/>
    <cellStyle name=":_Analysis-Structures" xfId="44" xr:uid="{00000000-0005-0000-0000-00001D000000}"/>
    <cellStyle name=":_Analysis-Structures 2" xfId="45" xr:uid="{00000000-0005-0000-0000-00001E000000}"/>
    <cellStyle name=":_Analysis-Structures_Copy of Sheet Piling - Analysis" xfId="46" xr:uid="{00000000-0005-0000-0000-00001F000000}"/>
    <cellStyle name=":_Analysis-Structures_Copy of Sheet Piling - Analysis 2" xfId="47" xr:uid="{00000000-0005-0000-0000-000020000000}"/>
    <cellStyle name=":_Bridge-4-Arch-24 Month-10.03.09" xfId="48" xr:uid="{00000000-0005-0000-0000-000021000000}"/>
    <cellStyle name=":_Bridge-4-Arch-24 Month-10.03.09 2" xfId="49" xr:uid="{00000000-0005-0000-0000-000022000000}"/>
    <cellStyle name=":_pt cs comparision" xfId="50" xr:uid="{00000000-0005-0000-0000-000023000000}"/>
    <cellStyle name=":_pt cs comparision 2" xfId="51" xr:uid="{00000000-0005-0000-0000-000024000000}"/>
    <cellStyle name=":_To Client - Bridge 4" xfId="52" xr:uid="{00000000-0005-0000-0000-000025000000}"/>
    <cellStyle name=":_To Client - Bridge 4 2" xfId="53" xr:uid="{00000000-0005-0000-0000-000026000000}"/>
    <cellStyle name=";;;" xfId="54" xr:uid="{00000000-0005-0000-0000-000027000000}"/>
    <cellStyle name="??" xfId="55" xr:uid="{00000000-0005-0000-0000-000028000000}"/>
    <cellStyle name="?? [0.00]_laroux" xfId="56" xr:uid="{00000000-0005-0000-0000-000029000000}"/>
    <cellStyle name="???? [0.00]_laroux" xfId="57" xr:uid="{00000000-0005-0000-0000-00002A000000}"/>
    <cellStyle name="????_laroux" xfId="58" xr:uid="{00000000-0005-0000-0000-00002B000000}"/>
    <cellStyle name="??[0]_770 Detail (2)_77" xfId="59" xr:uid="{00000000-0005-0000-0000-00002C000000}"/>
    <cellStyle name="??_#01 Akaska1" xfId="60" xr:uid="{00000000-0005-0000-0000-00002D000000}"/>
    <cellStyle name="?_x0001__x0017_?°_x0001_ÿÿÿ?ÿÿÿ??" xfId="61" xr:uid="{00000000-0005-0000-0000-00002E000000}"/>
    <cellStyle name="?_x0001__x0017_?°_x0001_ÿÿÿ?ÿÿÿ?? 1" xfId="62" xr:uid="{00000000-0005-0000-0000-00002F000000}"/>
    <cellStyle name="?_x0001__x0017_?°_x0001_ÿÿÿ?ÿÿÿ?? 2" xfId="63" xr:uid="{00000000-0005-0000-0000-000030000000}"/>
    <cellStyle name="?_x0001__x0017_?°_x0001_ÿÿÿ?ÿÿÿ?? 3" xfId="64" xr:uid="{00000000-0005-0000-0000-000031000000}"/>
    <cellStyle name="?_x0001__x0017_?°_x0001_ÿÿÿ?ÿÿÿ?? 4" xfId="65" xr:uid="{00000000-0005-0000-0000-000032000000}"/>
    <cellStyle name="?_x0001__x0017_?°_x0001_ÿÿÿ?ÿÿÿ?? 5" xfId="66" xr:uid="{00000000-0005-0000-0000-000033000000}"/>
    <cellStyle name="?_x0001__x0017_?°_x0001_ÿÿÿ?ÿÿÿ??_BOQSummary Vedhas Sir" xfId="67" xr:uid="{00000000-0005-0000-0000-000034000000}"/>
    <cellStyle name="?Q\?1@" xfId="68" xr:uid="{00000000-0005-0000-0000-000035000000}"/>
    <cellStyle name="\" xfId="69" xr:uid="{00000000-0005-0000-0000-000036000000}"/>
    <cellStyle name="\ JY" xfId="70" xr:uid="{00000000-0005-0000-0000-000037000000}"/>
    <cellStyle name="\_bluebirdacdil13" xfId="71" xr:uid="{00000000-0005-0000-0000-000038000000}"/>
    <cellStyle name="\_data" xfId="72" xr:uid="{00000000-0005-0000-0000-000039000000}"/>
    <cellStyle name="\_ecomps7w" xfId="73" xr:uid="{00000000-0005-0000-0000-00003A000000}"/>
    <cellStyle name="\_equitycomps8" xfId="74" xr:uid="{00000000-0005-0000-0000-00003B000000}"/>
    <cellStyle name="\_equitycomps9" xfId="75" xr:uid="{00000000-0005-0000-0000-00003C000000}"/>
    <cellStyle name="\_houston Isabel" xfId="76" xr:uid="{00000000-0005-0000-0000-00003D000000}"/>
    <cellStyle name="\_hybrid2" xfId="77" xr:uid="{00000000-0005-0000-0000-00003E000000}"/>
    <cellStyle name="\_ITXCcomps" xfId="78" xr:uid="{00000000-0005-0000-0000-00003F000000}"/>
    <cellStyle name="\_newcomps16" xfId="79" xr:uid="{00000000-0005-0000-0000-000040000000}"/>
    <cellStyle name="\_ravenpitch3" xfId="80" xr:uid="{00000000-0005-0000-0000-000041000000}"/>
    <cellStyle name="\_ravenpitch32" xfId="81" xr:uid="{00000000-0005-0000-0000-000042000000}"/>
    <cellStyle name="_%(SignOnly)" xfId="82" xr:uid="{00000000-0005-0000-0000-000043000000}"/>
    <cellStyle name="_%(SignSpaceOnly)" xfId="83" xr:uid="{00000000-0005-0000-0000-000044000000}"/>
    <cellStyle name="_~3128996" xfId="84" xr:uid="{00000000-0005-0000-0000-000045000000}"/>
    <cellStyle name="_004 - Contract Review March-08" xfId="85" xr:uid="{00000000-0005-0000-0000-000046000000}"/>
    <cellStyle name="_004 ITC -  BHADRACHALAM, PSE 070207(Namrata)" xfId="86" xr:uid="{00000000-0005-0000-0000-000047000000}"/>
    <cellStyle name="_04th RA May'08 (2)" xfId="87" xr:uid="{00000000-0005-0000-0000-000048000000}"/>
    <cellStyle name="_05.08.12_BOQ HIAL" xfId="88" xr:uid="{00000000-0005-0000-0000-000049000000}"/>
    <cellStyle name="_05th RA June - 2008" xfId="89" xr:uid="{00000000-0005-0000-0000-00004A000000}"/>
    <cellStyle name="_06  E - Pricing Schedule BMS-TMS" xfId="90" xr:uid="{00000000-0005-0000-0000-00004B000000}"/>
    <cellStyle name="_06  E - Pricing Schedule BMS-TMS_BLK-EST-BUILDING 1 - DLF MUMBAI MILLS-13-10-10" xfId="91" xr:uid="{00000000-0005-0000-0000-00004C000000}"/>
    <cellStyle name="_06  E - Pricing Schedule BMS-TMS_BLOCK EST - BASEMENT" xfId="92" xr:uid="{00000000-0005-0000-0000-00004D000000}"/>
    <cellStyle name="_06  E - Pricing Schedule BMS-TMS_BLOCK EST - BUILDING 1" xfId="93" xr:uid="{00000000-0005-0000-0000-00004E000000}"/>
    <cellStyle name="_06  E - Pricing Schedule BMS-TMS_BLOCK EST - BUILDING 2-TO STERLING" xfId="94" xr:uid="{00000000-0005-0000-0000-00004F000000}"/>
    <cellStyle name="_06  E - Pricing Schedule BMS-TMS_BLOCK EST - BUILDING 3" xfId="95" xr:uid="{00000000-0005-0000-0000-000050000000}"/>
    <cellStyle name="_06  E - Pricing Schedule BMS-TMS_BLOCK EST - PODIUM -DLF" xfId="96" xr:uid="{00000000-0005-0000-0000-000051000000}"/>
    <cellStyle name="_06  E - Pricing Schedule BMS-TMS_BLOCK EST - PODIUM -MCGM" xfId="97" xr:uid="{00000000-0005-0000-0000-000052000000}"/>
    <cellStyle name="_06  E - Pricing Schedule BMS-TMS_BOQ" xfId="98" xr:uid="{00000000-0005-0000-0000-000053000000}"/>
    <cellStyle name="_06  E - Pricing Schedule BMS-TMS_FINAL-DE-RGIPT-12.02.2010-WITH RA MKT-1 April-A-Dt.27-01-11" xfId="99" xr:uid="{00000000-0005-0000-0000-000054000000}"/>
    <cellStyle name="_06  E - Pricing Schedule BMS-TMS_MEASUREMENT SHEET - ARCH - Priyanka" xfId="100" xr:uid="{00000000-0005-0000-0000-000055000000}"/>
    <cellStyle name="_06  E - Pricing Schedule BMS-TMS_MEASUREMENT-EXTERNAL DEVL" xfId="101" xr:uid="{00000000-0005-0000-0000-000056000000}"/>
    <cellStyle name="_06  E - Pricing Schedule BMS-TMS_PRELIMINARY TOTAL ESTIMATE - R2-11.01.11" xfId="102" xr:uid="{00000000-0005-0000-0000-000057000000}"/>
    <cellStyle name="_06  E - Pricing Schedule BMS-TMS_RA-MKT" xfId="103" xr:uid="{00000000-0005-0000-0000-000058000000}"/>
    <cellStyle name="_06  E - Pricing Schedule BMS-TMS_RCC -MAJOR- G+1)" xfId="104" xr:uid="{00000000-0005-0000-0000-000059000000}"/>
    <cellStyle name="_15.02.11 Internal Work _BOQ_R0-FORMATED" xfId="105" xr:uid="{00000000-0005-0000-0000-00005A000000}"/>
    <cellStyle name="_17th &amp; final bill" xfId="106" xr:uid="{00000000-0005-0000-0000-00005B000000}"/>
    <cellStyle name="_1st Ra Bill -Feb-10@Magnolias-BUILD TEC " xfId="107" xr:uid="{00000000-0005-0000-0000-00005C000000}"/>
    <cellStyle name="_28-IBP I Commerz &amp; Hotel August 09 071009final" xfId="108" xr:uid="{00000000-0005-0000-0000-00005D000000}"/>
    <cellStyle name="_2ND PARK PLACE ANNUAL RETERN" xfId="109" xr:uid="{00000000-0005-0000-0000-00005E000000}"/>
    <cellStyle name="_3.05 retaining wall base" xfId="110" xr:uid="{00000000-0005-0000-0000-00005F000000}"/>
    <cellStyle name="_3.1 June 08 " xfId="111" xr:uid="{00000000-0005-0000-0000-000060000000}"/>
    <cellStyle name="_3.2 June 08" xfId="112" xr:uid="{00000000-0005-0000-0000-000061000000}"/>
    <cellStyle name="_3550-Activation Fees" xfId="113" xr:uid="{00000000-0005-0000-0000-000062000000}"/>
    <cellStyle name="_4. Specimen signature list" xfId="114" xr:uid="{00000000-0005-0000-0000-000063000000}"/>
    <cellStyle name="_4. Specimen signature list_Book2" xfId="115" xr:uid="{00000000-0005-0000-0000-000064000000}"/>
    <cellStyle name="_4. Specimen signature list_Book2 2" xfId="116" xr:uid="{00000000-0005-0000-0000-000065000000}"/>
    <cellStyle name="_4th RA Bill-DEC-9 @ NTH-91-B L GUPTA" xfId="117" xr:uid="{00000000-0005-0000-0000-000066000000}"/>
    <cellStyle name="_4th RA Bill-DEC-9 @ NTH-91-B L GUPTA_Book2" xfId="118" xr:uid="{00000000-0005-0000-0000-000067000000}"/>
    <cellStyle name="_4th RA Bill-DEC-9 @ NTH-91-B L GUPTA_Book2 2" xfId="119" xr:uid="{00000000-0005-0000-0000-000068000000}"/>
    <cellStyle name="_5. Annexure I" xfId="120" xr:uid="{00000000-0005-0000-0000-000069000000}"/>
    <cellStyle name="_5. Annexure I_Costing final 30.40 crore" xfId="121" xr:uid="{00000000-0005-0000-0000-00006A000000}"/>
    <cellStyle name="_5. Annexure I_Costing final 30.40 crore 2" xfId="122" xr:uid="{00000000-0005-0000-0000-00006B000000}"/>
    <cellStyle name="_6227 BOQ &amp; MEA.-13.03.09" xfId="123" xr:uid="{00000000-0005-0000-0000-00006C000000}"/>
    <cellStyle name="_6340_ BOQ_MEA. 09.03.09" xfId="124" xr:uid="{00000000-0005-0000-0000-00006D000000}"/>
    <cellStyle name="_6520_AREA_IBIS HOTEL AT NAVI MUMBAI - 02-04-09" xfId="125" xr:uid="{00000000-0005-0000-0000-00006E000000}"/>
    <cellStyle name="_8.  Note for billing errors" xfId="126" xr:uid="{00000000-0005-0000-0000-00006F000000}"/>
    <cellStyle name="_8.  Note for billing errors_Book2" xfId="127" xr:uid="{00000000-0005-0000-0000-000070000000}"/>
    <cellStyle name="_8.  Note for billing errors_Book2 2" xfId="128" xr:uid="{00000000-0005-0000-0000-000071000000}"/>
    <cellStyle name="_Aalysis-Road works" xfId="129" xr:uid="{00000000-0005-0000-0000-000072000000}"/>
    <cellStyle name="_Abhimaani Vasathi Hotel - 25.09.07" xfId="130" xr:uid="{00000000-0005-0000-0000-000073000000}"/>
    <cellStyle name="_Abstract  Site Infra Buildings-15 Acres" xfId="131" xr:uid="{00000000-0005-0000-0000-000074000000}"/>
    <cellStyle name="_Academic ZCR Final -15-4-08 (version 1)" xfId="132" xr:uid="{00000000-0005-0000-0000-000075000000}"/>
    <cellStyle name="_Accounts Actual" xfId="133" xr:uid="{00000000-0005-0000-0000-000076000000}"/>
    <cellStyle name="_ACE Summary all" xfId="134" xr:uid="{00000000-0005-0000-0000-000077000000}"/>
    <cellStyle name="_ACE TC-II Powai(E)-send to BNS-31-07-08" xfId="135" xr:uid="{00000000-0005-0000-0000-000078000000}"/>
    <cellStyle name="_ACE Top sheet" xfId="136" xr:uid="{00000000-0005-0000-0000-000079000000}"/>
    <cellStyle name="_ACE Top sheet-rev-19-03-08" xfId="137" xr:uid="{00000000-0005-0000-0000-00007A000000}"/>
    <cellStyle name="_Admin Head Wise Provisions" xfId="138" xr:uid="{00000000-0005-0000-0000-00007B000000}"/>
    <cellStyle name="_ADPL Site office" xfId="139" xr:uid="{00000000-0005-0000-0000-00007C000000}"/>
    <cellStyle name="_ADPL Site office_Cement reconcilation  up to Nov 2011" xfId="140" xr:uid="{00000000-0005-0000-0000-00007D000000}"/>
    <cellStyle name="_Aex (Revised) - Vishnu" xfId="141" xr:uid="{00000000-0005-0000-0000-00007E000000}"/>
    <cellStyle name="_Amd-01 BOQ FOR SECTOR-91 STRUCTURE" xfId="142" xr:uid="{00000000-0005-0000-0000-00007F000000}"/>
    <cellStyle name="_AMENDMENT REVISED(DEC09)" xfId="143" xr:uid="{00000000-0005-0000-0000-000080000000}"/>
    <cellStyle name="_analysis 06.04.06" xfId="144" xr:uid="{00000000-0005-0000-0000-000081000000}"/>
    <cellStyle name="_Analysis-R 842-4-11.04.09" xfId="145" xr:uid="{00000000-0005-0000-0000-000082000000}"/>
    <cellStyle name="_Analysis-Rev-09.02.09" xfId="146" xr:uid="{00000000-0005-0000-0000-000083000000}"/>
    <cellStyle name="_Analysis-Rev-09.02.09_Analysis - Hodariyat - 20.06.09" xfId="147" xr:uid="{00000000-0005-0000-0000-000084000000}"/>
    <cellStyle name="_Analysis-Rev-09.02.09_Analysis - hodariyat Bridge - 16.05.09" xfId="148" xr:uid="{00000000-0005-0000-0000-000085000000}"/>
    <cellStyle name="_Analysis-Rev-09.02.09_Analysis - hodariyat Bridge - 16.05.09_1" xfId="149" xr:uid="{00000000-0005-0000-0000-000086000000}"/>
    <cellStyle name="_Analysis-Rev-09.02.09_Analysis - hodariyat Bridge - 16.05.09_1_Hodariyat Bridge (2)" xfId="150" xr:uid="{00000000-0005-0000-0000-000087000000}"/>
    <cellStyle name="_Analysis-Rev-09.02.09_Analysis-Road works" xfId="151" xr:uid="{00000000-0005-0000-0000-000088000000}"/>
    <cellStyle name="_Analysis-Rev-09.02.09_Analysis-Structures" xfId="152" xr:uid="{00000000-0005-0000-0000-000089000000}"/>
    <cellStyle name="_Analysis-Rev-09.02.09_Copy of Sheet Piling - Analysis" xfId="153" xr:uid="{00000000-0005-0000-0000-00008A000000}"/>
    <cellStyle name="_Angsana" xfId="154" xr:uid="{00000000-0005-0000-0000-00008B000000}"/>
    <cellStyle name="_Annex to RA Bill 3 &amp;amp_ 3A1" xfId="155" xr:uid="{00000000-0005-0000-0000-00008C000000}"/>
    <cellStyle name="_Apollo - Final" xfId="156" xr:uid="{00000000-0005-0000-0000-00008D000000}"/>
    <cellStyle name="_April" xfId="157" xr:uid="{00000000-0005-0000-0000-00008E000000}"/>
    <cellStyle name="_APRIL-MPR-SANTOSH" xfId="158" xr:uid="{00000000-0005-0000-0000-00008F000000}"/>
    <cellStyle name="_Area Statement 0705017" xfId="159" xr:uid="{00000000-0005-0000-0000-000090000000}"/>
    <cellStyle name="_AS Carrier site -ZCR.xls(29.11.09)" xfId="160" xr:uid="{00000000-0005-0000-0000-000091000000}"/>
    <cellStyle name="_ASC Shuttering Qty" xfId="161" xr:uid="{00000000-0005-0000-0000-000092000000}"/>
    <cellStyle name="_Ascendas - AFAS, ACS &amp; EPABX - 14.11.06R5EST &amp; EXwork" xfId="162" xr:uid="{00000000-0005-0000-0000-000093000000}"/>
    <cellStyle name="_Ascendas 14.9.06 R1" xfId="163" xr:uid="{00000000-0005-0000-0000-000094000000}"/>
    <cellStyle name="_ASCENDAS -18.08.06" xfId="164" xr:uid="{00000000-0005-0000-0000-000095000000}"/>
    <cellStyle name="_Ascendas 21.9.06 R2" xfId="165" xr:uid="{00000000-0005-0000-0000-000096000000}"/>
    <cellStyle name="_Ascendas workings" xfId="166" xr:uid="{00000000-0005-0000-0000-000097000000}"/>
    <cellStyle name="_Ascendas workings_Cement reconcilation  up to Nov 2011" xfId="167" xr:uid="{00000000-0005-0000-0000-000098000000}"/>
    <cellStyle name="_Ascendas workings_pl Scope vs Front" xfId="168" xr:uid="{00000000-0005-0000-0000-000099000000}"/>
    <cellStyle name="_Ascendas workings_plama Labour Planned Vs Actual Status" xfId="169" xr:uid="{00000000-0005-0000-0000-00009A000000}"/>
    <cellStyle name="_Ascendas workings_Scope vs Front" xfId="170" xr:uid="{00000000-0005-0000-0000-00009B000000}"/>
    <cellStyle name="_aUDIT INSTA AS ON 30NOV'" xfId="171" xr:uid="{00000000-0005-0000-0000-00009C000000}"/>
    <cellStyle name="_August -  Lab Equipments" xfId="172" xr:uid="{00000000-0005-0000-0000-00009D000000}"/>
    <cellStyle name="_aurdra Engg - Afas &amp; Pa - 24.05.06" xfId="173" xr:uid="{00000000-0005-0000-0000-00009E000000}"/>
    <cellStyle name="_AUSTIN" xfId="174" xr:uid="{00000000-0005-0000-0000-00009F000000}"/>
    <cellStyle name="_Aztec" xfId="175" xr:uid="{00000000-0005-0000-0000-0000A0000000}"/>
    <cellStyle name="_Balance Sheet 4.1 Dec 08 " xfId="176" xr:uid="{00000000-0005-0000-0000-0000A1000000}"/>
    <cellStyle name="_Balance work Finishing BLD 1-2-DT projects" xfId="177" xr:uid="{00000000-0005-0000-0000-0000A2000000}"/>
    <cellStyle name="_Balance work Finishing BLD-4-5" xfId="178" xr:uid="{00000000-0005-0000-0000-0000A3000000}"/>
    <cellStyle name="_Balance work Structure BLD- (01+02+03)-DT Projects 29-06-10" xfId="179" xr:uid="{00000000-0005-0000-0000-0000A4000000}"/>
    <cellStyle name="_Balance work Structure BLD 4-5 BLG 29-06-10" xfId="180" xr:uid="{00000000-0005-0000-0000-0000A5000000}"/>
    <cellStyle name="_Basic Rates" xfId="181" xr:uid="{00000000-0005-0000-0000-0000A6000000}"/>
    <cellStyle name="_Battery Calculation" xfId="182" xr:uid="{00000000-0005-0000-0000-0000A7000000}"/>
    <cellStyle name="_BBS  SUB-STATION BUILDING" xfId="183" xr:uid="{00000000-0005-0000-0000-0000A8000000}"/>
    <cellStyle name="_BBS CMB BUILDING" xfId="184" xr:uid="{00000000-0005-0000-0000-0000A9000000}"/>
    <cellStyle name="_BBS HVAC BUILDING" xfId="185" xr:uid="{00000000-0005-0000-0000-0000AA000000}"/>
    <cellStyle name="_BBS IDC BLOCK" xfId="186" xr:uid="{00000000-0005-0000-0000-0000AB000000}"/>
    <cellStyle name="_BBS SUB-STATION BUILDING" xfId="187" xr:uid="{00000000-0005-0000-0000-0000AC000000}"/>
    <cellStyle name="_Belaire 3rd ra bill 20%" xfId="188" xr:uid="{00000000-0005-0000-0000-0000AD000000}"/>
    <cellStyle name="_Belaire 5th ra bill 80%" xfId="189" xr:uid="{00000000-0005-0000-0000-0000AE000000}"/>
    <cellStyle name="_Belaire Amendment -1" xfId="190" xr:uid="{00000000-0005-0000-0000-0000AF000000}"/>
    <cellStyle name="_BILLS OF QUANTITIS" xfId="191" xr:uid="{00000000-0005-0000-0000-0000B0000000}"/>
    <cellStyle name="_BLG Costing-29.08.08" xfId="192" xr:uid="{00000000-0005-0000-0000-0000B1000000}"/>
    <cellStyle name="_BLK-EST-BUILDING 1 - DLF MUMBAI MILLS-13-10-10" xfId="193" xr:uid="{00000000-0005-0000-0000-0000B2000000}"/>
    <cellStyle name="_BLOCK EST - BASEMENT" xfId="194" xr:uid="{00000000-0005-0000-0000-0000B3000000}"/>
    <cellStyle name="_BLOCK EST - BUILDING 1" xfId="195" xr:uid="{00000000-0005-0000-0000-0000B4000000}"/>
    <cellStyle name="_BLOCK EST - BUILDING 2-TO STERLING" xfId="196" xr:uid="{00000000-0005-0000-0000-0000B5000000}"/>
    <cellStyle name="_BLOCK EST - BUILDING 3" xfId="197" xr:uid="{00000000-0005-0000-0000-0000B6000000}"/>
    <cellStyle name="_BLOCK EST - PODIUM -DLF" xfId="198" xr:uid="{00000000-0005-0000-0000-0000B7000000}"/>
    <cellStyle name="_BLOCK EST - PODIUM -MCGM" xfId="199" xr:uid="{00000000-0005-0000-0000-0000B8000000}"/>
    <cellStyle name="_BLOCK ESTIMATE-09.05.08-PHASE-II-DPA" xfId="200" xr:uid="{00000000-0005-0000-0000-0000B9000000}"/>
    <cellStyle name="_Blue Horizon Final Offer" xfId="201" xr:uid="{00000000-0005-0000-0000-0000BA000000}"/>
    <cellStyle name="_BMS Enquiry Revenue tower" xfId="202" xr:uid="{00000000-0005-0000-0000-0000BB000000}"/>
    <cellStyle name="_BMS Format" xfId="203" xr:uid="{00000000-0005-0000-0000-0000BC000000}"/>
    <cellStyle name="_Bms General INR" xfId="204" xr:uid="{00000000-0005-0000-0000-0000BD000000}"/>
    <cellStyle name="_BOB - Mumbai 17.06.05" xfId="205" xr:uid="{00000000-0005-0000-0000-0000BE000000}"/>
    <cellStyle name="_Book1" xfId="206" xr:uid="{00000000-0005-0000-0000-0000BF000000}"/>
    <cellStyle name="_Book1 (15)" xfId="207" xr:uid="{00000000-0005-0000-0000-0000C0000000}"/>
    <cellStyle name="_Book1 (15) 2" xfId="208" xr:uid="{00000000-0005-0000-0000-0000C1000000}"/>
    <cellStyle name="_Book1 (15)_Item Rate Client Bill RA-7 Dec.10 (SBM Homes)" xfId="209" xr:uid="{00000000-0005-0000-0000-0000C2000000}"/>
    <cellStyle name="_Book1 (15)_Labour Camp Detail" xfId="210" xr:uid="{00000000-0005-0000-0000-0000C3000000}"/>
    <cellStyle name="_Book1 (2)" xfId="211" xr:uid="{00000000-0005-0000-0000-0000C4000000}"/>
    <cellStyle name="_Book1 (32)" xfId="212" xr:uid="{00000000-0005-0000-0000-0000C5000000}"/>
    <cellStyle name="_Book1 (39)" xfId="213" xr:uid="{00000000-0005-0000-0000-0000C6000000}"/>
    <cellStyle name="_Book1 (8)" xfId="214" xr:uid="{00000000-0005-0000-0000-0000C7000000}"/>
    <cellStyle name="_Book2" xfId="215" xr:uid="{00000000-0005-0000-0000-0000C8000000}"/>
    <cellStyle name="_BOQ" xfId="216" xr:uid="{00000000-0005-0000-0000-0000C9000000}"/>
    <cellStyle name="_BOQ  Sarojini  Nagar" xfId="217" xr:uid="{00000000-0005-0000-0000-0000CA000000}"/>
    <cellStyle name="_BOQ - Workings" xfId="218" xr:uid="{00000000-0005-0000-0000-0000CB000000}"/>
    <cellStyle name="_BOQ &amp; Meas 30-04-09" xfId="219" xr:uid="{00000000-0005-0000-0000-0000CC000000}"/>
    <cellStyle name="_BOQ -26-02-10" xfId="220" xr:uid="{00000000-0005-0000-0000-0000CD000000}"/>
    <cellStyle name="_BOQ 3 1" xfId="221" xr:uid="{00000000-0005-0000-0000-0000CE000000}"/>
    <cellStyle name="_BOQ CIVIL_final 15 3 11" xfId="222" xr:uid="{00000000-0005-0000-0000-0000CF000000}"/>
    <cellStyle name="_BOQ FOR HOTEL BLOCK - 18.10.08 - AHC" xfId="223" xr:uid="{00000000-0005-0000-0000-0000D0000000}"/>
    <cellStyle name="_BOQ FOR OFFICE LEVELS" xfId="224" xr:uid="{00000000-0005-0000-0000-0000D1000000}"/>
    <cellStyle name="_BOQ RATE" xfId="225" xr:uid="{00000000-0005-0000-0000-0000D2000000}"/>
    <cellStyle name="_BOQ WITH MEAS OF EXT BOQ-23.02.11 TO HSA" xfId="226" xr:uid="{00000000-0005-0000-0000-0000D3000000}"/>
    <cellStyle name="_BOQ WITH MEASUREMENT - CIVIL FINISHING WORK - 04.01.2008" xfId="227" xr:uid="{00000000-0005-0000-0000-0000D4000000}"/>
    <cellStyle name="_BOQ_Cement reconcilation  up to Nov 2011" xfId="228" xr:uid="{00000000-0005-0000-0000-0000D5000000}"/>
    <cellStyle name="_BOQ-Chennai Tech park -IBMS-18-04-07" xfId="229" xr:uid="{00000000-0005-0000-0000-0000D6000000}"/>
    <cellStyle name="_BOQ-IIT-SCPL-25.12.08" xfId="230" xr:uid="{00000000-0005-0000-0000-0000D7000000}"/>
    <cellStyle name="_BOQ-IIT-SCPL-R2-EXCLUING BLDG." xfId="231" xr:uid="{00000000-0005-0000-0000-0000D8000000}"/>
    <cellStyle name="_BOQ-IIT-SCPL-R3-for B2 Bldg.-external development" xfId="232" xr:uid="{00000000-0005-0000-0000-0000D9000000}"/>
    <cellStyle name="_BOQ-IIT-SCPL-R3-for B3 Bldg.-external development" xfId="233" xr:uid="{00000000-0005-0000-0000-0000DA000000}"/>
    <cellStyle name="_BOQ-IIT-SCPL-R5-for B2 Bldg.-external development-26.06.09" xfId="234" xr:uid="{00000000-0005-0000-0000-0000DB000000}"/>
    <cellStyle name="_BOQ-IIT-SCPL-R5-for B3 Bldg.-external development-26.06.09" xfId="235" xr:uid="{00000000-0005-0000-0000-0000DC000000}"/>
    <cellStyle name="_BOQ-IIT-SCPL-R6-for B3 Bldg.-external development-13.08.09" xfId="236" xr:uid="{00000000-0005-0000-0000-0000DD000000}"/>
    <cellStyle name="_BOQ-IIT-SCPL-REVISED-R2-FOR BLDG-as per various lvls" xfId="237" xr:uid="{00000000-0005-0000-0000-0000DE000000}"/>
    <cellStyle name="_BOQ-IIT-SCPL-REVISED-R3-FOR BLDG-2-as per various lvls" xfId="238" xr:uid="{00000000-0005-0000-0000-0000DF000000}"/>
    <cellStyle name="_BOQ-IIT-SCPL-REVISED-R5-FOR BLDG-2-as per various lvls-26.06.09" xfId="239" xr:uid="{00000000-0005-0000-0000-0000E0000000}"/>
    <cellStyle name="_BOQ-Paint  shop" xfId="240" xr:uid="{00000000-0005-0000-0000-0000E1000000}"/>
    <cellStyle name="_BOQ-Paint  shop_pl Scope vs Front" xfId="241" xr:uid="{00000000-0005-0000-0000-0000E2000000}"/>
    <cellStyle name="_BPCL - Mumbai HP  25.07.05 Email" xfId="242" xr:uid="{00000000-0005-0000-0000-0000E3000000}"/>
    <cellStyle name="_Break UP - Final" xfId="243" xr:uid="{00000000-0005-0000-0000-0000E4000000}"/>
    <cellStyle name="_budget forecast_rev1_dec'08 (3) (3)" xfId="244" xr:uid="{00000000-0005-0000-0000-0000E5000000}"/>
    <cellStyle name="_budget forecast_rev1_dec'08 (3) (3) 2" xfId="245" xr:uid="{00000000-0005-0000-0000-0000E6000000}"/>
    <cellStyle name="_budget forecast_rev1_dec'08 (3) (3)_Item Rate Client Bill RA-7 Dec.10 (SBM Homes)" xfId="246" xr:uid="{00000000-0005-0000-0000-0000E7000000}"/>
    <cellStyle name="_budget forecast_rev1_dec'08 (3) (3)_Labour Camp Detail" xfId="247" xr:uid="{00000000-0005-0000-0000-0000E8000000}"/>
    <cellStyle name="_budget noida mall _ structre and rough finish" xfId="248" xr:uid="{00000000-0005-0000-0000-0000E9000000}"/>
    <cellStyle name="_Budget sumaary updated up to Jan-08" xfId="249" xr:uid="{00000000-0005-0000-0000-0000EA000000}"/>
    <cellStyle name="_Budget sumaary updated up to Jan-08 2" xfId="250" xr:uid="{00000000-0005-0000-0000-0000EB000000}"/>
    <cellStyle name="_Budget sumaary updated up to Jan-08_Amend 2 DPL CONTRACT" xfId="251" xr:uid="{00000000-0005-0000-0000-0000EC000000}"/>
    <cellStyle name="_Budget sumaary updated up to Jan-08_Item Rate Client Bill RA-7 Dec.10 (SBM Homes)" xfId="252" xr:uid="{00000000-0005-0000-0000-0000ED000000}"/>
    <cellStyle name="_Budget sumaary updated up to Jan-08_Labour Camp Detail" xfId="253" xr:uid="{00000000-0005-0000-0000-0000EE000000}"/>
    <cellStyle name="_Budget_Elphinstone_updated_30 June 2009." xfId="254" xr:uid="{00000000-0005-0000-0000-0000EF000000}"/>
    <cellStyle name="_Budgets given by Biju for Business plan-08-09" xfId="255" xr:uid="{00000000-0005-0000-0000-0000F0000000}"/>
    <cellStyle name="_BUILTUP AREA-16-12-08 PD" xfId="256" xr:uid="{00000000-0005-0000-0000-0000F1000000}"/>
    <cellStyle name="_Bulk &amp; Steel Reconciliation (KC665) April'2010" xfId="257" xr:uid="{00000000-0005-0000-0000-0000F2000000}"/>
    <cellStyle name="_Business plan-08-09" xfId="258" xr:uid="{00000000-0005-0000-0000-0000F3000000}"/>
    <cellStyle name="_C&amp;H-24-09-07" xfId="259" xr:uid="{00000000-0005-0000-0000-0000F4000000}"/>
    <cellStyle name="_CA Campus" xfId="260" xr:uid="{00000000-0005-0000-0000-0000F5000000}"/>
    <cellStyle name="_Calcutta Airport Analysis 12-06-2008" xfId="261" xr:uid="{00000000-0005-0000-0000-0000F6000000}"/>
    <cellStyle name="_CANARA BANK281105" xfId="262" xr:uid="{00000000-0005-0000-0000-0000F7000000}"/>
    <cellStyle name="_certified santech bill-3" xfId="263" xr:uid="{00000000-0005-0000-0000-0000F8000000}"/>
    <cellStyle name="_Change Order" xfId="264" xr:uid="{00000000-0005-0000-0000-0000F9000000}"/>
    <cellStyle name="_Change Order TA" xfId="265" xr:uid="{00000000-0005-0000-0000-0000FA000000}"/>
    <cellStyle name="_Change Order TA_Book2" xfId="266" xr:uid="{00000000-0005-0000-0000-0000FB000000}"/>
    <cellStyle name="_Change Order TA_Book2 2" xfId="267" xr:uid="{00000000-0005-0000-0000-0000FC000000}"/>
    <cellStyle name="_Change Order_Book2" xfId="268" xr:uid="{00000000-0005-0000-0000-0000FD000000}"/>
    <cellStyle name="_Change Order_Book2 2" xfId="269" xr:uid="{00000000-0005-0000-0000-0000FE000000}"/>
    <cellStyle name="_CHANGES  in B-Block" xfId="270" xr:uid="{00000000-0005-0000-0000-0000FF000000}"/>
    <cellStyle name="_Charkop Finishing1" xfId="271" xr:uid="{00000000-0005-0000-0000-000000010000}"/>
    <cellStyle name="_chattishgarh road work analysis" xfId="272" xr:uid="{00000000-0005-0000-0000-000001010000}"/>
    <cellStyle name="_chattishgarh road work analysis_pl Scope vs Front" xfId="273" xr:uid="{00000000-0005-0000-0000-000002010000}"/>
    <cellStyle name="_Chennai IT Disallowed- (Jul- Jan 08)-final" xfId="274" xr:uid="{00000000-0005-0000-0000-000003010000}"/>
    <cellStyle name="_Chennai schedule of Quantities" xfId="275" xr:uid="{00000000-0005-0000-0000-000004010000}"/>
    <cellStyle name="_CIDCO-BC&amp;EH-SCHEDULE-A-13 E 2008" xfId="276" xr:uid="{00000000-0005-0000-0000-000005010000}"/>
    <cellStyle name="_Civil 09(1).01.09" xfId="277" xr:uid="{00000000-0005-0000-0000-000006010000}"/>
    <cellStyle name="_Civil BOQ" xfId="278" xr:uid="{00000000-0005-0000-0000-000007010000}"/>
    <cellStyle name="_CIVIL Work-ACE TC-II Powai(E)" xfId="279" xr:uid="{00000000-0005-0000-0000-000008010000}"/>
    <cellStyle name="_Client Bill Details " xfId="280" xr:uid="{00000000-0005-0000-0000-000009010000}"/>
    <cellStyle name="_Client sales -Hq review 16th Feb-06" xfId="281" xr:uid="{00000000-0005-0000-0000-00000A010000}"/>
    <cellStyle name="_Col.steel cal.-14.07.09" xfId="282" xr:uid="{00000000-0005-0000-0000-00000B010000}"/>
    <cellStyle name="_Comma" xfId="283" xr:uid="{00000000-0005-0000-0000-00000C010000}"/>
    <cellStyle name="_Comments &amp; Highlights-BMS-3-08-07" xfId="284" xr:uid="{00000000-0005-0000-0000-00000D010000}"/>
    <cellStyle name="_COMMERZ 2  3 CASH FLOW" xfId="285" xr:uid="{00000000-0005-0000-0000-00000E010000}"/>
    <cellStyle name="_common folder report nov 08" xfId="286" xr:uid="{00000000-0005-0000-0000-00000F010000}"/>
    <cellStyle name="_Comparative JNS" xfId="287" xr:uid="{00000000-0005-0000-0000-000010010000}"/>
    <cellStyle name="_Construction budget_Jul 2010" xfId="288" xr:uid="{00000000-0005-0000-0000-000011010000}"/>
    <cellStyle name="_contract boq DT " xfId="289" xr:uid="{00000000-0005-0000-0000-000012010000}"/>
    <cellStyle name="_Contract Review Jasola-April-08 13-05-2008" xfId="290" xr:uid="{00000000-0005-0000-0000-000013010000}"/>
    <cellStyle name="_Contract Review Jasola-May-08 11-06-2008" xfId="291" xr:uid="{00000000-0005-0000-0000-000014010000}"/>
    <cellStyle name="_Convergys India Service Ltd. , Hyderabad ( Working )" xfId="292" xr:uid="{00000000-0005-0000-0000-000015010000}"/>
    <cellStyle name="_Copy of  performance report Dec 08" xfId="293" xr:uid="{00000000-0005-0000-0000-000016010000}"/>
    <cellStyle name="_Copy of  performance report feb 09" xfId="294" xr:uid="{00000000-0005-0000-0000-000017010000}"/>
    <cellStyle name="_Copy of  performance report Jan 09" xfId="295" xr:uid="{00000000-0005-0000-0000-000018010000}"/>
    <cellStyle name="_Copy of Business plan-08-09-Construction cost" xfId="296" xr:uid="{00000000-0005-0000-0000-000019010000}"/>
    <cellStyle name="_Copy of Copy of concrete prod. report sep 08" xfId="297" xr:uid="{00000000-0005-0000-0000-00001A010000}"/>
    <cellStyle name="_Copy of fuel report sep 08" xfId="298" xr:uid="{00000000-0005-0000-0000-00001B010000}"/>
    <cellStyle name="_Copy of Fund Analysis" xfId="299" xr:uid="{00000000-0005-0000-0000-00001C010000}"/>
    <cellStyle name="_Copy of LOR STAFF-Surplus after 31-05-08" xfId="300" xr:uid="{00000000-0005-0000-0000-00001D010000}"/>
    <cellStyle name="_Copy of LOR STAFF-Surplus after 31-05-08 2" xfId="301" xr:uid="{00000000-0005-0000-0000-00001E010000}"/>
    <cellStyle name="_Copy of LOR STAFF-Surplus after 31-05-08_Amend 2 DPL CONTRACT" xfId="302" xr:uid="{00000000-0005-0000-0000-00001F010000}"/>
    <cellStyle name="_Copy of LOR STAFF-Surplus after 31-05-08_Item Rate Client Bill RA-7 Dec.10 (SBM Homes)" xfId="303" xr:uid="{00000000-0005-0000-0000-000020010000}"/>
    <cellStyle name="_Copy of LOR STAFF-Surplus after 31-05-08_Labour Camp Detail" xfId="304" xr:uid="{00000000-0005-0000-0000-000021010000}"/>
    <cellStyle name="_Copy of LOR STAFF-Surplus after 31-05-08_SBM School 6th RA Bill 09 Feb-10 Rev" xfId="305" xr:uid="{00000000-0005-0000-0000-000022010000}"/>
    <cellStyle name="_Copy of Monthly Progress Report  DLF Infocity - Chennai July 08 " xfId="306" xr:uid="{00000000-0005-0000-0000-000023010000}"/>
    <cellStyle name="_Copy of MPS_3 NEW" xfId="307" xr:uid="{00000000-0005-0000-0000-000024010000}"/>
    <cellStyle name="_Copy of MR OCT'08 IT Chennai" xfId="308" xr:uid="{00000000-0005-0000-0000-000025010000}"/>
    <cellStyle name="_Copy of Purchase report for the month of Aug'08 (4)" xfId="309" xr:uid="{00000000-0005-0000-0000-000026010000}"/>
    <cellStyle name="_Copy of Rate analysis concrete (WO Cement) adjusted" xfId="310" xr:uid="{00000000-0005-0000-0000-000027010000}"/>
    <cellStyle name="_Copy of Rec  Summary Dec-07" xfId="311" xr:uid="{00000000-0005-0000-0000-000028010000}"/>
    <cellStyle name="_Copy of Rec  Summary Dec-07 2" xfId="312" xr:uid="{00000000-0005-0000-0000-000029010000}"/>
    <cellStyle name="_Copy of Rec  Summary Dec-07_Item Rate Client Bill RA-7 Dec.10 (SBM Homes)" xfId="313" xr:uid="{00000000-0005-0000-0000-00002A010000}"/>
    <cellStyle name="_Copy of Rec  Summary Dec-07_Labour Camp Detail" xfId="314" xr:uid="{00000000-0005-0000-0000-00002B010000}"/>
    <cellStyle name="_Copy of Rec  Summary Dec-07_Material Reco March-2011 (Homes)" xfId="315" xr:uid="{00000000-0005-0000-0000-00002C010000}"/>
    <cellStyle name="_Copy of Rec  Summary Dec-07_Monthly Progress Report - MPR" xfId="316" xr:uid="{00000000-0005-0000-0000-00002D010000}"/>
    <cellStyle name="_Copy of Rec  Summary Dec-07_Monthly Progress Report - MPR VV" xfId="317" xr:uid="{00000000-0005-0000-0000-00002E010000}"/>
    <cellStyle name="_Copy of Rec  Summary Dec-07_SAFETY RECORD FOR THE MONTH OF May,  2011 - MPR" xfId="318" xr:uid="{00000000-0005-0000-0000-00002F010000}"/>
    <cellStyle name="_Copy of Rec  Summary Dec-07_SAFETY RECORD FOR THE MONTH OFApril, 2011 - MPR" xfId="319" xr:uid="{00000000-0005-0000-0000-000030010000}"/>
    <cellStyle name="_Copy of Rec  Summary Dec-07_Sectional Progress 1 July 09 onwards" xfId="320" xr:uid="{00000000-0005-0000-0000-000031010000}"/>
    <cellStyle name="_Copy of Rec  Summary Dec-07_Weekly Photos 1 July 09 onwards" xfId="321" xr:uid="{00000000-0005-0000-0000-000032010000}"/>
    <cellStyle name="_Copy of Rec  Summary Dec-07_WPR 26-1 Nov 2009" xfId="322" xr:uid="{00000000-0005-0000-0000-000033010000}"/>
    <cellStyle name="_Copy of Rec  Summary Dec-07_WPR Magnolias 2009" xfId="323" xr:uid="{00000000-0005-0000-0000-000034010000}"/>
    <cellStyle name="_Copy of Rec-Feb-08" xfId="324" xr:uid="{00000000-0005-0000-0000-000035010000}"/>
    <cellStyle name="_Copy of Rec-Feb-08_Material Reco March-2011 (Homes)" xfId="325" xr:uid="{00000000-0005-0000-0000-000036010000}"/>
    <cellStyle name="_Copy of Rec-Feb-08_Monthly Progress Report - MPR" xfId="326" xr:uid="{00000000-0005-0000-0000-000037010000}"/>
    <cellStyle name="_Copy of Rec-Feb-08_Monthly Progress Report - MPR VV" xfId="327" xr:uid="{00000000-0005-0000-0000-000038010000}"/>
    <cellStyle name="_Copy of Rec-Feb-08_SAFETY RECORD FOR THE MONTH OF May,  2011 - MPR" xfId="328" xr:uid="{00000000-0005-0000-0000-000039010000}"/>
    <cellStyle name="_Copy of Rec-Feb-08_SAFETY RECORD FOR THE MONTH OFApril, 2011 - MPR" xfId="329" xr:uid="{00000000-0005-0000-0000-00003A010000}"/>
    <cellStyle name="_Copy of Rec-Feb-08_Sectional Progress 1 July 09 onwards" xfId="330" xr:uid="{00000000-0005-0000-0000-00003B010000}"/>
    <cellStyle name="_Copy of Rec-Feb-08_Weekly Photos 1 July 09 onwards" xfId="331" xr:uid="{00000000-0005-0000-0000-00003C010000}"/>
    <cellStyle name="_Copy of Rec-Feb-08_WPR 26-1 Nov 2009" xfId="332" xr:uid="{00000000-0005-0000-0000-00003D010000}"/>
    <cellStyle name="_Copy of Rec-Feb-08_WPR Magnolias 2009" xfId="333" xr:uid="{00000000-0005-0000-0000-00003E010000}"/>
    <cellStyle name="_Copy of Revised 1 aadarsh09.12.06" xfId="334" xr:uid="{00000000-0005-0000-0000-00003F010000}"/>
    <cellStyle name="_Copy of urban wod ra.-14 SUBMITTED" xfId="335" xr:uid="{00000000-0005-0000-0000-000040010000}"/>
    <cellStyle name="_Copy of Vytilla Jan09_Cash flow" xfId="336" xr:uid="{00000000-0005-0000-0000-000041010000}"/>
    <cellStyle name="_CorrFinisTTPh10-10-11-123" xfId="337" xr:uid="{00000000-0005-0000-0000-000042010000}"/>
    <cellStyle name="_Cost allocation  budget 11.07" xfId="338" xr:uid="{00000000-0005-0000-0000-000043010000}"/>
    <cellStyle name="_Cost allocation  budget 11.07 2" xfId="339" xr:uid="{00000000-0005-0000-0000-000044010000}"/>
    <cellStyle name="_Cost allocation  budget 11.07_Item Rate Client Bill RA-7 Dec.10 (SBM Homes)" xfId="340" xr:uid="{00000000-0005-0000-0000-000045010000}"/>
    <cellStyle name="_Cost allocation  budget 11.07_Labour Camp Detail" xfId="341" xr:uid="{00000000-0005-0000-0000-000046010000}"/>
    <cellStyle name="_Cost code- KC 661" xfId="342" xr:uid="{00000000-0005-0000-0000-000047010000}"/>
    <cellStyle name="_Cost comp. as per LOI" xfId="343" xr:uid="{00000000-0005-0000-0000-000048010000}"/>
    <cellStyle name="_Cost to be incurred Ajit" xfId="344" xr:uid="{00000000-0005-0000-0000-000049010000}"/>
    <cellStyle name="_Crest workshop plan- MASONRY-Zone 3" xfId="345" xr:uid="{00000000-0005-0000-0000-00004A010000}"/>
    <cellStyle name="_Cumulative ACE- TC2" xfId="346" xr:uid="{00000000-0005-0000-0000-00004B010000}"/>
    <cellStyle name="_Currency" xfId="347" xr:uid="{00000000-0005-0000-0000-00004C010000}"/>
    <cellStyle name="_CurrencySpace" xfId="348" xr:uid="{00000000-0005-0000-0000-00004D010000}"/>
    <cellStyle name="_Cwip-July-05" xfId="349" xr:uid="{00000000-0005-0000-0000-00004E010000}"/>
    <cellStyle name="_Depreciation Dinesh" xfId="350" xr:uid="{00000000-0005-0000-0000-00004F010000}"/>
    <cellStyle name="_Detail of Rentals &amp; dismentling work at magnolias to complete the costplus contract" xfId="351" xr:uid="{00000000-0005-0000-0000-000050010000}"/>
    <cellStyle name="_Detail of Rentals &amp; dismentling work at magnolias to complete the costplus contract_Book2" xfId="352" xr:uid="{00000000-0005-0000-0000-000051010000}"/>
    <cellStyle name="_Detail of Rentals &amp; dismentling work at magnolias to complete the costplus contract_Book2 2" xfId="353" xr:uid="{00000000-0005-0000-0000-000052010000}"/>
    <cellStyle name="_DIAL Fire Station LMP STC" xfId="354" xr:uid="{00000000-0005-0000-0000-000053010000}"/>
    <cellStyle name="_DIAL Terminal T3 - Structure  final 12th Jul-07 for Client" xfId="355" xr:uid="{00000000-0005-0000-0000-000054010000}"/>
    <cellStyle name="_DIAL-Compressed air sys boq SMFS-24-08-07- LMP-WO taxes" xfId="356" xr:uid="{00000000-0005-0000-0000-000055010000}"/>
    <cellStyle name="_DIAL-Costworkings 4th Dec 2006" xfId="357" xr:uid="{00000000-0005-0000-0000-000056010000}"/>
    <cellStyle name="_dlf budget" xfId="358" xr:uid="{00000000-0005-0000-0000-000057010000}"/>
    <cellStyle name="_DRAFT BOQ" xfId="359" xr:uid="{00000000-0005-0000-0000-000058010000}"/>
    <cellStyle name="_DRAFT BOQ OF GIRLS HOSTEL - 21.12.09" xfId="360" xr:uid="{00000000-0005-0000-0000-000059010000}"/>
    <cellStyle name="_DRAFT BOQ-GLAZING-STAGE WISE-05.07.08-DVJ" xfId="361" xr:uid="{00000000-0005-0000-0000-00005A010000}"/>
    <cellStyle name="_Draft Budget - 15 Acre" xfId="362" xr:uid="{00000000-0005-0000-0000-00005B010000}"/>
    <cellStyle name="_Draft Budget - 15 Acre 2" xfId="363" xr:uid="{00000000-0005-0000-0000-00005C010000}"/>
    <cellStyle name="_Draft Budget - 15 Acre_Item Rate Client Bill RA-7 Dec.10 (SBM Homes)" xfId="364" xr:uid="{00000000-0005-0000-0000-00005D010000}"/>
    <cellStyle name="_Draft Budget - 15 Acre_Labour Camp Detail" xfId="365" xr:uid="{00000000-0005-0000-0000-00005E010000}"/>
    <cellStyle name="_Drawing" xfId="366" xr:uid="{00000000-0005-0000-0000-00005F010000}"/>
    <cellStyle name="_DRY CLADDING RATE ANALYSIS" xfId="367" xr:uid="{00000000-0005-0000-0000-000060010000}"/>
    <cellStyle name="_E &amp; G BLOCK CIVIL ABSTRACT 1" xfId="368" xr:uid="{00000000-0005-0000-0000-000061010000}"/>
    <cellStyle name="_EFC_221107 Rev1" xfId="369" xr:uid="{00000000-0005-0000-0000-000062010000}"/>
    <cellStyle name="_EKTA SALE COMP Incl Taxes R02 270310 " xfId="370" xr:uid="{00000000-0005-0000-0000-000063010000}"/>
    <cellStyle name="_Elanza Costing for Dec09(R-3)" xfId="371" xr:uid="{00000000-0005-0000-0000-000064010000}"/>
    <cellStyle name="_Elanza-finishing (Main)" xfId="372" xr:uid="{00000000-0005-0000-0000-000065010000}"/>
    <cellStyle name="_Elanza-main" xfId="373" xr:uid="{00000000-0005-0000-0000-000066010000}"/>
    <cellStyle name="_Electrical Offer Sent to Contracts (06.02.09)" xfId="374" xr:uid="{00000000-0005-0000-0000-000067010000}"/>
    <cellStyle name="_Electrical Work-summary" xfId="375" xr:uid="{00000000-0005-0000-0000-000068010000}"/>
    <cellStyle name="_Elevated Ramp" xfId="376" xr:uid="{00000000-0005-0000-0000-000069010000}"/>
    <cellStyle name="_Emaar Hyd IT Cost Reduction by reducing floor height 4.1 to 3.8 m" xfId="377" xr:uid="{00000000-0005-0000-0000-00006A010000}"/>
    <cellStyle name="_ESTIMATE" xfId="378" xr:uid="{00000000-0005-0000-0000-00006B010000}"/>
    <cellStyle name="_ESTIMATE - 25.07.08" xfId="379" xr:uid="{00000000-0005-0000-0000-00006C010000}"/>
    <cellStyle name="_ESTIMATE FOR GIRL'S HOSTEL BLOCK-25.12.09" xfId="380" xr:uid="{00000000-0005-0000-0000-00006D010000}"/>
    <cellStyle name="_ESTIMATE WITH MEASUREMENT SHEET - ARCH.-18.11.08-" xfId="381" xr:uid="{00000000-0005-0000-0000-00006E010000}"/>
    <cellStyle name="_ESTIMATE-15.10.09" xfId="382" xr:uid="{00000000-0005-0000-0000-00006F010000}"/>
    <cellStyle name="_ESTIMATE-29.08.08-CENTRAL PURCHASE STORE" xfId="383" xr:uid="{00000000-0005-0000-0000-000070010000}"/>
    <cellStyle name="_ESTIMATE-CANTEEN" xfId="384" xr:uid="{00000000-0005-0000-0000-000071010000}"/>
    <cellStyle name="_ESTIMATE-CANTEEN_ESTIMATE- RTC CREST ANNEX-20-02-10-SSA" xfId="385" xr:uid="{00000000-0005-0000-0000-000072010000}"/>
    <cellStyle name="_ESTIMATE-CANTEEN_RA_MKT_INTERIOR" xfId="386" xr:uid="{00000000-0005-0000-0000-000073010000}"/>
    <cellStyle name="_ESTIMATE-CANTEEN_RA-MKT" xfId="387" xr:uid="{00000000-0005-0000-0000-000074010000}"/>
    <cellStyle name="_ESTIMATE-CANTEEN_REV.EST" xfId="388" xr:uid="{00000000-0005-0000-0000-000075010000}"/>
    <cellStyle name="_ESTIMATE-CANTEEN_REV.ESTIMATE" xfId="389" xr:uid="{00000000-0005-0000-0000-000076010000}"/>
    <cellStyle name="_ESTIMATE-CLUB HOUSE PUNE-NIRMAL-15-07-10-R2" xfId="390" xr:uid="{00000000-0005-0000-0000-000077010000}"/>
    <cellStyle name="_Estimated costs_Vadodara" xfId="391" xr:uid="{00000000-0005-0000-0000-000078010000}"/>
    <cellStyle name="_ESTIMATE-ESG-I-09.09.08" xfId="392" xr:uid="{00000000-0005-0000-0000-000079010000}"/>
    <cellStyle name="_ESTIMATE-ESG-I-09.09.08_ESTIMATE- RTC CREST ANNEX-20-02-10-SSA" xfId="393" xr:uid="{00000000-0005-0000-0000-00007A010000}"/>
    <cellStyle name="_ESTIMATE-ESG-I-09.09.08_RA_MKT_INTERIOR" xfId="394" xr:uid="{00000000-0005-0000-0000-00007B010000}"/>
    <cellStyle name="_ESTIMATE-ESG-I-09.09.08_RA-MKT" xfId="395" xr:uid="{00000000-0005-0000-0000-00007C010000}"/>
    <cellStyle name="_ESTIMATE-ESG-I-09.09.08_REV.EST" xfId="396" xr:uid="{00000000-0005-0000-0000-00007D010000}"/>
    <cellStyle name="_ESTIMATE-ESG-I-09.09.08_REV.ESTIMATE" xfId="397" xr:uid="{00000000-0005-0000-0000-00007E010000}"/>
    <cellStyle name="_ESTIMATE-LIBRARY" xfId="398" xr:uid="{00000000-0005-0000-0000-00007F010000}"/>
    <cellStyle name="_ESTIMATE-LIBRARY_ESTIMATE- RTC CREST ANNEX-20-02-10-SSA" xfId="399" xr:uid="{00000000-0005-0000-0000-000080010000}"/>
    <cellStyle name="_ESTIMATE-LIBRARY_RA_MKT_INTERIOR" xfId="400" xr:uid="{00000000-0005-0000-0000-000081010000}"/>
    <cellStyle name="_ESTIMATE-LIBRARY_RA-MKT" xfId="401" xr:uid="{00000000-0005-0000-0000-000082010000}"/>
    <cellStyle name="_ESTIMATE-LIBRARY_REV.EST" xfId="402" xr:uid="{00000000-0005-0000-0000-000083010000}"/>
    <cellStyle name="_ESTIMATE-LIBRARY_REV.ESTIMATE" xfId="403" xr:uid="{00000000-0005-0000-0000-000084010000}"/>
    <cellStyle name="_ESTIMATE-RTC AND CRES ANNEX" xfId="404" xr:uid="{00000000-0005-0000-0000-000085010000}"/>
    <cellStyle name="_ESTIMATE-RTC AND CRES ANNEX_ESTIMATE- RTC CREST ANNEX-20-02-10-SSA" xfId="405" xr:uid="{00000000-0005-0000-0000-000086010000}"/>
    <cellStyle name="_ESTIMATE-RTC AND CRES ANNEX_RA_MKT_INTERIOR" xfId="406" xr:uid="{00000000-0005-0000-0000-000087010000}"/>
    <cellStyle name="_ESTIMATE-RTC AND CRES ANNEX_RA-MKT" xfId="407" xr:uid="{00000000-0005-0000-0000-000088010000}"/>
    <cellStyle name="_ESTIMATE-RTC AND CRES ANNEX_REV.EST" xfId="408" xr:uid="{00000000-0005-0000-0000-000089010000}"/>
    <cellStyle name="_ESTIMATE-RTC AND CRES ANNEX_REV.ESTIMATE" xfId="409" xr:uid="{00000000-0005-0000-0000-00008A010000}"/>
    <cellStyle name="_EST-SHORE PILING-24.09.10" xfId="410" xr:uid="{00000000-0005-0000-0000-00008B010000}"/>
    <cellStyle name="_ET_STYLE_NoName_00_" xfId="411" xr:uid="{00000000-0005-0000-0000-00008C010000}"/>
    <cellStyle name="_ET_STYLE_NoName_00__Residential Building - 26.07.12" xfId="412" xr:uid="{00000000-0005-0000-0000-00008D010000}"/>
    <cellStyle name="_eta" xfId="413" xr:uid="{00000000-0005-0000-0000-00008E010000}"/>
    <cellStyle name="_ETA_RAB1_certified" xfId="414" xr:uid="{00000000-0005-0000-0000-00008F010000}"/>
    <cellStyle name="_ETISALAT-FINISHING BOQ" xfId="415" xr:uid="{00000000-0005-0000-0000-000090010000}"/>
    <cellStyle name="_Euro" xfId="416" xr:uid="{00000000-0005-0000-0000-000091010000}"/>
    <cellStyle name="_Expenses_IWSL_3344_30 Nov 09" xfId="417" xr:uid="{00000000-0005-0000-0000-000092010000}"/>
    <cellStyle name="_Expenses_IWSL_3344_31 Dec 09" xfId="418" xr:uid="{00000000-0005-0000-0000-000093010000}"/>
    <cellStyle name="_ExPRESS GREENS  M-1A for contracts - schedule rates Jan 09 and As per Sec 90    " xfId="419" xr:uid="{00000000-0005-0000-0000-000094010000}"/>
    <cellStyle name="_External Works" xfId="420" xr:uid="{00000000-0005-0000-0000-000095010000}"/>
    <cellStyle name="_External Works BOQ's" xfId="421" xr:uid="{00000000-0005-0000-0000-000096010000}"/>
    <cellStyle name="_FINAL BASEMENT E beam &amp; slab" xfId="422" xr:uid="{00000000-0005-0000-0000-000097010000}"/>
    <cellStyle name="_final Budget 06.08.08" xfId="423" xr:uid="{00000000-0005-0000-0000-000098010000}"/>
    <cellStyle name="_FINAL ETA" xfId="424" xr:uid="{00000000-0005-0000-0000-000099010000}"/>
    <cellStyle name="_Final Report-JUne 07" xfId="425" xr:uid="{00000000-0005-0000-0000-00009A010000}"/>
    <cellStyle name="_Final Report-JUne 07_Amend 2 DPL CONTRACT" xfId="426" xr:uid="{00000000-0005-0000-0000-00009B010000}"/>
    <cellStyle name="_Final VGN ZCR" xfId="427" xr:uid="{00000000-0005-0000-0000-00009C010000}"/>
    <cellStyle name="_Finishing (BOQ - Bld 01 &amp; 02)" xfId="428" xr:uid="{00000000-0005-0000-0000-00009D010000}"/>
    <cellStyle name="_FINISHING SCHEDULE-GURGAON-January-2009" xfId="429" xr:uid="{00000000-0005-0000-0000-00009E010000}"/>
    <cellStyle name="_Fire Alarm-REV-B-19-09-07-LMP-WO TAXES" xfId="430" xr:uid="{00000000-0005-0000-0000-00009F010000}"/>
    <cellStyle name="_Fire Fighting Works" xfId="431" xr:uid="{00000000-0005-0000-0000-0000A0010000}"/>
    <cellStyle name="_Fire Protection-WO taxes" xfId="432" xr:uid="{00000000-0005-0000-0000-0000A1010000}"/>
    <cellStyle name="_Fixed Assets  30-09-2007 Final1" xfId="433" xr:uid="{00000000-0005-0000-0000-0000A2010000}"/>
    <cellStyle name="_Form 3cd" xfId="434" xr:uid="{00000000-0005-0000-0000-0000A3010000}"/>
    <cellStyle name="_Form 3cd_Bill Magnolias RA Bill No 38  Dec-09" xfId="435" xr:uid="{00000000-0005-0000-0000-0000A4010000}"/>
    <cellStyle name="_Form 3cd_Bill Magnolias RA Bill No 38 Dec-09" xfId="436" xr:uid="{00000000-0005-0000-0000-0000A5010000}"/>
    <cellStyle name="_Form 3cd_UPFRONT BILLING" xfId="437" xr:uid="{00000000-0005-0000-0000-0000A6010000}"/>
    <cellStyle name="_Formats-Utilisation" xfId="438" xr:uid="{00000000-0005-0000-0000-0000A7010000}"/>
    <cellStyle name="_FPA - Working" xfId="439" xr:uid="{00000000-0005-0000-0000-0000A8010000}"/>
    <cellStyle name="_FPA - Working_pl Scope vs Front" xfId="440" xr:uid="{00000000-0005-0000-0000-0000A9010000}"/>
    <cellStyle name="_Full  Contract  09.12.10. -" xfId="441" xr:uid="{00000000-0005-0000-0000-0000AA010000}"/>
    <cellStyle name="_Glaxo-Smithkline" xfId="442" xr:uid="{00000000-0005-0000-0000-0000AB010000}"/>
    <cellStyle name="_Global (Harayana) 16.11.05" xfId="443" xr:uid="{00000000-0005-0000-0000-0000AC010000}"/>
    <cellStyle name="_Global Hospital  - 16.10.07" xfId="444" xr:uid="{00000000-0005-0000-0000-0000AD010000}"/>
    <cellStyle name="_Google" xfId="445" xr:uid="{00000000-0005-0000-0000-0000AE010000}"/>
    <cellStyle name="_H P campus" xfId="446" xr:uid="{00000000-0005-0000-0000-0000AF010000}"/>
    <cellStyle name="_H.P. - Brigade Hul-Kul-Bills" xfId="447" xr:uid="{00000000-0005-0000-0000-0000B0010000}"/>
    <cellStyle name="_H.P. - Brigade Hul-Kul-Bills_Exora_Business_Park_Analysis_with_Cement_and_steel_KRRC_SNS 22.01.09" xfId="448" xr:uid="{00000000-0005-0000-0000-0000B1010000}"/>
    <cellStyle name="_Heading" xfId="449" xr:uid="{00000000-0005-0000-0000-0000B2010000}"/>
    <cellStyle name="_Highlight" xfId="450" xr:uid="{00000000-0005-0000-0000-0000B3010000}"/>
    <cellStyle name="_Himdri Budget" xfId="451" xr:uid="{00000000-0005-0000-0000-0000B4010000}"/>
    <cellStyle name="_HVAC -ACE_TC2" xfId="452" xr:uid="{00000000-0005-0000-0000-0000B5010000}"/>
    <cellStyle name="_HVAC BOQ_Final-ACE" xfId="453" xr:uid="{00000000-0005-0000-0000-0000B6010000}"/>
    <cellStyle name="_HVAC BOQ_TCII" xfId="454" xr:uid="{00000000-0005-0000-0000-0000B7010000}"/>
    <cellStyle name="_HVAC Work" xfId="455" xr:uid="{00000000-0005-0000-0000-0000B8010000}"/>
    <cellStyle name="_HYD AIRPORT -R2 - 08-09-05 - SOFT" xfId="456" xr:uid="{00000000-0005-0000-0000-0000B9010000}"/>
    <cellStyle name="_Hyderabad WO" xfId="457" xr:uid="{00000000-0005-0000-0000-0000BA010000}"/>
    <cellStyle name="_IBM Green Interior BOQ 11-02-09" xfId="458" xr:uid="{00000000-0005-0000-0000-0000BB010000}"/>
    <cellStyle name="_IBP I Hotel  Commerz" xfId="459" xr:uid="{00000000-0005-0000-0000-0000BC010000}"/>
    <cellStyle name="_Infocity - Chenna  1i (2)" xfId="460" xr:uid="{00000000-0005-0000-0000-0000BD010000}"/>
    <cellStyle name="_Infocity - Chenna  1i (2)1" xfId="461" xr:uid="{00000000-0005-0000-0000-0000BE010000}"/>
    <cellStyle name="_Infocity -Chennai January '09" xfId="462" xr:uid="{00000000-0005-0000-0000-0000BF010000}"/>
    <cellStyle name="_Infrastructure Budget - 25.03.08" xfId="463" xr:uid="{00000000-0005-0000-0000-0000C0010000}"/>
    <cellStyle name="_Infrastructure Budget - 25.03.08 2" xfId="464" xr:uid="{00000000-0005-0000-0000-0000C1010000}"/>
    <cellStyle name="_Infrastructure Budget - 25.03.08_Item Rate Client Bill RA-7 Dec.10 (SBM Homes)" xfId="465" xr:uid="{00000000-0005-0000-0000-0000C2010000}"/>
    <cellStyle name="_Infrastructure Budget - 25.03.08_Labour Camp Detail" xfId="466" xr:uid="{00000000-0005-0000-0000-0000C3010000}"/>
    <cellStyle name="_Integra T 28.12.05 " xfId="467" xr:uid="{00000000-0005-0000-0000-0000C4010000}"/>
    <cellStyle name="_Inter Unit" xfId="468" xr:uid="{00000000-0005-0000-0000-0000C5010000}"/>
    <cellStyle name="_internalbudgets18-03-08" xfId="469" xr:uid="{00000000-0005-0000-0000-0000C6010000}"/>
    <cellStyle name="_IT Chennai" xfId="470" xr:uid="{00000000-0005-0000-0000-0000C7010000}"/>
    <cellStyle name="_IT Park - Sez - Hyderabad- Budget-28.01.2008" xfId="471" xr:uid="{00000000-0005-0000-0000-0000C8010000}"/>
    <cellStyle name="_ITC Tribeni 8 February 2007" xfId="472" xr:uid="{00000000-0005-0000-0000-0000C9010000}"/>
    <cellStyle name="_ITC Windsor Manor - 23.05.07" xfId="473" xr:uid="{00000000-0005-0000-0000-0000CA010000}"/>
    <cellStyle name="_ITC-FW Cost" xfId="474" xr:uid="{00000000-0005-0000-0000-0000CB010000}"/>
    <cellStyle name="_ITC-FW-Req 2" xfId="475" xr:uid="{00000000-0005-0000-0000-0000CC010000}"/>
    <cellStyle name="_Item Rate Bill RA-10 March 11 (Homes)" xfId="476" xr:uid="{00000000-0005-0000-0000-0000CD010000}"/>
    <cellStyle name="_Jasola Mar 07 RA Bill 110507" xfId="477" xr:uid="{00000000-0005-0000-0000-0000CE010000}"/>
    <cellStyle name="_Jasola RA Bill oct 07 071107" xfId="478" xr:uid="{00000000-0005-0000-0000-0000CF010000}"/>
    <cellStyle name="_Jasola RA Bill oct 07 071107 2" xfId="479" xr:uid="{00000000-0005-0000-0000-0000D0010000}"/>
    <cellStyle name="_Jasola RA Bill oct 07 071107_Amend 2 DPL CONTRACT" xfId="480" xr:uid="{00000000-0005-0000-0000-0000D1010000}"/>
    <cellStyle name="_Jasola RA Bill oct 07 071107_Item Rate Client Bill RA-7 Dec.10 (SBM Homes)" xfId="481" xr:uid="{00000000-0005-0000-0000-0000D2010000}"/>
    <cellStyle name="_Jasola RA Bill oct 07 071107_Labour Camp Detail" xfId="482" xr:uid="{00000000-0005-0000-0000-0000D3010000}"/>
    <cellStyle name="_JCR" xfId="483" xr:uid="{00000000-0005-0000-0000-0000D4010000}"/>
    <cellStyle name="_JCR JK Tyre - 1" xfId="484" xr:uid="{00000000-0005-0000-0000-0000D5010000}"/>
    <cellStyle name="_JIPMER Tender Workings" xfId="485" xr:uid="{00000000-0005-0000-0000-0000D6010000}"/>
    <cellStyle name="_Jipmer workings - Revised 15.06.06" xfId="486" xr:uid="{00000000-0005-0000-0000-0000D7010000}"/>
    <cellStyle name="_JK Tyre S1" xfId="487" xr:uid="{00000000-0005-0000-0000-0000D8010000}"/>
    <cellStyle name="_June" xfId="488" xr:uid="{00000000-0005-0000-0000-0000D9010000}"/>
    <cellStyle name="_kafex_RA_04" xfId="489" xr:uid="{00000000-0005-0000-0000-0000DA010000}"/>
    <cellStyle name="_KC 584 - BMTC Koramangala - ZCR Final" xfId="490" xr:uid="{00000000-0005-0000-0000-0000DB010000}"/>
    <cellStyle name="_KC644 ETC OH" xfId="491" xr:uid="{00000000-0005-0000-0000-0000DC010000}"/>
    <cellStyle name="_KC665 - PLAMA Developers ZCR Workings" xfId="492" xr:uid="{00000000-0005-0000-0000-0000DD010000}"/>
    <cellStyle name="_KCC-BALANCE QTY" xfId="493" xr:uid="{00000000-0005-0000-0000-0000DE010000}"/>
    <cellStyle name="_KFAEX__RAB-2-certified" xfId="494" xr:uid="{00000000-0005-0000-0000-0000DF010000}"/>
    <cellStyle name="_Kick of meeting Updated" xfId="495" xr:uid="{00000000-0005-0000-0000-0000E0010000}"/>
    <cellStyle name="_Kolkata - Cash flow 12th June-08 vrh" xfId="496" xr:uid="{00000000-0005-0000-0000-0000E1010000}"/>
    <cellStyle name="_kOLKATA OH - 12TH JUNE-08" xfId="497" xr:uid="{00000000-0005-0000-0000-0000E2010000}"/>
    <cellStyle name="_Kondli Fnl- 140808" xfId="498" xr:uid="{00000000-0005-0000-0000-0000E3010000}"/>
    <cellStyle name="_L &amp; T _ MYSORE_EXTERNAL WORKS_R1" xfId="499" xr:uid="{00000000-0005-0000-0000-0000E4010000}"/>
    <cellStyle name="_L &amp; T _ MYSORE_EXTERNAL WORKS_R1 OFFER 15.03.07" xfId="500" xr:uid="{00000000-0005-0000-0000-0000E5010000}"/>
    <cellStyle name="_L &amp; T Mysore_LIGHTING MANAGEMENT_BOQ addendum offer 21.03.07 (1)" xfId="501" xr:uid="{00000000-0005-0000-0000-0000E6010000}"/>
    <cellStyle name="_L&amp;T Executive Guest House -BOQmysore_ELEC_OFFER 20-2-07" xfId="502" xr:uid="{00000000-0005-0000-0000-0000E7010000}"/>
    <cellStyle name="_L&amp;T Sports Complex -BOQmysore_ELEC_OFFER 20-2-07" xfId="503" xr:uid="{00000000-0005-0000-0000-0000E8010000}"/>
    <cellStyle name="_L_T_Executive_Guest_House__BOQmysore_ELEC_14_2_07" xfId="504" xr:uid="{00000000-0005-0000-0000-0000E9010000}"/>
    <cellStyle name="_L_T_Executive_Guest_House__BOQmysore_ELEC_14_2_07 OFFER 15.03.07" xfId="505" xr:uid="{00000000-0005-0000-0000-0000EA010000}"/>
    <cellStyle name="_L_T_Sports_Complex__BOQmysore_ELEC_14_2_07" xfId="506" xr:uid="{00000000-0005-0000-0000-0000EB010000}"/>
    <cellStyle name="_L_T_Sports_Complex__BOQmysore_ELEC_14_2_07 OFFER 15.03.07" xfId="507" xr:uid="{00000000-0005-0000-0000-0000EC010000}"/>
    <cellStyle name="_Laird Working" xfId="508" xr:uid="{00000000-0005-0000-0000-0000ED010000}"/>
    <cellStyle name="_Laird Working_281210 EOT PLAMA" xfId="509" xr:uid="{00000000-0005-0000-0000-0000EE010000}"/>
    <cellStyle name="_Laird Working_Annexure - I Commencement Delays" xfId="510" xr:uid="{00000000-0005-0000-0000-0000EF010000}"/>
    <cellStyle name="_Laird Working_Cement reconcilation  up to Nov 2011" xfId="511" xr:uid="{00000000-0005-0000-0000-0000F0010000}"/>
    <cellStyle name="_Laird Working_pl Scope vs Front" xfId="512" xr:uid="{00000000-0005-0000-0000-0000F1010000}"/>
    <cellStyle name="_Last Budget Working  19.07.08" xfId="513" xr:uid="{00000000-0005-0000-0000-0000F2010000}"/>
    <cellStyle name="_latest milestones" xfId="514" xr:uid="{00000000-0005-0000-0000-0000F3010000}"/>
    <cellStyle name="_lemon tree BOQ" xfId="515" xr:uid="{00000000-0005-0000-0000-0000F4010000}"/>
    <cellStyle name="_Lift E&amp;G" xfId="516" xr:uid="{00000000-0005-0000-0000-0000F5010000}"/>
    <cellStyle name="_lintel " xfId="517" xr:uid="{00000000-0005-0000-0000-0000F6010000}"/>
    <cellStyle name="_List of requirements - Current Liab" xfId="518" xr:uid="{00000000-0005-0000-0000-0000F7010000}"/>
    <cellStyle name="_List of requirements - Current Liab_Bill Magnolias RA Bill No 38  Dec-09" xfId="519" xr:uid="{00000000-0005-0000-0000-0000F8010000}"/>
    <cellStyle name="_List of requirements - Current Liab_Bill Magnolias RA Bill No 38 Dec-09" xfId="520" xr:uid="{00000000-0005-0000-0000-0000F9010000}"/>
    <cellStyle name="_List of requirements - Current Liab_UPFRONT BILLING" xfId="521" xr:uid="{00000000-0005-0000-0000-0000FA010000}"/>
    <cellStyle name="_M &amp; E L+M dt 01.01.09" xfId="522" xr:uid="{00000000-0005-0000-0000-0000FB010000}"/>
    <cellStyle name="_Magnolias 2-07-10" xfId="523" xr:uid="{00000000-0005-0000-0000-0000FC010000}"/>
    <cellStyle name="_Mantri - Revised" xfId="524" xr:uid="{00000000-0005-0000-0000-0000FD010000}"/>
    <cellStyle name="_Mantri - Revised_Exora_Business_Park_Analysis_with_Cement_and_steel_KRRC_SNS 22.01.09" xfId="525" xr:uid="{00000000-0005-0000-0000-0000FE010000}"/>
    <cellStyle name="_March PO annex" xfId="526" xr:uid="{00000000-0005-0000-0000-0000FF010000}"/>
    <cellStyle name="_Material Reco (SBM Homes)" xfId="527" xr:uid="{00000000-0005-0000-0000-000000020000}"/>
    <cellStyle name="_Material Reco May-2011 (SBM Homes)" xfId="528" xr:uid="{00000000-0005-0000-0000-000001020000}"/>
    <cellStyle name="_Material Sheet Feb 11" xfId="529" xr:uid="{00000000-0005-0000-0000-000002020000}"/>
    <cellStyle name="_May" xfId="530" xr:uid="{00000000-0005-0000-0000-000003020000}"/>
    <cellStyle name="_May Photos" xfId="531" xr:uid="{00000000-0005-0000-0000-000004020000}"/>
    <cellStyle name="_mayank                     FINISHING SCHEDULE-GURGAON-January-2009" xfId="532" xr:uid="{00000000-0005-0000-0000-000005020000}"/>
    <cellStyle name="_M-BOOK BILL-6 (EXT)-Final" xfId="533" xr:uid="{00000000-0005-0000-0000-000006020000}"/>
    <cellStyle name="_MEAS OF FACADE - 20-07-11-h-chk" xfId="534" xr:uid="{00000000-0005-0000-0000-000007020000}"/>
    <cellStyle name="_Meas of glazing &amp; cladding -h-25.07.11-h-CHK" xfId="535" xr:uid="{00000000-0005-0000-0000-000008020000}"/>
    <cellStyle name="_MEAS SHEET - MASONRY-MBP" xfId="536" xr:uid="{00000000-0005-0000-0000-000009020000}"/>
    <cellStyle name="_MEAS SHEET -20-12-08- MASONRY-chk-FINAL" xfId="537" xr:uid="{00000000-0005-0000-0000-00000A020000}"/>
    <cellStyle name="_MEAS SHEET -25-12-08- Joinery-chk-P" xfId="538" xr:uid="{00000000-0005-0000-0000-00000B020000}"/>
    <cellStyle name="_MEAS. SHEET -26.04.08-JKP" xfId="539" xr:uid="{00000000-0005-0000-0000-00000C020000}"/>
    <cellStyle name="_MEAS. SHEET -26.04.08-JKP_ESTIMATE- RTC CREST ANNEX-20-02-10-SSA" xfId="540" xr:uid="{00000000-0005-0000-0000-00000D020000}"/>
    <cellStyle name="_MEAS. SHEET -26.04.08-JKP_RA_MKT_INTERIOR" xfId="541" xr:uid="{00000000-0005-0000-0000-00000E020000}"/>
    <cellStyle name="_MEAS. SHEET -26.04.08-JKP_RA-MKT" xfId="542" xr:uid="{00000000-0005-0000-0000-00000F020000}"/>
    <cellStyle name="_MEAS. SHEET -26.04.08-JKP_REV. BOQ-KNOWLEDGE CENTERl-09-01-10-AP" xfId="543" xr:uid="{00000000-0005-0000-0000-000010020000}"/>
    <cellStyle name="_MEAS. SHEET -26.04.08-JKP_REV.EST" xfId="544" xr:uid="{00000000-0005-0000-0000-000011020000}"/>
    <cellStyle name="_MEAS. SHEET -26.04.08-JKP_REV.ESTIMATE" xfId="545" xr:uid="{00000000-0005-0000-0000-000012020000}"/>
    <cellStyle name="_MEAS. SHEET -29-05-08-SJN" xfId="546" xr:uid="{00000000-0005-0000-0000-000013020000}"/>
    <cellStyle name="_MEAS. SHEET EXT DEV -30.05.08-JKP" xfId="547" xr:uid="{00000000-0005-0000-0000-000014020000}"/>
    <cellStyle name="_MEAS. SHEET EXT DEV -30.05.08-JKP_ESTIMATE- RTC CREST ANNEX-20-02-10-SSA" xfId="548" xr:uid="{00000000-0005-0000-0000-000015020000}"/>
    <cellStyle name="_MEAS. SHEET EXT DEV -30.05.08-JKP_RA_MKT_INTERIOR" xfId="549" xr:uid="{00000000-0005-0000-0000-000016020000}"/>
    <cellStyle name="_MEAS. SHEET EXT DEV -30.05.08-JKP_RA-MKT" xfId="550" xr:uid="{00000000-0005-0000-0000-000017020000}"/>
    <cellStyle name="_MEAS. SHEET EXT DEV -30.05.08-JKP_REV. BOQ-KNOWLEDGE CENTERl-09-01-10-AP" xfId="551" xr:uid="{00000000-0005-0000-0000-000018020000}"/>
    <cellStyle name="_MEAS. SHEET EXT DEV -30.05.08-JKP_REV.EST" xfId="552" xr:uid="{00000000-0005-0000-0000-000019020000}"/>
    <cellStyle name="_MEAS. SHEET EXT DEV -30.05.08-JKP_REV.ESTIMATE" xfId="553" xr:uid="{00000000-0005-0000-0000-00001A020000}"/>
    <cellStyle name="_MEAS. SHEET EXT DEV FOR PHASE I-II-09.05.08-JKP" xfId="554" xr:uid="{00000000-0005-0000-0000-00001B020000}"/>
    <cellStyle name="_MEAS. SHEET of 09.05.08-JKP" xfId="555" xr:uid="{00000000-0005-0000-0000-00001C020000}"/>
    <cellStyle name="_MEAS. SHEET of PHASE I-07.05.08" xfId="556" xr:uid="{00000000-0005-0000-0000-00001D020000}"/>
    <cellStyle name="_MEAS. SHEET of PHASE II-07.05.08-JKP" xfId="557" xr:uid="{00000000-0005-0000-0000-00001E020000}"/>
    <cellStyle name="_MEAS. SHEET of PHASE II-07.05.08-JKP_ESTIMATE- RTC CREST ANNEX-20-02-10-SSA" xfId="558" xr:uid="{00000000-0005-0000-0000-00001F020000}"/>
    <cellStyle name="_MEAS. SHEET of PHASE II-07.05.08-JKP_RA_MKT_INTERIOR" xfId="559" xr:uid="{00000000-0005-0000-0000-000020020000}"/>
    <cellStyle name="_MEAS. SHEET of PHASE II-07.05.08-JKP_RA-MKT" xfId="560" xr:uid="{00000000-0005-0000-0000-000021020000}"/>
    <cellStyle name="_MEAS. SHEET of PHASE II-07.05.08-JKP_REV. BOQ-KNOWLEDGE CENTERl-09-01-10-AP" xfId="561" xr:uid="{00000000-0005-0000-0000-000022020000}"/>
    <cellStyle name="_MEAS. SHEET of PHASE II-07.05.08-JKP_REV.EST" xfId="562" xr:uid="{00000000-0005-0000-0000-000023020000}"/>
    <cellStyle name="_MEAS. SHEET of PHASE II-07.05.08-JKP_REV.ESTIMATE" xfId="563" xr:uid="{00000000-0005-0000-0000-000024020000}"/>
    <cellStyle name="_MEAS. SHEET of Plot-2 Campus -2  5-07-08 P" xfId="564" xr:uid="{00000000-0005-0000-0000-000025020000}"/>
    <cellStyle name="_MEAS. SHEET of Plot-2 CAMPUS- I-5.07.08- B" xfId="565" xr:uid="{00000000-0005-0000-0000-000026020000}"/>
    <cellStyle name="_MEAS.-Fasade-25-04-11-h" xfId="566" xr:uid="{00000000-0005-0000-0000-000027020000}"/>
    <cellStyle name="_MEAS-FINISHING WORK.-18.01.2010-PD" xfId="567" xr:uid="{00000000-0005-0000-0000-000028020000}"/>
    <cellStyle name="_MEASUREMENT SHEET - 09-09-08  PD" xfId="568" xr:uid="{00000000-0005-0000-0000-000029020000}"/>
    <cellStyle name="_MEASUREMENT SHEET - 09-09-08  PD-Area Wise" xfId="569" xr:uid="{00000000-0005-0000-0000-00002A020000}"/>
    <cellStyle name="_MEASUREMENT SHEET - LIBRARY-CHECKED" xfId="570" xr:uid="{00000000-0005-0000-0000-00002B020000}"/>
    <cellStyle name="_MEASUREMENT SHEET - LIBRARY-CHECKED_ESTIMATE- RTC CREST ANNEX-20-02-10-SSA" xfId="571" xr:uid="{00000000-0005-0000-0000-00002C020000}"/>
    <cellStyle name="_MEASUREMENT SHEET - LIBRARY-CHECKED_RA_MKT_INTERIOR" xfId="572" xr:uid="{00000000-0005-0000-0000-00002D020000}"/>
    <cellStyle name="_MEASUREMENT SHEET - LIBRARY-CHECKED_RA-MKT" xfId="573" xr:uid="{00000000-0005-0000-0000-00002E020000}"/>
    <cellStyle name="_MEASUREMENT SHEET - LIBRARY-CHECKED_REV.EST" xfId="574" xr:uid="{00000000-0005-0000-0000-00002F020000}"/>
    <cellStyle name="_MEASUREMENT SHEET - LIBRARY-CHECKED_REV.ESTIMATE" xfId="575" xr:uid="{00000000-0005-0000-0000-000030020000}"/>
    <cellStyle name="_MEASUREMENT SHEET - MASONRY-S" xfId="576" xr:uid="{00000000-0005-0000-0000-000031020000}"/>
    <cellStyle name="_MEASUREMENT SHEET - RCC-  (14-5-11) -P" xfId="577" xr:uid="{00000000-0005-0000-0000-000032020000}"/>
    <cellStyle name="_MEASUREMENT SHEET - RCC- Neha (14-5-11)" xfId="578" xr:uid="{00000000-0005-0000-0000-000033020000}"/>
    <cellStyle name="_MEASUREMENT SHEET - Revised FINISHING - 6-8-2011 FINAL" xfId="579" xr:uid="{00000000-0005-0000-0000-000034020000}"/>
    <cellStyle name="_MEASUREMENT SHEET RCC - MP" xfId="580" xr:uid="{00000000-0005-0000-0000-000035020000}"/>
    <cellStyle name="_MEASUREMENT SHEET -ZONAL CANTEEN" xfId="581" xr:uid="{00000000-0005-0000-0000-000036020000}"/>
    <cellStyle name="_MEASUREMENT SHEET -ZONAL CANTEEN_ESTIMATE- RTC CREST ANNEX-20-02-10-SSA" xfId="582" xr:uid="{00000000-0005-0000-0000-000037020000}"/>
    <cellStyle name="_MEASUREMENT SHEET -ZONAL CANTEEN_RA_MKT_INTERIOR" xfId="583" xr:uid="{00000000-0005-0000-0000-000038020000}"/>
    <cellStyle name="_MEASUREMENT SHEET -ZONAL CANTEEN_RA-MKT" xfId="584" xr:uid="{00000000-0005-0000-0000-000039020000}"/>
    <cellStyle name="_MEASUREMENT SHEET -ZONAL CANTEEN_REV.EST" xfId="585" xr:uid="{00000000-0005-0000-0000-00003A020000}"/>
    <cellStyle name="_MEASUREMENT SHEET -ZONAL CANTEEN_REV.ESTIMATE" xfId="586" xr:uid="{00000000-0005-0000-0000-00003B020000}"/>
    <cellStyle name="_MEASUREMENT SHEET -ZONAL CANTEEN-Zone IV" xfId="587" xr:uid="{00000000-0005-0000-0000-00003C020000}"/>
    <cellStyle name="_MEASUREMENT SHEET -ZONAL CANTEEN-Zone IV_ESTIMATE- RTC CREST ANNEX-20-02-10-SSA" xfId="588" xr:uid="{00000000-0005-0000-0000-00003D020000}"/>
    <cellStyle name="_MEASUREMENT SHEET -ZONAL CANTEEN-Zone IV_RA_MKT_INTERIOR" xfId="589" xr:uid="{00000000-0005-0000-0000-00003E020000}"/>
    <cellStyle name="_MEASUREMENT SHEET -ZONAL CANTEEN-Zone IV_RA-MKT" xfId="590" xr:uid="{00000000-0005-0000-0000-00003F020000}"/>
    <cellStyle name="_MEASUREMENT SHEET -ZONAL CANTEEN-Zone IV_REV.EST" xfId="591" xr:uid="{00000000-0005-0000-0000-000040020000}"/>
    <cellStyle name="_MEASUREMENT SHEET -ZONAL CANTEEN-Zone IV_REV.ESTIMATE" xfId="592" xr:uid="{00000000-0005-0000-0000-000041020000}"/>
    <cellStyle name="_MEASUREMENT SHEET-26-11-09-PD" xfId="593" xr:uid="{00000000-0005-0000-0000-000042020000}"/>
    <cellStyle name="_Measurement_Reconciliation for April '08" xfId="594" xr:uid="{00000000-0005-0000-0000-000043020000}"/>
    <cellStyle name="_Measurement_Reconciliation for April '08_Amend 2 DPL CONTRACT" xfId="595" xr:uid="{00000000-0005-0000-0000-000044020000}"/>
    <cellStyle name="_Measurement_Reconciliation for April '08_Material Reco March-2011 (Homes)" xfId="596" xr:uid="{00000000-0005-0000-0000-000045020000}"/>
    <cellStyle name="_MEASUREMENT-EXTERNAL DEVL" xfId="597" xr:uid="{00000000-0005-0000-0000-000046020000}"/>
    <cellStyle name="_MERB-263-B" xfId="598" xr:uid="{00000000-0005-0000-0000-000047020000}"/>
    <cellStyle name="_MERB-263-B(Final Abstract)" xfId="599" xr:uid="{00000000-0005-0000-0000-000048020000}"/>
    <cellStyle name="_Micron- Certified" xfId="600" xr:uid="{00000000-0005-0000-0000-000049020000}"/>
    <cellStyle name="_Micron RAB-4 Certified" xfId="601" xr:uid="{00000000-0005-0000-0000-00004A020000}"/>
    <cellStyle name="_Micron RAB-5 Certified(Final-13-11-06)" xfId="602" xr:uid="{00000000-0005-0000-0000-00004B020000}"/>
    <cellStyle name="_Micron RAB-5Certified(Final)" xfId="603" xr:uid="{00000000-0005-0000-0000-00004C020000}"/>
    <cellStyle name="_MIS - Oct-06 asha" xfId="604" xr:uid="{00000000-0005-0000-0000-00004D020000}"/>
    <cellStyle name="_MIS May-06" xfId="605" xr:uid="{00000000-0005-0000-0000-00004E020000}"/>
    <cellStyle name="_MIS May-06_Amend 2 DPL CONTRACT" xfId="606" xr:uid="{00000000-0005-0000-0000-00004F020000}"/>
    <cellStyle name="_Misseleneous works" xfId="607" xr:uid="{00000000-0005-0000-0000-000050020000}"/>
    <cellStyle name="_Mobilisation Advance and advance to vendors_January 2009" xfId="608" xr:uid="{00000000-0005-0000-0000-000051020000}"/>
    <cellStyle name="_Mobilisation Advance and advance to vendors_January 2009_Budget_Elphinstone_updated_30 June 2009." xfId="609" xr:uid="{00000000-0005-0000-0000-000052020000}"/>
    <cellStyle name="_Mobilisation Advance and advance to vendors_January 2009_Rental Assumption - R3 - 251210" xfId="610" xr:uid="{00000000-0005-0000-0000-000053020000}"/>
    <cellStyle name="_Model for Cosolidated Monthly report" xfId="611" xr:uid="{00000000-0005-0000-0000-000054020000}"/>
    <cellStyle name="_Monthly Progress Report  DLF Infocity - Chennai August 08 " xfId="612" xr:uid="{00000000-0005-0000-0000-000055020000}"/>
    <cellStyle name="_Monthly Progress Report  DLF Infocity - Chennai December '08" xfId="613" xr:uid="{00000000-0005-0000-0000-000056020000}"/>
    <cellStyle name="_Monthly Progress Report  DLF Infocity - Chennai January '08" xfId="614" xr:uid="{00000000-0005-0000-0000-000057020000}"/>
    <cellStyle name="_Monthly Progress Report  DLF Infocity - Chennai January '09" xfId="615" xr:uid="{00000000-0005-0000-0000-000058020000}"/>
    <cellStyle name="_Monthly Progress Report  DLF Infocity - Chennai November '08 " xfId="616" xr:uid="{00000000-0005-0000-0000-000059020000}"/>
    <cellStyle name="_Monthly Progress Report  DLF Infocity - Chennai October '08 " xfId="617" xr:uid="{00000000-0005-0000-0000-00005A020000}"/>
    <cellStyle name="_Monthly Progress Report  DLF Infocity - Chennai September '08 " xfId="618" xr:uid="{00000000-0005-0000-0000-00005B020000}"/>
    <cellStyle name="_MPR AUGUST" xfId="619" xr:uid="{00000000-0005-0000-0000-00005C020000}"/>
    <cellStyle name="_MPR DLF INFOCITY CHENNAI JUNE '08" xfId="620" xr:uid="{00000000-0005-0000-0000-00005D020000}"/>
    <cellStyle name="_MPR JULY" xfId="621" xr:uid="{00000000-0005-0000-0000-00005E020000}"/>
    <cellStyle name="_MPR SEPTEMBER 2008" xfId="622" xr:uid="{00000000-0005-0000-0000-00005F020000}"/>
    <cellStyle name="_MPR1 as per June'08" xfId="623" xr:uid="{00000000-0005-0000-0000-000060020000}"/>
    <cellStyle name="_MPS_3 NEW" xfId="624" xr:uid="{00000000-0005-0000-0000-000061020000}"/>
    <cellStyle name="_MPS_3 PMO3" xfId="625" xr:uid="{00000000-0005-0000-0000-000062020000}"/>
    <cellStyle name="_MPS_3 SHARMA" xfId="626" xr:uid="{00000000-0005-0000-0000-000063020000}"/>
    <cellStyle name="_Multiple" xfId="627" xr:uid="{00000000-0005-0000-0000-000064020000}"/>
    <cellStyle name="_MultipleSpace" xfId="628" xr:uid="{00000000-0005-0000-0000-000065020000}"/>
    <cellStyle name="_NDPL Pile work" xfId="629" xr:uid="{00000000-0005-0000-0000-000066020000}"/>
    <cellStyle name="_New Formates" xfId="630" xr:uid="{00000000-0005-0000-0000-000067020000}"/>
    <cellStyle name="_New Formates kpmg" xfId="631" xr:uid="{00000000-0005-0000-0000-000068020000}"/>
    <cellStyle name="_New Formates kpmg_Book2" xfId="632" xr:uid="{00000000-0005-0000-0000-000069020000}"/>
    <cellStyle name="_New Formates kpmg_Book2 2" xfId="633" xr:uid="{00000000-0005-0000-0000-00006A020000}"/>
    <cellStyle name="_New Formates_Book2" xfId="634" xr:uid="{00000000-0005-0000-0000-00006B020000}"/>
    <cellStyle name="_New Formates_Book2 2" xfId="635" xr:uid="{00000000-0005-0000-0000-00006C020000}"/>
    <cellStyle name="_new master 2" xfId="636" xr:uid="{00000000-0005-0000-0000-00006D020000}"/>
    <cellStyle name="_New Microsoft Excel Worksheet (2)" xfId="637" xr:uid="{00000000-0005-0000-0000-00006E020000}"/>
    <cellStyle name="_NTC- RA BILL OCT-2008" xfId="638" xr:uid="{00000000-0005-0000-0000-00006F020000}"/>
    <cellStyle name="_NTC- RA BILL OCT-2008 2" xfId="639" xr:uid="{00000000-0005-0000-0000-000070020000}"/>
    <cellStyle name="_NTC- RA BILL OCT-2008_Item Rate Client Bill RA-7 Dec.10 (SBM Homes)" xfId="640" xr:uid="{00000000-0005-0000-0000-000071020000}"/>
    <cellStyle name="_NTC- RA BILL OCT-2008_Labour Camp Detail" xfId="641" xr:uid="{00000000-0005-0000-0000-000072020000}"/>
    <cellStyle name="_Oberoi RA Bill 20 June 08 060708" xfId="642" xr:uid="{00000000-0005-0000-0000-000073020000}"/>
    <cellStyle name="_Oberoi RA Bill 20 June 08 060708 2" xfId="643" xr:uid="{00000000-0005-0000-0000-000074020000}"/>
    <cellStyle name="_Oberoi RA Bill 20 June 08 060708_Item Rate Client Bill RA-7 Dec.10 (SBM Homes)" xfId="644" xr:uid="{00000000-0005-0000-0000-000075020000}"/>
    <cellStyle name="_Oberoi RA Bill 20 June 08 060708_Labour Camp Detail" xfId="645" xr:uid="{00000000-0005-0000-0000-000076020000}"/>
    <cellStyle name="_Oberoi Splendor 050609" xfId="646" xr:uid="{00000000-0005-0000-0000-000077020000}"/>
    <cellStyle name="_observation 15 acre" xfId="647" xr:uid="{00000000-0005-0000-0000-000078020000}"/>
    <cellStyle name="_Ocwen - 1" xfId="648" xr:uid="{00000000-0005-0000-0000-000079020000}"/>
    <cellStyle name="_Ocwen - Ñ" xfId="649" xr:uid="{00000000-0005-0000-0000-00007A020000}"/>
    <cellStyle name="_Offer_CTS_Siruseri_29-04-05" xfId="650" xr:uid="{00000000-0005-0000-0000-00007B020000}"/>
    <cellStyle name="_Offer-Ajanta Tourist-21-06-07-rev-PPT" xfId="651" xr:uid="{00000000-0005-0000-0000-00007C020000}"/>
    <cellStyle name="_office building-malik" xfId="652" xr:uid="{00000000-0005-0000-0000-00007D020000}"/>
    <cellStyle name="_OH cost-TC-II" xfId="653" xr:uid="{00000000-0005-0000-0000-00007E020000}"/>
    <cellStyle name="_ONGC-KOLKATA-PRELIM-EST-06.01.09-AHC" xfId="654" xr:uid="{00000000-0005-0000-0000-00007F020000}"/>
    <cellStyle name="_Oracle Model Final (With Additional Assets) - 5 Dec V8.0 (Recovered)" xfId="655" xr:uid="{00000000-0005-0000-0000-000080020000}"/>
    <cellStyle name="_OTIS RA-1 (Certified)Dated 02.06.06" xfId="656" xr:uid="{00000000-0005-0000-0000-000081020000}"/>
    <cellStyle name="_OTIS RA-1 final -Certified - Dated 08.06.06( R2)" xfId="657" xr:uid="{00000000-0005-0000-0000-000082020000}"/>
    <cellStyle name="_OTIS_RA_03" xfId="658" xr:uid="{00000000-0005-0000-0000-000083020000}"/>
    <cellStyle name="_OTIS_RA-02 c&amp;b certified" xfId="659" xr:uid="{00000000-0005-0000-0000-000084020000}"/>
    <cellStyle name="_OTIS_RA-03 c&amp;b certified" xfId="660" xr:uid="{00000000-0005-0000-0000-000085020000}"/>
    <cellStyle name="_Overheads" xfId="661" xr:uid="{00000000-0005-0000-0000-000086020000}"/>
    <cellStyle name="_P&amp;E Trail_1" xfId="662" xr:uid="{00000000-0005-0000-0000-000087020000}"/>
    <cellStyle name="_Package 3 - Analysis 26th Sep-05" xfId="663" xr:uid="{00000000-0005-0000-0000-000088020000}"/>
    <cellStyle name="_pedestial in chiller room" xfId="664" xr:uid="{00000000-0005-0000-0000-000089020000}"/>
    <cellStyle name="_Percent" xfId="665" xr:uid="{00000000-0005-0000-0000-00008A020000}"/>
    <cellStyle name="_PercentSpace" xfId="666" xr:uid="{00000000-0005-0000-0000-00008B020000}"/>
    <cellStyle name="_PHE offer" xfId="667" xr:uid="{00000000-0005-0000-0000-00008C020000}"/>
    <cellStyle name="_PHE offer for Show room at Bangalore" xfId="668" xr:uid="{00000000-0005-0000-0000-00008D020000}"/>
    <cellStyle name="_PHE Offer for Subramanya Temple" xfId="669" xr:uid="{00000000-0005-0000-0000-00008E020000}"/>
    <cellStyle name="_PHE Offer for Subramanya Temple_pl Scope vs Front" xfId="670" xr:uid="{00000000-0005-0000-0000-00008F020000}"/>
    <cellStyle name="_PHE Offer for Subramanya Temple_Scope vs Front" xfId="671" xr:uid="{00000000-0005-0000-0000-000090020000}"/>
    <cellStyle name="_PHE offer_281210 EOT PLAMA" xfId="672" xr:uid="{00000000-0005-0000-0000-000091020000}"/>
    <cellStyle name="_PHE offer_Annexure - I Commencement Delays" xfId="673" xr:uid="{00000000-0005-0000-0000-000092020000}"/>
    <cellStyle name="_PHE offer_Cement reconcilation  up to Nov 2011" xfId="674" xr:uid="{00000000-0005-0000-0000-000093020000}"/>
    <cellStyle name="_PHE offer_pl Scope vs Front" xfId="675" xr:uid="{00000000-0005-0000-0000-000094020000}"/>
    <cellStyle name="_Pithmpur Wrkng" xfId="676" xr:uid="{00000000-0005-0000-0000-000095020000}"/>
    <cellStyle name="_plant  equipment received details 30 07 08" xfId="677" xr:uid="{00000000-0005-0000-0000-000096020000}"/>
    <cellStyle name="_PLASTER-ATRECO-ADANI-11-06-10" xfId="678" xr:uid="{00000000-0005-0000-0000-000097020000}"/>
    <cellStyle name="_Plumbing Cost" xfId="679" xr:uid="{00000000-0005-0000-0000-000098020000}"/>
    <cellStyle name="_PM06_Final_Rates" xfId="680" xr:uid="{00000000-0005-0000-0000-000099020000}"/>
    <cellStyle name="_PO Highstreet Vadodara" xfId="681" xr:uid="{00000000-0005-0000-0000-00009A020000}"/>
    <cellStyle name="_POWER" xfId="682" xr:uid="{00000000-0005-0000-0000-00009B020000}"/>
    <cellStyle name="_PRELIMINARY TOTAL ESTIMATE - R2-11.01.11" xfId="683" xr:uid="{00000000-0005-0000-0000-00009C020000}"/>
    <cellStyle name="_Presentation Summary " xfId="684" xr:uid="{00000000-0005-0000-0000-00009D020000}"/>
    <cellStyle name="_Presentation Summary _Material Reco March-2011 (Homes)" xfId="685" xr:uid="{00000000-0005-0000-0000-00009E020000}"/>
    <cellStyle name="_Presentation Summary _Monthly Progress Report - MPR" xfId="686" xr:uid="{00000000-0005-0000-0000-00009F020000}"/>
    <cellStyle name="_Presentation Summary _Monthly Progress Report - MPR VV" xfId="687" xr:uid="{00000000-0005-0000-0000-0000A0020000}"/>
    <cellStyle name="_Presentation Summary _SAFETY RECORD FOR THE MONTH OF May,  2011 - MPR" xfId="688" xr:uid="{00000000-0005-0000-0000-0000A1020000}"/>
    <cellStyle name="_Presentation Summary _SAFETY RECORD FOR THE MONTH OFApril, 2011 - MPR" xfId="689" xr:uid="{00000000-0005-0000-0000-0000A2020000}"/>
    <cellStyle name="_Presentation Summary _Weekly Photos 1 July 09 onwards" xfId="690" xr:uid="{00000000-0005-0000-0000-0000A3020000}"/>
    <cellStyle name="_Presentation Summary _WPR 26-1 Nov 2009" xfId="691" xr:uid="{00000000-0005-0000-0000-0000A4020000}"/>
    <cellStyle name="_Presentation Summary _WPR Magnolias 2009" xfId="692" xr:uid="{00000000-0005-0000-0000-0000A5020000}"/>
    <cellStyle name="_Prestart" xfId="693" xr:uid="{00000000-0005-0000-0000-0000A6020000}"/>
    <cellStyle name="_Prestart-00-HO-FINAL-Approved" xfId="694" xr:uid="{00000000-0005-0000-0000-0000A7020000}"/>
    <cellStyle name="_Prestart-00-HO-FINAL-Approved_1 Costing -Tata Hs -11.05.11 T1&amp;T2-R2" xfId="695" xr:uid="{00000000-0005-0000-0000-0000A8020000}"/>
    <cellStyle name="_Prestart-00-HO-FINAL-Approved_1 Costing -Tata Hs -11.05.11 T1&amp;T2-R2 2" xfId="696" xr:uid="{00000000-0005-0000-0000-0000A9020000}"/>
    <cellStyle name="_Prestart-00-HO-FINAL-Approved_1 Costing_Krrish Prov Est- 27.01.11" xfId="697" xr:uid="{00000000-0005-0000-0000-0000AA020000}"/>
    <cellStyle name="_Prestart-00-HO-FINAL-Approved_2 Costing LS Cable 18.10.10" xfId="698" xr:uid="{00000000-0005-0000-0000-0000AB020000}"/>
    <cellStyle name="_Prestart-00-HO-FINAL-Approved_20 Costing -IREO UT 190310_1" xfId="699" xr:uid="{00000000-0005-0000-0000-0000AC020000}"/>
    <cellStyle name="_Prestart-00-HO-FINAL-Approved_25 Costing -IREO VV-I 25.11.10_1" xfId="700" xr:uid="{00000000-0005-0000-0000-0000AD020000}"/>
    <cellStyle name="_Prestart-00-HO-FINAL-Approved_25 Costing -IREO VV-I 25.11.10_1_Rev OffTop" xfId="701" xr:uid="{00000000-0005-0000-0000-0000AE020000}"/>
    <cellStyle name="_Prestart-00-HO-FINAL-Approved_4 Costing -IREO VV-I 18.12.10 PKR" xfId="702" xr:uid="{00000000-0005-0000-0000-0000AF020000}"/>
    <cellStyle name="_Prestart-00-HO-FINAL-Approved_5 DLF Horizon Center - 05.08.2011" xfId="703" xr:uid="{00000000-0005-0000-0000-0000B0020000}"/>
    <cellStyle name="_Prestart-00-HO-FINAL-Approved_5 DLF Horizon Center - 05.08.2011 2" xfId="704" xr:uid="{00000000-0005-0000-0000-0000B1020000}"/>
    <cellStyle name="_Prestart-00-HO-FINAL-Approved_6 Costing_Saint Gobain_ 15.10.09_ABH" xfId="705" xr:uid="{00000000-0005-0000-0000-0000B2020000}"/>
    <cellStyle name="_Prestart-00-HO-FINAL-Approved_6 Costing_Saint Gobain_ 15.10.09_ABH 2" xfId="706" xr:uid="{00000000-0005-0000-0000-0000B3020000}"/>
    <cellStyle name="_Prestart-00-HO-FINAL-Approved_Amend 2 DPL CONTRACT" xfId="707" xr:uid="{00000000-0005-0000-0000-0000B4020000}"/>
    <cellStyle name="_Prestart-00-HO-FINAL-Approved_BOQ -  Civil  Structural Works" xfId="708" xr:uid="{00000000-0005-0000-0000-0000B5020000}"/>
    <cellStyle name="_Prestart-00-HO-FINAL-Approved_BOQ -  Civil  Structural Works 2" xfId="709" xr:uid="{00000000-0005-0000-0000-0000B6020000}"/>
    <cellStyle name="_Prestart-00-HO-FINAL-Approved_BOQ - Finishing Works" xfId="710" xr:uid="{00000000-0005-0000-0000-0000B7020000}"/>
    <cellStyle name="_Prestart-00-HO-FINAL-Approved_BOQ - Finishing Works 2" xfId="711" xr:uid="{00000000-0005-0000-0000-0000B8020000}"/>
    <cellStyle name="_Prestart-00-HO-FINAL-Approved_Costing - NBCC- final costing after rebate" xfId="712" xr:uid="{00000000-0005-0000-0000-0000B9020000}"/>
    <cellStyle name="_Prestart-00-HO-FINAL-Approved_Costing final 30.40 crore" xfId="713" xr:uid="{00000000-0005-0000-0000-0000BA020000}"/>
    <cellStyle name="_Prestart-00-HO-FINAL-Approved_Costing final 30.40 crore 2" xfId="714" xr:uid="{00000000-0005-0000-0000-0000BB020000}"/>
    <cellStyle name="_Prestart-00-HO-FINAL-Approved_Costing_FDDI Rohtak submitted  23.07.09" xfId="715" xr:uid="{00000000-0005-0000-0000-0000BC020000}"/>
    <cellStyle name="_Prestart-00-HO-FINAL-Approved_EFP Costing BOQ 29.6.10" xfId="716" xr:uid="{00000000-0005-0000-0000-0000BD020000}"/>
    <cellStyle name="_Prestart-00-HO-FINAL-Approved_ITC _ Final Bid-140510" xfId="717" xr:uid="{00000000-0005-0000-0000-0000BE020000}"/>
    <cellStyle name="_Prestart-00-HO-FINAL-Approved_ITC _ Final Bid-140510 2" xfId="718" xr:uid="{00000000-0005-0000-0000-0000BF020000}"/>
    <cellStyle name="_Prestart-00-HO-FINAL-Approved_Item Rate Client Bill RA-7 Dec.10 (SBM Homes)" xfId="719" xr:uid="{00000000-0005-0000-0000-0000C0020000}"/>
    <cellStyle name="_Prestart-00-HO-FINAL-Approved_Labour Camp Detail" xfId="720" xr:uid="{00000000-0005-0000-0000-0000C1020000}"/>
    <cellStyle name="_Prestart-00-HO-FINAL-Approved_LHMC.01.2011" xfId="721" xr:uid="{00000000-0005-0000-0000-0000C2020000}"/>
    <cellStyle name="_Prestart-00-HO-FINAL-Approved_Material Reco March-2011 (Homes)" xfId="722" xr:uid="{00000000-0005-0000-0000-0000C3020000}"/>
    <cellStyle name="_Prestart-00-HO-FINAL-Approved_PMV Operators - MPR" xfId="723" xr:uid="{00000000-0005-0000-0000-0000C4020000}"/>
    <cellStyle name="_Prestart-00-HO-FINAL-Approved_PMV Status-Feb MPR" xfId="724" xr:uid="{00000000-0005-0000-0000-0000C5020000}"/>
    <cellStyle name="_Prestart-00-HO-FINAL-Approved_SAFETY RECORD FOR THE MONTH OF May,  2011 - MPR" xfId="725" xr:uid="{00000000-0005-0000-0000-0000C6020000}"/>
    <cellStyle name="_Prestart-00-HO-FINAL-Approved_SAFETY RECORD FOR THE MONTH OFApril, 2011 - MPR" xfId="726" xr:uid="{00000000-0005-0000-0000-0000C7020000}"/>
    <cellStyle name="_Prestart-00-HO-FINAL-Approved_SBM School 6th RA Bill 09 Feb-10 Rev" xfId="727" xr:uid="{00000000-0005-0000-0000-0000C8020000}"/>
    <cellStyle name="_Prestart-00-HO-FINAL-Approved_Sectional Progress 1 July 09 onwards" xfId="728" xr:uid="{00000000-0005-0000-0000-0000C9020000}"/>
    <cellStyle name="_Prestart-00-HO-FINAL-Approved_Shuttering Stock-28.02.2011" xfId="729" xr:uid="{00000000-0005-0000-0000-0000CA020000}"/>
    <cellStyle name="_Prestart-00-HO-FINAL-Approved_Sravanthi - Final Costing 210510" xfId="730" xr:uid="{00000000-0005-0000-0000-0000CB020000}"/>
    <cellStyle name="_Prestart-00-HO-FINAL-Approved_Sravanthi - Final Costing 210510 2" xfId="731" xr:uid="{00000000-0005-0000-0000-0000CC020000}"/>
    <cellStyle name="_Prestart-00-HO-FINAL-Approved_Weekly Photos 1 July 09 onwards" xfId="732" xr:uid="{00000000-0005-0000-0000-0000CD020000}"/>
    <cellStyle name="_Prestart-00-HO-FINAL-Approved_WPR 26-1 Nov 2009" xfId="733" xr:uid="{00000000-0005-0000-0000-0000CE020000}"/>
    <cellStyle name="_Prestart-00-HO-FINAL-Approved_WPR Magnolias 2009" xfId="734" xr:uid="{00000000-0005-0000-0000-0000CF020000}"/>
    <cellStyle name="_Prestige - HP Campus" xfId="735" xr:uid="{00000000-0005-0000-0000-0000D0020000}"/>
    <cellStyle name="_Prestige Corporate Office" xfId="736" xr:uid="{00000000-0005-0000-0000-0000D1020000}"/>
    <cellStyle name="_Programme for Jan'09" xfId="737" xr:uid="{00000000-0005-0000-0000-0000D2020000}"/>
    <cellStyle name="_Project costing 31032010=" xfId="738" xr:uid="{00000000-0005-0000-0000-0000D3020000}"/>
    <cellStyle name="_PSE HOSTEL BUILDING" xfId="739" xr:uid="{00000000-0005-0000-0000-0000D4020000}"/>
    <cellStyle name="_PSE_ITC_BHADRACHALAM_HO" xfId="740" xr:uid="{00000000-0005-0000-0000-0000D5020000}"/>
    <cellStyle name="_PTB &amp; PIER Final Workings" xfId="741" xr:uid="{00000000-0005-0000-0000-0000D6020000}"/>
    <cellStyle name="_PTB Workings" xfId="742" xr:uid="{00000000-0005-0000-0000-0000D7020000}"/>
    <cellStyle name="_Purchase report for the month of DEC - 2008" xfId="743" xr:uid="{00000000-0005-0000-0000-0000D8020000}"/>
    <cellStyle name="_Purchase report for the month of Feb - 2009" xfId="744" xr:uid="{00000000-0005-0000-0000-0000D9020000}"/>
    <cellStyle name="_Purchase report for the month of JAN - 2009" xfId="745" xr:uid="{00000000-0005-0000-0000-0000DA020000}"/>
    <cellStyle name="_Purchase report for the month of July" xfId="746" xr:uid="{00000000-0005-0000-0000-0000DB020000}"/>
    <cellStyle name="_Purchase report for the month of June" xfId="747" xr:uid="{00000000-0005-0000-0000-0000DC020000}"/>
    <cellStyle name="_Purchase report for the month of Nov - 2008" xfId="748" xr:uid="{00000000-0005-0000-0000-0000DD020000}"/>
    <cellStyle name="_Purchase report for the month of October" xfId="749" xr:uid="{00000000-0005-0000-0000-0000DE020000}"/>
    <cellStyle name="_Purchase report for the month of September" xfId="750" xr:uid="{00000000-0005-0000-0000-0000DF020000}"/>
    <cellStyle name="_QUALITY June 08" xfId="751" xr:uid="{00000000-0005-0000-0000-0000E0020000}"/>
    <cellStyle name="_Quantities per flat by AVY" xfId="752" xr:uid="{00000000-0005-0000-0000-0000E1020000}"/>
    <cellStyle name="_R block details-Budget" xfId="753" xr:uid="{00000000-0005-0000-0000-0000E2020000}"/>
    <cellStyle name="_R F I  LOG" xfId="754" xr:uid="{00000000-0005-0000-0000-0000E3020000}"/>
    <cellStyle name="_R(1).A_01_Santech(certified)" xfId="755" xr:uid="{00000000-0005-0000-0000-0000E4020000}"/>
    <cellStyle name="_R(1).A_01_Santech-final-certified" xfId="756" xr:uid="{00000000-0005-0000-0000-0000E5020000}"/>
    <cellStyle name="_R3_on_25.08.08_-__Option-II" xfId="757" xr:uid="{00000000-0005-0000-0000-0000E6020000}"/>
    <cellStyle name="_RA - BILL - 4 - certified" xfId="758" xr:uid="{00000000-0005-0000-0000-0000E7020000}"/>
    <cellStyle name="_RA Bill -03new" xfId="759" xr:uid="{00000000-0005-0000-0000-0000E8020000}"/>
    <cellStyle name="_RA BILL-02" xfId="760" xr:uid="{00000000-0005-0000-0000-0000E9020000}"/>
    <cellStyle name="_RA_01_KAFAX-CERTIFIED" xfId="761" xr:uid="{00000000-0005-0000-0000-0000EA020000}"/>
    <cellStyle name="_RA_01_KAFAX-final-certified" xfId="762" xr:uid="{00000000-0005-0000-0000-0000EB020000}"/>
    <cellStyle name="_ra-7 ADHOC" xfId="763" xr:uid="{00000000-0005-0000-0000-0000EC020000}"/>
    <cellStyle name="_ra-7 ADHOC_Book2" xfId="764" xr:uid="{00000000-0005-0000-0000-0000ED020000}"/>
    <cellStyle name="_ra-7 ADHOC_Book2 2" xfId="765" xr:uid="{00000000-0005-0000-0000-0000EE020000}"/>
    <cellStyle name="_rab-02" xfId="766" xr:uid="{00000000-0005-0000-0000-0000EF020000}"/>
    <cellStyle name="_rab-03" xfId="767" xr:uid="{00000000-0005-0000-0000-0000F0020000}"/>
    <cellStyle name="_RA-MKT" xfId="768" xr:uid="{00000000-0005-0000-0000-0000F1020000}"/>
    <cellStyle name="_Ranchi Package 2 - Workings" xfId="769" xr:uid="{00000000-0005-0000-0000-0000F2020000}"/>
    <cellStyle name="_Rate Analysis" xfId="770" xr:uid="{00000000-0005-0000-0000-0000F3020000}"/>
    <cellStyle name="_rcc &amp; shut april" xfId="771" xr:uid="{00000000-0005-0000-0000-0000F4020000}"/>
    <cellStyle name="_RCC-ROW HOUSE-17.05.08" xfId="772" xr:uid="{00000000-0005-0000-0000-0000F5020000}"/>
    <cellStyle name="_RCC-ROW HOUSE-17.05.08_ESTIMATE- RTC CREST ANNEX-20-02-10-SSA" xfId="773" xr:uid="{00000000-0005-0000-0000-0000F6020000}"/>
    <cellStyle name="_RCC-ROW HOUSE-17.05.08_RA_MKT_INTERIOR" xfId="774" xr:uid="{00000000-0005-0000-0000-0000F7020000}"/>
    <cellStyle name="_RCC-ROW HOUSE-17.05.08_RA-MKT" xfId="775" xr:uid="{00000000-0005-0000-0000-0000F8020000}"/>
    <cellStyle name="_RCC-ROW HOUSE-17.05.08_REV. BOQ-KNOWLEDGE CENTERl-09-01-10-AP" xfId="776" xr:uid="{00000000-0005-0000-0000-0000F9020000}"/>
    <cellStyle name="_RCC-ROW HOUSE-17.05.08_REV.EST" xfId="777" xr:uid="{00000000-0005-0000-0000-0000FA020000}"/>
    <cellStyle name="_RCC-ROW HOUSE-17.05.08_REV.ESTIMATE" xfId="778" xr:uid="{00000000-0005-0000-0000-0000FB020000}"/>
    <cellStyle name="_Rec  SUMMARY June-08" xfId="779" xr:uid="{00000000-0005-0000-0000-0000FC020000}"/>
    <cellStyle name="_Rec  SUMMARY June-08_Material Reco March-2011 (Homes)" xfId="780" xr:uid="{00000000-0005-0000-0000-0000FD020000}"/>
    <cellStyle name="_Rec  SUMMARY June-08_Monthly Progress Report - MPR" xfId="781" xr:uid="{00000000-0005-0000-0000-0000FE020000}"/>
    <cellStyle name="_Rec  SUMMARY June-08_Monthly Progress Report - MPR VV" xfId="782" xr:uid="{00000000-0005-0000-0000-0000FF020000}"/>
    <cellStyle name="_Rec  SUMMARY June-08_SAFETY RECORD FOR THE MONTH OF May,  2011 - MPR" xfId="783" xr:uid="{00000000-0005-0000-0000-000000030000}"/>
    <cellStyle name="_Rec  SUMMARY June-08_SAFETY RECORD FOR THE MONTH OFApril, 2011 - MPR" xfId="784" xr:uid="{00000000-0005-0000-0000-000001030000}"/>
    <cellStyle name="_Rec  SUMMARY June-08_Weekly Photos 1 July 09 onwards" xfId="785" xr:uid="{00000000-0005-0000-0000-000002030000}"/>
    <cellStyle name="_Rec  SUMMARY June-08_WPR 26-1 Nov 2009" xfId="786" xr:uid="{00000000-0005-0000-0000-000003030000}"/>
    <cellStyle name="_Rec  SUMMARY June-08_WPR Magnolias 2009" xfId="787" xr:uid="{00000000-0005-0000-0000-000004030000}"/>
    <cellStyle name="_rec apr08" xfId="788" xr:uid="{00000000-0005-0000-0000-000005030000}"/>
    <cellStyle name="_rec apr08_Material Reco March-2011 (Homes)" xfId="789" xr:uid="{00000000-0005-0000-0000-000006030000}"/>
    <cellStyle name="_rec apr08_Monthly Progress Report - MPR" xfId="790" xr:uid="{00000000-0005-0000-0000-000007030000}"/>
    <cellStyle name="_rec apr08_Monthly Progress Report - MPR VV" xfId="791" xr:uid="{00000000-0005-0000-0000-000008030000}"/>
    <cellStyle name="_rec apr08_SAFETY RECORD FOR THE MONTH OF May,  2011 - MPR" xfId="792" xr:uid="{00000000-0005-0000-0000-000009030000}"/>
    <cellStyle name="_rec apr08_SAFETY RECORD FOR THE MONTH OFApril, 2011 - MPR" xfId="793" xr:uid="{00000000-0005-0000-0000-00000A030000}"/>
    <cellStyle name="_rec apr08_Sectional Progress 1 July 09 onwards" xfId="794" xr:uid="{00000000-0005-0000-0000-00000B030000}"/>
    <cellStyle name="_rec apr08_Weekly Photos 1 July 09 onwards" xfId="795" xr:uid="{00000000-0005-0000-0000-00000C030000}"/>
    <cellStyle name="_rec apr08_WPR 26-1 Nov 2009" xfId="796" xr:uid="{00000000-0005-0000-0000-00000D030000}"/>
    <cellStyle name="_rec apr08_WPR Magnolias 2009" xfId="797" xr:uid="{00000000-0005-0000-0000-00000E030000}"/>
    <cellStyle name="_Rec Summary Sep-2008" xfId="798" xr:uid="{00000000-0005-0000-0000-00000F030000}"/>
    <cellStyle name="_Rec-jan-08" xfId="799" xr:uid="{00000000-0005-0000-0000-000010030000}"/>
    <cellStyle name="_Rec-jan-08 2" xfId="800" xr:uid="{00000000-0005-0000-0000-000011030000}"/>
    <cellStyle name="_Rec-jan-08_Item Rate Client Bill RA-7 Dec.10 (SBM Homes)" xfId="801" xr:uid="{00000000-0005-0000-0000-000012030000}"/>
    <cellStyle name="_Rec-jan-08_Labour Camp Detail" xfId="802" xr:uid="{00000000-0005-0000-0000-000013030000}"/>
    <cellStyle name="_Rec-jan-08_Material Reco March-2011 (Homes)" xfId="803" xr:uid="{00000000-0005-0000-0000-000014030000}"/>
    <cellStyle name="_Rec-jan-08_Monthly Progress Report - MPR" xfId="804" xr:uid="{00000000-0005-0000-0000-000015030000}"/>
    <cellStyle name="_Rec-jan-08_Monthly Progress Report - MPR VV" xfId="805" xr:uid="{00000000-0005-0000-0000-000016030000}"/>
    <cellStyle name="_Rec-jan-08_SAFETY RECORD FOR THE MONTH OF May,  2011 - MPR" xfId="806" xr:uid="{00000000-0005-0000-0000-000017030000}"/>
    <cellStyle name="_Rec-jan-08_SAFETY RECORD FOR THE MONTH OFApril, 2011 - MPR" xfId="807" xr:uid="{00000000-0005-0000-0000-000018030000}"/>
    <cellStyle name="_Rec-jan-08_Sectional Progress 1 July 09 onwards" xfId="808" xr:uid="{00000000-0005-0000-0000-000019030000}"/>
    <cellStyle name="_Rec-jan-08_Weekly Photos 1 July 09 onwards" xfId="809" xr:uid="{00000000-0005-0000-0000-00001A030000}"/>
    <cellStyle name="_Rec-jan-08_WPR 26-1 Nov 2009" xfId="810" xr:uid="{00000000-0005-0000-0000-00001B030000}"/>
    <cellStyle name="_Rec-jan-08_WPR Magnolias 2009" xfId="811" xr:uid="{00000000-0005-0000-0000-00001C030000}"/>
    <cellStyle name="_RecoDiesel" xfId="812" xr:uid="{00000000-0005-0000-0000-00001D030000}"/>
    <cellStyle name="_Recon  Sep-07" xfId="813" xr:uid="{00000000-0005-0000-0000-00001E030000}"/>
    <cellStyle name="_Recon  Sep-07 2" xfId="814" xr:uid="{00000000-0005-0000-0000-00001F030000}"/>
    <cellStyle name="_Recon  Sep-07_Item Rate Client Bill RA-7 Dec.10 (SBM Homes)" xfId="815" xr:uid="{00000000-0005-0000-0000-000020030000}"/>
    <cellStyle name="_Recon  Sep-07_Labour Camp Detail" xfId="816" xr:uid="{00000000-0005-0000-0000-000021030000}"/>
    <cellStyle name="_Recon  Sep-07_Material Reco March-2011 (Homes)" xfId="817" xr:uid="{00000000-0005-0000-0000-000022030000}"/>
    <cellStyle name="_Recon  Sep-07_Monthly Progress Report - MPR" xfId="818" xr:uid="{00000000-0005-0000-0000-000023030000}"/>
    <cellStyle name="_Recon  Sep-07_Monthly Progress Report - MPR VV" xfId="819" xr:uid="{00000000-0005-0000-0000-000024030000}"/>
    <cellStyle name="_Recon  Sep-07_SAFETY RECORD FOR THE MONTH OF May,  2011 - MPR" xfId="820" xr:uid="{00000000-0005-0000-0000-000025030000}"/>
    <cellStyle name="_Recon  Sep-07_SAFETY RECORD FOR THE MONTH OFApril, 2011 - MPR" xfId="821" xr:uid="{00000000-0005-0000-0000-000026030000}"/>
    <cellStyle name="_Recon  Sep-07_Sectional Progress 1 July 09 onwards" xfId="822" xr:uid="{00000000-0005-0000-0000-000027030000}"/>
    <cellStyle name="_Recon  Sep-07_Weekly Photos 1 July 09 onwards" xfId="823" xr:uid="{00000000-0005-0000-0000-000028030000}"/>
    <cellStyle name="_Recon  Sep-07_WPR 26-1 Nov 2009" xfId="824" xr:uid="{00000000-0005-0000-0000-000029030000}"/>
    <cellStyle name="_Recon  Sep-07_WPR Magnolias 2009" xfId="825" xr:uid="{00000000-0005-0000-0000-00002A030000}"/>
    <cellStyle name="_recon August" xfId="826" xr:uid="{00000000-0005-0000-0000-00002B030000}"/>
    <cellStyle name="_recon August 2" xfId="827" xr:uid="{00000000-0005-0000-0000-00002C030000}"/>
    <cellStyle name="_recon August_Item Rate Client Bill RA-7 Dec.10 (SBM Homes)" xfId="828" xr:uid="{00000000-0005-0000-0000-00002D030000}"/>
    <cellStyle name="_recon August_Labour Camp Detail" xfId="829" xr:uid="{00000000-0005-0000-0000-00002E030000}"/>
    <cellStyle name="_recon August_Material Reco March-2011 (Homes)" xfId="830" xr:uid="{00000000-0005-0000-0000-00002F030000}"/>
    <cellStyle name="_recon August_Monthly Progress Report - MPR" xfId="831" xr:uid="{00000000-0005-0000-0000-000030030000}"/>
    <cellStyle name="_recon August_Monthly Progress Report - MPR VV" xfId="832" xr:uid="{00000000-0005-0000-0000-000031030000}"/>
    <cellStyle name="_recon August_SAFETY RECORD FOR THE MONTH OF May,  2011 - MPR" xfId="833" xr:uid="{00000000-0005-0000-0000-000032030000}"/>
    <cellStyle name="_recon August_SAFETY RECORD FOR THE MONTH OFApril, 2011 - MPR" xfId="834" xr:uid="{00000000-0005-0000-0000-000033030000}"/>
    <cellStyle name="_recon August_Sectional Progress 1 July 09 onwards" xfId="835" xr:uid="{00000000-0005-0000-0000-000034030000}"/>
    <cellStyle name="_recon August_Weekly Photos 1 July 09 onwards" xfId="836" xr:uid="{00000000-0005-0000-0000-000035030000}"/>
    <cellStyle name="_recon August_WPR 26-1 Nov 2009" xfId="837" xr:uid="{00000000-0005-0000-0000-000036030000}"/>
    <cellStyle name="_recon August_WPR Magnolias 2009" xfId="838" xr:uid="{00000000-0005-0000-0000-000037030000}"/>
    <cellStyle name="_recon june 07 Psummary" xfId="839" xr:uid="{00000000-0005-0000-0000-000038030000}"/>
    <cellStyle name="_recon june 07 Psummary 2" xfId="840" xr:uid="{00000000-0005-0000-0000-000039030000}"/>
    <cellStyle name="_recon june 07 Psummary_Item Rate Client Bill RA-7 Dec.10 (SBM Homes)" xfId="841" xr:uid="{00000000-0005-0000-0000-00003A030000}"/>
    <cellStyle name="_recon june 07 Psummary_Labour Camp Detail" xfId="842" xr:uid="{00000000-0005-0000-0000-00003B030000}"/>
    <cellStyle name="_recon june 07 Psummary_Material Reco March-2011 (Homes)" xfId="843" xr:uid="{00000000-0005-0000-0000-00003C030000}"/>
    <cellStyle name="_recon june 07 Psummary_Monthly Progress Report - MPR" xfId="844" xr:uid="{00000000-0005-0000-0000-00003D030000}"/>
    <cellStyle name="_recon june 07 Psummary_Monthly Progress Report - MPR VV" xfId="845" xr:uid="{00000000-0005-0000-0000-00003E030000}"/>
    <cellStyle name="_recon june 07 Psummary_SAFETY RECORD FOR THE MONTH OF May,  2011 - MPR" xfId="846" xr:uid="{00000000-0005-0000-0000-00003F030000}"/>
    <cellStyle name="_recon june 07 Psummary_SAFETY RECORD FOR THE MONTH OFApril, 2011 - MPR" xfId="847" xr:uid="{00000000-0005-0000-0000-000040030000}"/>
    <cellStyle name="_recon june 07 Psummary_Sectional Progress 1 July 09 onwards" xfId="848" xr:uid="{00000000-0005-0000-0000-000041030000}"/>
    <cellStyle name="_recon june 07 Psummary_Weekly Photos 1 July 09 onwards" xfId="849" xr:uid="{00000000-0005-0000-0000-000042030000}"/>
    <cellStyle name="_recon june 07 Psummary_WPR 26-1 Nov 2009" xfId="850" xr:uid="{00000000-0005-0000-0000-000043030000}"/>
    <cellStyle name="_recon june 07 Psummary_WPR Magnolias 2009" xfId="851" xr:uid="{00000000-0005-0000-0000-000044030000}"/>
    <cellStyle name="_Reconciliation for June '08 (version 1)" xfId="852" xr:uid="{00000000-0005-0000-0000-000045030000}"/>
    <cellStyle name="_Reconciliation for May '08" xfId="853" xr:uid="{00000000-0005-0000-0000-000046030000}"/>
    <cellStyle name="_Reconciliation Steel Planning upto 29-03-08-QS" xfId="854" xr:uid="{00000000-0005-0000-0000-000047030000}"/>
    <cellStyle name="_Reconciliation Steel Planning upto 30-09-07" xfId="855" xr:uid="{00000000-0005-0000-0000-000048030000}"/>
    <cellStyle name="_Reconciliation Steel Planning upto 30-12-07" xfId="856" xr:uid="{00000000-0005-0000-0000-000049030000}"/>
    <cellStyle name="_Reconciliation summary" xfId="857" xr:uid="{00000000-0005-0000-0000-00004A030000}"/>
    <cellStyle name="_Reconciliation upto June'08 (On Progress Qty.)" xfId="858" xr:uid="{00000000-0005-0000-0000-00004B030000}"/>
    <cellStyle name="_Reconciliation-Mar 08" xfId="859" xr:uid="{00000000-0005-0000-0000-00004C030000}"/>
    <cellStyle name="_reconcillation upto sep-08" xfId="860" xr:uid="{00000000-0005-0000-0000-00004D030000}"/>
    <cellStyle name="_Reconsilation- Top Sheet June. 2008" xfId="861" xr:uid="{00000000-0005-0000-0000-00004E030000}"/>
    <cellStyle name="_Report Summary Formats" xfId="862" xr:uid="{00000000-0005-0000-0000-00004F030000}"/>
    <cellStyle name="_Reports for the month of April'10" xfId="863" xr:uid="{00000000-0005-0000-0000-000050030000}"/>
    <cellStyle name="_Reports for the Month of May'2010" xfId="864" xr:uid="{00000000-0005-0000-0000-000051030000}"/>
    <cellStyle name="_Res-Item Rate Analysis-r2_ RAP4" xfId="865" xr:uid="{00000000-0005-0000-0000-000052030000}"/>
    <cellStyle name="_Retaining Wall" xfId="866" xr:uid="{00000000-0005-0000-0000-000053030000}"/>
    <cellStyle name="_Retaining wall -E &amp; G checked" xfId="867" xr:uid="{00000000-0005-0000-0000-000054030000}"/>
    <cellStyle name="_REV DRAFT FINISHING BOQ WITH MEAS-2-12-09" xfId="868" xr:uid="{00000000-0005-0000-0000-000055030000}"/>
    <cellStyle name="_Rev-2(07(1).07.10)(1)" xfId="869" xr:uid="{00000000-0005-0000-0000-000056030000}"/>
    <cellStyle name="_REV-BOQ-BLDG-23-16.09.09" xfId="870" xr:uid="{00000000-0005-0000-0000-000057030000}"/>
    <cellStyle name="_REV-ESTIMATE-BLDG-2-10.04.09" xfId="871" xr:uid="{00000000-0005-0000-0000-000058030000}"/>
    <cellStyle name="_REV-ESTIMATE-BLDG-2-10.04.09_ESTIMATE- RTC CREST ANNEX-20-02-10-SSA" xfId="872" xr:uid="{00000000-0005-0000-0000-000059030000}"/>
    <cellStyle name="_REV-ESTIMATE-BLDG-2-10.04.09_RA_MKT_INTERIOR" xfId="873" xr:uid="{00000000-0005-0000-0000-00005A030000}"/>
    <cellStyle name="_REV-ESTIMATE-BLDG-2-10.04.09_RA-MKT" xfId="874" xr:uid="{00000000-0005-0000-0000-00005B030000}"/>
    <cellStyle name="_REV-ESTIMATE-BLDG-2-10.04.09_REV.EST" xfId="875" xr:uid="{00000000-0005-0000-0000-00005C030000}"/>
    <cellStyle name="_REV-ESTIMATE-BLDG-2-10.04.09_REV.ESTIMATE" xfId="876" xr:uid="{00000000-0005-0000-0000-00005D030000}"/>
    <cellStyle name="_REV-ESTIMATE-BLDG-3-10.04.09" xfId="877" xr:uid="{00000000-0005-0000-0000-00005E030000}"/>
    <cellStyle name="_REV-ESTIMATE-BLDG-3-10.04.09_ESTIMATE- RTC CREST ANNEX-20-02-10-SSA" xfId="878" xr:uid="{00000000-0005-0000-0000-00005F030000}"/>
    <cellStyle name="_REV-ESTIMATE-BLDG-3-10.04.09_RA_MKT_INTERIOR" xfId="879" xr:uid="{00000000-0005-0000-0000-000060030000}"/>
    <cellStyle name="_REV-ESTIMATE-BLDG-3-10.04.09_RA-MKT" xfId="880" xr:uid="{00000000-0005-0000-0000-000061030000}"/>
    <cellStyle name="_REV-ESTIMATE-BLDG-3-10.04.09_REV.EST" xfId="881" xr:uid="{00000000-0005-0000-0000-000062030000}"/>
    <cellStyle name="_REV-ESTIMATE-BLDG-3-10.04.09_REV.ESTIMATE" xfId="882" xr:uid="{00000000-0005-0000-0000-000063030000}"/>
    <cellStyle name="_REV-ESTIMATE-BLDG-3-10.04.09-formated" xfId="883" xr:uid="{00000000-0005-0000-0000-000064030000}"/>
    <cellStyle name="_Revised  Stone Flooring &amp; Cladding Contract(02.12)" xfId="884" xr:uid="{00000000-0005-0000-0000-000065030000}"/>
    <cellStyle name="_revised budget (2)" xfId="885" xr:uid="{00000000-0005-0000-0000-000066030000}"/>
    <cellStyle name="_REVISED DRAFT BOQ-STRU-CIVIL FOR BUILDING A-06.10.08" xfId="886" xr:uid="{00000000-0005-0000-0000-000067030000}"/>
    <cellStyle name="_REVISED DRAFT-BOQ-EST-19.03.08" xfId="887" xr:uid="{00000000-0005-0000-0000-000068030000}"/>
    <cellStyle name="_Revised EST-30.08.08 as per all reduction old-ref" xfId="888" xr:uid="{00000000-0005-0000-0000-000069030000}"/>
    <cellStyle name="_Revised EST-30.08.08 as per all reduction old-ref_ESTIMATE- RTC CREST ANNEX-20-02-10-SSA" xfId="889" xr:uid="{00000000-0005-0000-0000-00006A030000}"/>
    <cellStyle name="_Revised EST-30.08.08 as per all reduction old-ref_RA_MKT_INTERIOR" xfId="890" xr:uid="{00000000-0005-0000-0000-00006B030000}"/>
    <cellStyle name="_Revised EST-30.08.08 as per all reduction old-ref_RA-MKT" xfId="891" xr:uid="{00000000-0005-0000-0000-00006C030000}"/>
    <cellStyle name="_Revised EST-30.08.08 as per all reduction old-ref_REV. BOQ-KNOWLEDGE CENTERl-09-01-10-AP" xfId="892" xr:uid="{00000000-0005-0000-0000-00006D030000}"/>
    <cellStyle name="_Revised EST-30.08.08 as per all reduction old-ref_REV.EST" xfId="893" xr:uid="{00000000-0005-0000-0000-00006E030000}"/>
    <cellStyle name="_Revised EST-30.08.08 as per all reduction old-ref_REV.ESTIMATE" xfId="894" xr:uid="{00000000-0005-0000-0000-00006F030000}"/>
    <cellStyle name="_REVISED ESTIMATE CLUB HOUSE INTERIOR FINISHES-14.04.09" xfId="895" xr:uid="{00000000-0005-0000-0000-000070030000}"/>
    <cellStyle name="_Revised working on 20-9-08" xfId="896" xr:uid="{00000000-0005-0000-0000-000071030000}"/>
    <cellStyle name="_RMC DEBIT NOTE" xfId="897" xr:uid="{00000000-0005-0000-0000-000072030000}"/>
    <cellStyle name="_RM-Meeting" xfId="898" xr:uid="{00000000-0005-0000-0000-000073030000}"/>
    <cellStyle name="_RMZ  Futura" xfId="899" xr:uid="{00000000-0005-0000-0000-000074030000}"/>
    <cellStyle name="_RMZ - Zero Costing- 18.01.07 final" xfId="900" xr:uid="{00000000-0005-0000-0000-000075030000}"/>
    <cellStyle name="_RMZ - Zero Costing- 18.01.07 final_281210 EOT PLAMA" xfId="901" xr:uid="{00000000-0005-0000-0000-000076030000}"/>
    <cellStyle name="_RMZ - Zero Costing- 18.01.07 final_Annexure - I Commencement Delays" xfId="902" xr:uid="{00000000-0005-0000-0000-000077030000}"/>
    <cellStyle name="_RMZ - Zero Costing- 18.01.07 final_Cement reconcilation  up to Nov 2011" xfId="903" xr:uid="{00000000-0005-0000-0000-000078030000}"/>
    <cellStyle name="_RMZ - Zero Costing- 18.01.07 final_pl Scope vs Front" xfId="904" xr:uid="{00000000-0005-0000-0000-000079030000}"/>
    <cellStyle name="_RMZ Millinea (ACS, CCTV &amp; BMS) - 05.09.07R7(SiemensBMS)" xfId="905" xr:uid="{00000000-0005-0000-0000-00007A030000}"/>
    <cellStyle name="_RPM Report Working Sheet Nov'09" xfId="906" xr:uid="{00000000-0005-0000-0000-00007B030000}"/>
    <cellStyle name="_RTC Annex - MASONRY-Zone 3" xfId="907" xr:uid="{00000000-0005-0000-0000-00007C030000}"/>
    <cellStyle name="_RTC Annex - MASONRY-Zone 3_ESTIMATE- RTC CREST ANNEX-20-02-10-SSA" xfId="908" xr:uid="{00000000-0005-0000-0000-00007D030000}"/>
    <cellStyle name="_RTC Annex - MASONRY-Zone 3_RA_MKT_INTERIOR" xfId="909" xr:uid="{00000000-0005-0000-0000-00007E030000}"/>
    <cellStyle name="_RTC Annex - MASONRY-Zone 3_RA-MKT" xfId="910" xr:uid="{00000000-0005-0000-0000-00007F030000}"/>
    <cellStyle name="_RTC Annex - MASONRY-Zone 3_REV.EST" xfId="911" xr:uid="{00000000-0005-0000-0000-000080030000}"/>
    <cellStyle name="_RTC Annex - MASONRY-Zone 3_REV.ESTIMATE" xfId="912" xr:uid="{00000000-0005-0000-0000-000081030000}"/>
    <cellStyle name="_RTC Engg. Hall - MASONRY-Zone 3" xfId="913" xr:uid="{00000000-0005-0000-0000-000082030000}"/>
    <cellStyle name="_RTC Engg. Hall - MASONRY-Zone 3_ESTIMATE- RTC CREST ANNEX-20-02-10-SSA" xfId="914" xr:uid="{00000000-0005-0000-0000-000083030000}"/>
    <cellStyle name="_RTC Engg. Hall - MASONRY-Zone 3_RA_MKT_INTERIOR" xfId="915" xr:uid="{00000000-0005-0000-0000-000084030000}"/>
    <cellStyle name="_RTC Engg. Hall - MASONRY-Zone 3_RA-MKT" xfId="916" xr:uid="{00000000-0005-0000-0000-000085030000}"/>
    <cellStyle name="_RTC Engg. Hall - MASONRY-Zone 3_REV.EST" xfId="917" xr:uid="{00000000-0005-0000-0000-000086030000}"/>
    <cellStyle name="_RTC Engg. Hall - MASONRY-Zone 3_REV.ESTIMATE" xfId="918" xr:uid="{00000000-0005-0000-0000-000087030000}"/>
    <cellStyle name="_S.G. Software - BOQ" xfId="919" xr:uid="{00000000-0005-0000-0000-000088030000}"/>
    <cellStyle name="_S0-S10 - Final" xfId="920" xr:uid="{00000000-0005-0000-0000-000089030000}"/>
    <cellStyle name="_S1" xfId="921" xr:uid="{00000000-0005-0000-0000-00008A030000}"/>
    <cellStyle name="_S1 PLAMA Commericial B'lore" xfId="922" xr:uid="{00000000-0005-0000-0000-00008B030000}"/>
    <cellStyle name="_S1 PLAMA Residential B'lore" xfId="923" xr:uid="{00000000-0005-0000-0000-00008C030000}"/>
    <cellStyle name="_sana" xfId="924" xr:uid="{00000000-0005-0000-0000-00008D030000}"/>
    <cellStyle name="_sana_Book2" xfId="925" xr:uid="{00000000-0005-0000-0000-00008E030000}"/>
    <cellStyle name="_sana_Book2 2" xfId="926" xr:uid="{00000000-0005-0000-0000-00008F030000}"/>
    <cellStyle name="_Santech_bill_certified" xfId="927" xr:uid="{00000000-0005-0000-0000-000090030000}"/>
    <cellStyle name="_Santech_M.Sheet-Abstract" xfId="928" xr:uid="{00000000-0005-0000-0000-000091030000}"/>
    <cellStyle name="_SANTECH_RAB_2-CERTIFIED" xfId="929" xr:uid="{00000000-0005-0000-0000-000092030000}"/>
    <cellStyle name="_Savoy (27 Oct 04)f Final" xfId="930" xr:uid="{00000000-0005-0000-0000-000093030000}"/>
    <cellStyle name="_SC PAID AMOUNT-Up to July-08" xfId="931" xr:uid="{00000000-0005-0000-0000-000094030000}"/>
    <cellStyle name="_Sch-Aug'05-Anjali D" xfId="932" xr:uid="{00000000-0005-0000-0000-000095030000}"/>
    <cellStyle name="_section d - Tamouh Plot 2-3 Infra(Regional)-rev1-22.11.08(add6)" xfId="933" xr:uid="{00000000-0005-0000-0000-000096030000}"/>
    <cellStyle name="_section d - Tamouh Plot 2-3 Infra(Regional)-rev1-22.11.08(add6)_Analysis - Hodariyat - 20.06.09" xfId="934" xr:uid="{00000000-0005-0000-0000-000097030000}"/>
    <cellStyle name="_section d - Tamouh Plot 2-3 Infra(Regional)-rev1-22.11.08(add6)_Analysis - hodariyat Bridge - 16.05.09" xfId="935" xr:uid="{00000000-0005-0000-0000-000098030000}"/>
    <cellStyle name="_section d - Tamouh Plot 2-3 Infra(Regional)-rev1-22.11.08(add6)_Analysis - hodariyat Bridge - 16.05.09_1" xfId="936" xr:uid="{00000000-0005-0000-0000-000099030000}"/>
    <cellStyle name="_section d - Tamouh Plot 2-3 Infra(Regional)-rev1-22.11.08(add6)_Analysis - hodariyat Bridge - 16.05.09_1_Hodariyat Bridge (2)" xfId="937" xr:uid="{00000000-0005-0000-0000-00009A030000}"/>
    <cellStyle name="_section d - Tamouh Plot 2-3 Infra(Regional)-rev1-22.11.08(add6)_Analysis-Road works" xfId="938" xr:uid="{00000000-0005-0000-0000-00009B030000}"/>
    <cellStyle name="_section d - Tamouh Plot 2-3 Infra(Regional)-rev1-22.11.08(add6)_Analysis-Structures" xfId="939" xr:uid="{00000000-0005-0000-0000-00009C030000}"/>
    <cellStyle name="_section d - Tamouh Plot 2-3 Infra(Regional)-rev1-22.11.08(add6)_Copy of Sheet Piling - Analysis" xfId="940" xr:uid="{00000000-0005-0000-0000-00009D030000}"/>
    <cellStyle name="_Sector2&amp;3 - Regional - Post add1 - 09.02.09" xfId="941" xr:uid="{00000000-0005-0000-0000-00009E030000}"/>
    <cellStyle name="_Services Revised with POs" xfId="942" xr:uid="{00000000-0005-0000-0000-00009F030000}"/>
    <cellStyle name="_Sheet1" xfId="943" xr:uid="{00000000-0005-0000-0000-0000A0030000}"/>
    <cellStyle name="_Sheet1_46RA Magnolias Item Rate Billing Abstract (new)" xfId="944" xr:uid="{00000000-0005-0000-0000-0000A1030000}"/>
    <cellStyle name="_Sheet1_Bill Magnolias RA Bill No 38  Dec-09" xfId="945" xr:uid="{00000000-0005-0000-0000-0000A2030000}"/>
    <cellStyle name="_Sheet1_Bill Magnolias RA Bill No 38 Dec-09" xfId="946" xr:uid="{00000000-0005-0000-0000-0000A3030000}"/>
    <cellStyle name="_Sheet1_RA-3 Magnolias (Sep-10)" xfId="947" xr:uid="{00000000-0005-0000-0000-0000A4030000}"/>
    <cellStyle name="_Sheet1_UPFRONT BILLING" xfId="948" xr:uid="{00000000-0005-0000-0000-0000A5030000}"/>
    <cellStyle name="_Shell - Afas &amp; Pa - 23.05.06" xfId="949" xr:uid="{00000000-0005-0000-0000-0000A6030000}"/>
    <cellStyle name="_SHELL'N'CORE_J1-IT PARKS-220108 - Compare from DLS" xfId="950" xr:uid="{00000000-0005-0000-0000-0000A7030000}"/>
    <cellStyle name="_Shirdi" xfId="951" xr:uid="{00000000-0005-0000-0000-0000A8030000}"/>
    <cellStyle name="_Siemens Worksheet" xfId="952" xr:uid="{00000000-0005-0000-0000-0000A9030000}"/>
    <cellStyle name="_simplified temorary entranceto show flat" xfId="953" xr:uid="{00000000-0005-0000-0000-0000AA030000}"/>
    <cellStyle name="_Single Line" xfId="954" xr:uid="{00000000-0005-0000-0000-0000AB030000}"/>
    <cellStyle name="_Single Line BOQ 1_L&amp;T - Signature Working" xfId="955" xr:uid="{00000000-0005-0000-0000-0000AC030000}"/>
    <cellStyle name="_Single Line_pl Scope vs Front" xfId="956" xr:uid="{00000000-0005-0000-0000-0000AD030000}"/>
    <cellStyle name="_Site Sharing - Expense" xfId="957" xr:uid="{00000000-0005-0000-0000-0000AE030000}"/>
    <cellStyle name="_Slab &amp; Beam" xfId="958" xr:uid="{00000000-0005-0000-0000-0000AF030000}"/>
    <cellStyle name="_Sri Projectss  RA no-06 21. 03.10 to 16.04.10" xfId="959" xr:uid="{00000000-0005-0000-0000-0000B0030000}"/>
    <cellStyle name="_Staff Cost Deduction June 08 Bill" xfId="960" xr:uid="{00000000-0005-0000-0000-0000B1030000}"/>
    <cellStyle name="_Staff_Details_210509_w.o.new Job-r1" xfId="961" xr:uid="{00000000-0005-0000-0000-0000B2030000}"/>
    <cellStyle name="_Staff_Details_210509_w.o.new Job-r1 2" xfId="962" xr:uid="{00000000-0005-0000-0000-0000B3030000}"/>
    <cellStyle name="_Staff_Details_210509_w.o.new Job-r1_Item Rate Client Bill RA-7 Dec.10 (SBM Homes)" xfId="963" xr:uid="{00000000-0005-0000-0000-0000B4030000}"/>
    <cellStyle name="_Staff_Details_210509_w.o.new Job-r1_Labour Camp Detail" xfId="964" xr:uid="{00000000-0005-0000-0000-0000B5030000}"/>
    <cellStyle name="_staircase" xfId="965" xr:uid="{00000000-0005-0000-0000-0000B6030000}"/>
    <cellStyle name="_Stone Flooring &amp; Cladding Contract" xfId="966" xr:uid="{00000000-0005-0000-0000-0000B7030000}"/>
    <cellStyle name="_STRUCTURE(BLD-01-02-03)" xfId="967" xr:uid="{00000000-0005-0000-0000-0000B8030000}"/>
    <cellStyle name="_SubHeading" xfId="968" xr:uid="{00000000-0005-0000-0000-0000B9030000}"/>
    <cellStyle name="_Sumary Rec Mar-08 (2)" xfId="969" xr:uid="{00000000-0005-0000-0000-0000BA030000}"/>
    <cellStyle name="_Sumary Rec Mar-08 (2)_Material Reco March-2011 (Homes)" xfId="970" xr:uid="{00000000-0005-0000-0000-0000BB030000}"/>
    <cellStyle name="_Sumary Rec Mar-08 (2)_Monthly Progress Report - MPR" xfId="971" xr:uid="{00000000-0005-0000-0000-0000BC030000}"/>
    <cellStyle name="_Sumary Rec Mar-08 (2)_Monthly Progress Report - MPR VV" xfId="972" xr:uid="{00000000-0005-0000-0000-0000BD030000}"/>
    <cellStyle name="_Sumary Rec Mar-08 (2)_SAFETY RECORD FOR THE MONTH OF May,  2011 - MPR" xfId="973" xr:uid="{00000000-0005-0000-0000-0000BE030000}"/>
    <cellStyle name="_Sumary Rec Mar-08 (2)_SAFETY RECORD FOR THE MONTH OFApril, 2011 - MPR" xfId="974" xr:uid="{00000000-0005-0000-0000-0000BF030000}"/>
    <cellStyle name="_Sumary Rec Mar-08 (2)_Sectional Progress 1 July 09 onwards" xfId="975" xr:uid="{00000000-0005-0000-0000-0000C0030000}"/>
    <cellStyle name="_Sumary Rec Mar-08 (2)_Weekly Photos 1 July 09 onwards" xfId="976" xr:uid="{00000000-0005-0000-0000-0000C1030000}"/>
    <cellStyle name="_Sumary Rec Mar-08 (2)_WPR 26-1 Nov 2009" xfId="977" xr:uid="{00000000-0005-0000-0000-0000C2030000}"/>
    <cellStyle name="_Sumary Rec Mar-08 (2)_WPR Magnolias 2009" xfId="978" xr:uid="{00000000-0005-0000-0000-0000C3030000}"/>
    <cellStyle name="_Summary of Recon Nov-2007 (2)" xfId="979" xr:uid="{00000000-0005-0000-0000-0000C4030000}"/>
    <cellStyle name="_Summary of Recon Nov-2007 (2) 2" xfId="980" xr:uid="{00000000-0005-0000-0000-0000C5030000}"/>
    <cellStyle name="_Summary of Recon Nov-2007 (2)_Item Rate Client Bill RA-7 Dec.10 (SBM Homes)" xfId="981" xr:uid="{00000000-0005-0000-0000-0000C6030000}"/>
    <cellStyle name="_Summary of Recon Nov-2007 (2)_Labour Camp Detail" xfId="982" xr:uid="{00000000-0005-0000-0000-0000C7030000}"/>
    <cellStyle name="_Summary of Recon Nov-2007 (2)_Material Reco March-2011 (Homes)" xfId="983" xr:uid="{00000000-0005-0000-0000-0000C8030000}"/>
    <cellStyle name="_Summary of Recon Nov-2007 (2)_Monthly Progress Report - MPR" xfId="984" xr:uid="{00000000-0005-0000-0000-0000C9030000}"/>
    <cellStyle name="_Summary of Recon Nov-2007 (2)_Monthly Progress Report - MPR VV" xfId="985" xr:uid="{00000000-0005-0000-0000-0000CA030000}"/>
    <cellStyle name="_Summary of Recon Nov-2007 (2)_SAFETY RECORD FOR THE MONTH OF May,  2011 - MPR" xfId="986" xr:uid="{00000000-0005-0000-0000-0000CB030000}"/>
    <cellStyle name="_Summary of Recon Nov-2007 (2)_SAFETY RECORD FOR THE MONTH OFApril, 2011 - MPR" xfId="987" xr:uid="{00000000-0005-0000-0000-0000CC030000}"/>
    <cellStyle name="_Summary of Recon Nov-2007 (2)_Sectional Progress 1 July 09 onwards" xfId="988" xr:uid="{00000000-0005-0000-0000-0000CD030000}"/>
    <cellStyle name="_Summary of Recon Nov-2007 (2)_Weekly Photos 1 July 09 onwards" xfId="989" xr:uid="{00000000-0005-0000-0000-0000CE030000}"/>
    <cellStyle name="_Summary of Recon Nov-2007 (2)_WPR 26-1 Nov 2009" xfId="990" xr:uid="{00000000-0005-0000-0000-0000CF030000}"/>
    <cellStyle name="_Summary of Recon Nov-2007 (2)_WPR Magnolias 2009" xfId="991" xr:uid="{00000000-0005-0000-0000-0000D0030000}"/>
    <cellStyle name="_SUMMARY OF ZONE-IV - 17.09.08" xfId="992" xr:uid="{00000000-0005-0000-0000-0000D1030000}"/>
    <cellStyle name="_SUMMARY OF ZONE-IV - 17.09.08_ESTIMATE- RTC CREST ANNEX-20-02-10-SSA" xfId="993" xr:uid="{00000000-0005-0000-0000-0000D2030000}"/>
    <cellStyle name="_SUMMARY OF ZONE-IV - 17.09.08_RA_MKT_INTERIOR" xfId="994" xr:uid="{00000000-0005-0000-0000-0000D3030000}"/>
    <cellStyle name="_SUMMARY OF ZONE-IV - 17.09.08_RA-MKT" xfId="995" xr:uid="{00000000-0005-0000-0000-0000D4030000}"/>
    <cellStyle name="_SUMMARY OF ZONE-IV - 17.09.08_REV.EST" xfId="996" xr:uid="{00000000-0005-0000-0000-0000D5030000}"/>
    <cellStyle name="_SUMMARY OF ZONE-IV - 17.09.08_REV.ESTIMATE" xfId="997" xr:uid="{00000000-0005-0000-0000-0000D6030000}"/>
    <cellStyle name="_SUMMARY Rec-0508" xfId="998" xr:uid="{00000000-0005-0000-0000-0000D7030000}"/>
    <cellStyle name="_SUMMARY Rec-0508_Material Reco March-2011 (Homes)" xfId="999" xr:uid="{00000000-0005-0000-0000-0000D8030000}"/>
    <cellStyle name="_SUMMARY Rec-0508_Monthly Progress Report - MPR" xfId="1000" xr:uid="{00000000-0005-0000-0000-0000D9030000}"/>
    <cellStyle name="_SUMMARY Rec-0508_Monthly Progress Report - MPR VV" xfId="1001" xr:uid="{00000000-0005-0000-0000-0000DA030000}"/>
    <cellStyle name="_SUMMARY Rec-0508_SAFETY RECORD FOR THE MONTH OF May,  2011 - MPR" xfId="1002" xr:uid="{00000000-0005-0000-0000-0000DB030000}"/>
    <cellStyle name="_SUMMARY Rec-0508_SAFETY RECORD FOR THE MONTH OFApril, 2011 - MPR" xfId="1003" xr:uid="{00000000-0005-0000-0000-0000DC030000}"/>
    <cellStyle name="_SUMMARY Rec-0508_Sectional Progress 1 July 09 onwards" xfId="1004" xr:uid="{00000000-0005-0000-0000-0000DD030000}"/>
    <cellStyle name="_SUMMARY Rec-0508_Weekly Photos 1 July 09 onwards" xfId="1005" xr:uid="{00000000-0005-0000-0000-0000DE030000}"/>
    <cellStyle name="_SUMMARY Rec-0508_WPR 26-1 Nov 2009" xfId="1006" xr:uid="{00000000-0005-0000-0000-0000DF030000}"/>
    <cellStyle name="_SUMMARY Rec-0508_WPR Magnolias 2009" xfId="1007" xr:uid="{00000000-0005-0000-0000-0000E0030000}"/>
    <cellStyle name="_Summary Rec-Mar-2008Dlf" xfId="1008" xr:uid="{00000000-0005-0000-0000-0000E1030000}"/>
    <cellStyle name="_Summary Rec-Mar-2008Dlf_Material Reco March-2011 (Homes)" xfId="1009" xr:uid="{00000000-0005-0000-0000-0000E2030000}"/>
    <cellStyle name="_Summary Rec-Mar-2008Dlf_Monthly Progress Report - MPR" xfId="1010" xr:uid="{00000000-0005-0000-0000-0000E3030000}"/>
    <cellStyle name="_Summary Rec-Mar-2008Dlf_Monthly Progress Report - MPR VV" xfId="1011" xr:uid="{00000000-0005-0000-0000-0000E4030000}"/>
    <cellStyle name="_Summary Rec-Mar-2008Dlf_SAFETY RECORD FOR THE MONTH OF May,  2011 - MPR" xfId="1012" xr:uid="{00000000-0005-0000-0000-0000E5030000}"/>
    <cellStyle name="_Summary Rec-Mar-2008Dlf_SAFETY RECORD FOR THE MONTH OFApril, 2011 - MPR" xfId="1013" xr:uid="{00000000-0005-0000-0000-0000E6030000}"/>
    <cellStyle name="_Summary Rec-Mar-2008Dlf_Sectional Progress 1 July 09 onwards" xfId="1014" xr:uid="{00000000-0005-0000-0000-0000E7030000}"/>
    <cellStyle name="_Summary Rec-Mar-2008Dlf_Weekly Photos 1 July 09 onwards" xfId="1015" xr:uid="{00000000-0005-0000-0000-0000E8030000}"/>
    <cellStyle name="_Summary Rec-Mar-2008Dlf_WPR 26-1 Nov 2009" xfId="1016" xr:uid="{00000000-0005-0000-0000-0000E9030000}"/>
    <cellStyle name="_Summary Rec-Mar-2008Dlf_WPR Magnolias 2009" xfId="1017" xr:uid="{00000000-0005-0000-0000-0000EA030000}"/>
    <cellStyle name="_summaryBuilding no 1104 at Ofn Rajgir" xfId="1018" xr:uid="{00000000-0005-0000-0000-0000EB030000}"/>
    <cellStyle name="_SUMMARY-ZONE-I" xfId="1019" xr:uid="{00000000-0005-0000-0000-0000EC030000}"/>
    <cellStyle name="_SUMMARY-ZONE-I_ESTIMATE- RTC CREST ANNEX-20-02-10-SSA" xfId="1020" xr:uid="{00000000-0005-0000-0000-0000ED030000}"/>
    <cellStyle name="_SUMMARY-ZONE-I_RA_MKT_INTERIOR" xfId="1021" xr:uid="{00000000-0005-0000-0000-0000EE030000}"/>
    <cellStyle name="_SUMMARY-ZONE-I_RA-MKT" xfId="1022" xr:uid="{00000000-0005-0000-0000-0000EF030000}"/>
    <cellStyle name="_SUMMARY-ZONE-I_REV.EST" xfId="1023" xr:uid="{00000000-0005-0000-0000-0000F0030000}"/>
    <cellStyle name="_SUMMARY-ZONE-I_REV.ESTIMATE" xfId="1024" xr:uid="{00000000-0005-0000-0000-0000F1030000}"/>
    <cellStyle name="_SUMMARY-ZONE-IV" xfId="1025" xr:uid="{00000000-0005-0000-0000-0000F2030000}"/>
    <cellStyle name="_SUMMARY-ZONE-IV_ESTIMATE- RTC CREST ANNEX-20-02-10-SSA" xfId="1026" xr:uid="{00000000-0005-0000-0000-0000F3030000}"/>
    <cellStyle name="_SUMMARY-ZONE-IV_RA_MKT_INTERIOR" xfId="1027" xr:uid="{00000000-0005-0000-0000-0000F4030000}"/>
    <cellStyle name="_SUMMARY-ZONE-IV_RA-MKT" xfId="1028" xr:uid="{00000000-0005-0000-0000-0000F5030000}"/>
    <cellStyle name="_SUMMARY-ZONE-IV_REV.EST" xfId="1029" xr:uid="{00000000-0005-0000-0000-0000F6030000}"/>
    <cellStyle name="_SUMMARY-ZONE-IV_REV.ESTIMATE" xfId="1030" xr:uid="{00000000-0005-0000-0000-0000F7030000}"/>
    <cellStyle name="_Sunernagar finishing" xfId="1031" xr:uid="{00000000-0005-0000-0000-0000F8030000}"/>
    <cellStyle name="_Surplus Staff (3)" xfId="1032" xr:uid="{00000000-0005-0000-0000-0000F9030000}"/>
    <cellStyle name="_Surplus Staff (3) 2" xfId="1033" xr:uid="{00000000-0005-0000-0000-0000FA030000}"/>
    <cellStyle name="_Surplus Staff (3)_Item Rate Client Bill RA-7 Dec.10 (SBM Homes)" xfId="1034" xr:uid="{00000000-0005-0000-0000-0000FB030000}"/>
    <cellStyle name="_Surplus Staff (3)_Labour Camp Detail" xfId="1035" xr:uid="{00000000-0005-0000-0000-0000FC030000}"/>
    <cellStyle name="_suzlon, coimbatore" xfId="1036" xr:uid="{00000000-0005-0000-0000-0000FD030000}"/>
    <cellStyle name="_suzlon, coimbatore_281210 EOT PLAMA" xfId="1037" xr:uid="{00000000-0005-0000-0000-0000FE030000}"/>
    <cellStyle name="_suzlon, coimbatore_Annexure - I Commencement Delays" xfId="1038" xr:uid="{00000000-0005-0000-0000-0000FF030000}"/>
    <cellStyle name="_suzlon, coimbatore_Cement reconcilation  up to Nov 2011" xfId="1039" xr:uid="{00000000-0005-0000-0000-000000040000}"/>
    <cellStyle name="_suzlon, coimbatore_pl Scope vs Front" xfId="1040" xr:uid="{00000000-0005-0000-0000-000001040000}"/>
    <cellStyle name="_Table" xfId="1041" xr:uid="{00000000-0005-0000-0000-000002040000}"/>
    <cellStyle name="_Table 2" xfId="1042" xr:uid="{00000000-0005-0000-0000-000003040000}"/>
    <cellStyle name="_Table 2 2" xfId="1043" xr:uid="{00000000-0005-0000-0000-000004040000}"/>
    <cellStyle name="_Table 2 2 2" xfId="1044" xr:uid="{00000000-0005-0000-0000-000005040000}"/>
    <cellStyle name="_Table 2 2 2 2" xfId="1045" xr:uid="{00000000-0005-0000-0000-000006040000}"/>
    <cellStyle name="_Table 2 2 2 2 2" xfId="1046" xr:uid="{00000000-0005-0000-0000-000007040000}"/>
    <cellStyle name="_Table 2 2 2 2 2 2" xfId="1047" xr:uid="{00000000-0005-0000-0000-000008040000}"/>
    <cellStyle name="_Table 2 2 2 2 3" xfId="1048" xr:uid="{00000000-0005-0000-0000-000009040000}"/>
    <cellStyle name="_Table 2 2 2 3" xfId="1049" xr:uid="{00000000-0005-0000-0000-00000A040000}"/>
    <cellStyle name="_Table 2 2 2 3 2" xfId="1050" xr:uid="{00000000-0005-0000-0000-00000B040000}"/>
    <cellStyle name="_Table 2 2 2 4" xfId="1051" xr:uid="{00000000-0005-0000-0000-00000C040000}"/>
    <cellStyle name="_Table 2 2 3" xfId="1052" xr:uid="{00000000-0005-0000-0000-00000D040000}"/>
    <cellStyle name="_Table 2 2 3 2" xfId="1053" xr:uid="{00000000-0005-0000-0000-00000E040000}"/>
    <cellStyle name="_Table 2 2 3 2 2" xfId="1054" xr:uid="{00000000-0005-0000-0000-00000F040000}"/>
    <cellStyle name="_Table 2 2 3 3" xfId="1055" xr:uid="{00000000-0005-0000-0000-000010040000}"/>
    <cellStyle name="_Table 2 2 4" xfId="1056" xr:uid="{00000000-0005-0000-0000-000011040000}"/>
    <cellStyle name="_Table 2 2 4 2" xfId="1057" xr:uid="{00000000-0005-0000-0000-000012040000}"/>
    <cellStyle name="_Table 2 2 5" xfId="1058" xr:uid="{00000000-0005-0000-0000-000013040000}"/>
    <cellStyle name="_Table 2 3" xfId="1059" xr:uid="{00000000-0005-0000-0000-000014040000}"/>
    <cellStyle name="_Table 2 3 2" xfId="1060" xr:uid="{00000000-0005-0000-0000-000015040000}"/>
    <cellStyle name="_Table 2 3 2 2" xfId="1061" xr:uid="{00000000-0005-0000-0000-000016040000}"/>
    <cellStyle name="_Table 2 3 2 2 2" xfId="1062" xr:uid="{00000000-0005-0000-0000-000017040000}"/>
    <cellStyle name="_Table 2 3 2 3" xfId="1063" xr:uid="{00000000-0005-0000-0000-000018040000}"/>
    <cellStyle name="_Table 2 3 3" xfId="1064" xr:uid="{00000000-0005-0000-0000-000019040000}"/>
    <cellStyle name="_Table 2 3 3 2" xfId="1065" xr:uid="{00000000-0005-0000-0000-00001A040000}"/>
    <cellStyle name="_Table 2 3 4" xfId="1066" xr:uid="{00000000-0005-0000-0000-00001B040000}"/>
    <cellStyle name="_Table 2 4" xfId="1067" xr:uid="{00000000-0005-0000-0000-00001C040000}"/>
    <cellStyle name="_Table 2 4 2" xfId="1068" xr:uid="{00000000-0005-0000-0000-00001D040000}"/>
    <cellStyle name="_Table 2 4 2 2" xfId="1069" xr:uid="{00000000-0005-0000-0000-00001E040000}"/>
    <cellStyle name="_Table 2 4 3" xfId="1070" xr:uid="{00000000-0005-0000-0000-00001F040000}"/>
    <cellStyle name="_Table 2 5" xfId="1071" xr:uid="{00000000-0005-0000-0000-000020040000}"/>
    <cellStyle name="_Table 2 5 2" xfId="1072" xr:uid="{00000000-0005-0000-0000-000021040000}"/>
    <cellStyle name="_Table 2 6" xfId="1073" xr:uid="{00000000-0005-0000-0000-000022040000}"/>
    <cellStyle name="_Table 3" xfId="1074" xr:uid="{00000000-0005-0000-0000-000023040000}"/>
    <cellStyle name="_Table 3 2" xfId="1075" xr:uid="{00000000-0005-0000-0000-000024040000}"/>
    <cellStyle name="_Table 3 2 2" xfId="1076" xr:uid="{00000000-0005-0000-0000-000025040000}"/>
    <cellStyle name="_Table 3 2 2 2" xfId="1077" xr:uid="{00000000-0005-0000-0000-000026040000}"/>
    <cellStyle name="_Table 3 2 2 2 2" xfId="1078" xr:uid="{00000000-0005-0000-0000-000027040000}"/>
    <cellStyle name="_Table 3 2 2 3" xfId="1079" xr:uid="{00000000-0005-0000-0000-000028040000}"/>
    <cellStyle name="_Table 3 2 3" xfId="1080" xr:uid="{00000000-0005-0000-0000-000029040000}"/>
    <cellStyle name="_Table 3 2 3 2" xfId="1081" xr:uid="{00000000-0005-0000-0000-00002A040000}"/>
    <cellStyle name="_Table 3 2 4" xfId="1082" xr:uid="{00000000-0005-0000-0000-00002B040000}"/>
    <cellStyle name="_Table 3 3" xfId="1083" xr:uid="{00000000-0005-0000-0000-00002C040000}"/>
    <cellStyle name="_Table 3 3 2" xfId="1084" xr:uid="{00000000-0005-0000-0000-00002D040000}"/>
    <cellStyle name="_Table 3 3 2 2" xfId="1085" xr:uid="{00000000-0005-0000-0000-00002E040000}"/>
    <cellStyle name="_Table 3 3 3" xfId="1086" xr:uid="{00000000-0005-0000-0000-00002F040000}"/>
    <cellStyle name="_Table 3 4" xfId="1087" xr:uid="{00000000-0005-0000-0000-000030040000}"/>
    <cellStyle name="_Table 3 4 2" xfId="1088" xr:uid="{00000000-0005-0000-0000-000031040000}"/>
    <cellStyle name="_Table 3 5" xfId="1089" xr:uid="{00000000-0005-0000-0000-000032040000}"/>
    <cellStyle name="_Table 4" xfId="1090" xr:uid="{00000000-0005-0000-0000-000033040000}"/>
    <cellStyle name="_Table 4 2" xfId="1091" xr:uid="{00000000-0005-0000-0000-000034040000}"/>
    <cellStyle name="_Table 4 2 2" xfId="1092" xr:uid="{00000000-0005-0000-0000-000035040000}"/>
    <cellStyle name="_Table 4 2 2 2" xfId="1093" xr:uid="{00000000-0005-0000-0000-000036040000}"/>
    <cellStyle name="_Table 4 2 3" xfId="1094" xr:uid="{00000000-0005-0000-0000-000037040000}"/>
    <cellStyle name="_Table 4 3" xfId="1095" xr:uid="{00000000-0005-0000-0000-000038040000}"/>
    <cellStyle name="_Table 4 3 2" xfId="1096" xr:uid="{00000000-0005-0000-0000-000039040000}"/>
    <cellStyle name="_Table 4 4" xfId="1097" xr:uid="{00000000-0005-0000-0000-00003A040000}"/>
    <cellStyle name="_Table 5" xfId="1098" xr:uid="{00000000-0005-0000-0000-00003B040000}"/>
    <cellStyle name="_Table 5 2" xfId="1099" xr:uid="{00000000-0005-0000-0000-00003C040000}"/>
    <cellStyle name="_Table 5 2 2" xfId="1100" xr:uid="{00000000-0005-0000-0000-00003D040000}"/>
    <cellStyle name="_Table 5 3" xfId="1101" xr:uid="{00000000-0005-0000-0000-00003E040000}"/>
    <cellStyle name="_Table 6" xfId="1102" xr:uid="{00000000-0005-0000-0000-00003F040000}"/>
    <cellStyle name="_Table 6 2" xfId="1103" xr:uid="{00000000-0005-0000-0000-000040040000}"/>
    <cellStyle name="_Table 7" xfId="1104" xr:uid="{00000000-0005-0000-0000-000041040000}"/>
    <cellStyle name="_TableHead" xfId="1105" xr:uid="{00000000-0005-0000-0000-000042040000}"/>
    <cellStyle name="_TableRowHead" xfId="1106" xr:uid="{00000000-0005-0000-0000-000043040000}"/>
    <cellStyle name="_TableSuperHead" xfId="1107" xr:uid="{00000000-0005-0000-0000-000044040000}"/>
    <cellStyle name="_Tax RMZ" xfId="1108" xr:uid="{00000000-0005-0000-0000-000045040000}"/>
    <cellStyle name="_TBP4-PSE_HO" xfId="1109" xr:uid="{00000000-0005-0000-0000-000046040000}"/>
    <cellStyle name="_TCG Software Park (Tender) - 01.11.07" xfId="1110" xr:uid="{00000000-0005-0000-0000-000047040000}"/>
    <cellStyle name="_TCS Analysis -Revised 25th Aug-06-R1- Final Submitted" xfId="1111" xr:uid="{00000000-0005-0000-0000-000048040000}"/>
    <cellStyle name="_TCS working" xfId="1112" xr:uid="{00000000-0005-0000-0000-000049040000}"/>
    <cellStyle name="_TENDER RESULT MASTER FILE" xfId="1113" xr:uid="{00000000-0005-0000-0000-00004A040000}"/>
    <cellStyle name="_Tender result-Chn Cargo Ph-III" xfId="1114" xr:uid="{00000000-0005-0000-0000-00004B040000}"/>
    <cellStyle name="_Tender Workings" xfId="1115" xr:uid="{00000000-0005-0000-0000-00004C040000}"/>
    <cellStyle name="_Tender Workings - By HQ" xfId="1116" xr:uid="{00000000-0005-0000-0000-00004D040000}"/>
    <cellStyle name="_Terex Single Line BOQ(1)" xfId="1117" xr:uid="{00000000-0005-0000-0000-00004E040000}"/>
    <cellStyle name="_TG06_Final" xfId="1118" xr:uid="{00000000-0005-0000-0000-00004F040000}"/>
    <cellStyle name="_TG06_Final_Rates" xfId="1119" xr:uid="{00000000-0005-0000-0000-000050040000}"/>
    <cellStyle name="_TM01" xfId="1120" xr:uid="{00000000-0005-0000-0000-000051040000}"/>
    <cellStyle name="_TM01_IICL1" xfId="1121" xr:uid="{00000000-0005-0000-0000-000052040000}"/>
    <cellStyle name="_TM01-7001" xfId="1122" xr:uid="{00000000-0005-0000-0000-000053040000}"/>
    <cellStyle name="_Total work Struc.&amp; Fini scope for BLD-03 Buid tec " xfId="1123" xr:uid="{00000000-0005-0000-0000-000054040000}"/>
    <cellStyle name="_TR01" xfId="1124" xr:uid="{00000000-0005-0000-0000-000055040000}"/>
    <cellStyle name="_TR01-3325" xfId="1125" xr:uid="{00000000-0005-0000-0000-000056040000}"/>
    <cellStyle name="_TR01-SREL" xfId="1126" xr:uid="{00000000-0005-0000-0000-000057040000}"/>
    <cellStyle name="_Transferable Material VAT Liablity - SBM Homes (Sep-2010)" xfId="1127" xr:uid="{00000000-0005-0000-0000-000058040000}"/>
    <cellStyle name="_TT Project Gist" xfId="1128" xr:uid="{00000000-0005-0000-0000-000059040000}"/>
    <cellStyle name="_TX IO Current Calculation" xfId="1129" xr:uid="{00000000-0005-0000-0000-00005A040000}"/>
    <cellStyle name="_Typical Analysis Data" xfId="1130" xr:uid="{00000000-0005-0000-0000-00005B040000}"/>
    <cellStyle name="_Typical Analysis Data1" xfId="1131" xr:uid="{00000000-0005-0000-0000-00005C040000}"/>
    <cellStyle name="_UKMIS 1.2 July 08" xfId="1132" xr:uid="{00000000-0005-0000-0000-00005D040000}"/>
    <cellStyle name="_UKMIS 2.1 July 08" xfId="1133" xr:uid="{00000000-0005-0000-0000-00005E040000}"/>
    <cellStyle name="_utilisation report Aug 08" xfId="1134" xr:uid="{00000000-0005-0000-0000-00005F040000}"/>
    <cellStyle name="_utilisation report july 08" xfId="1135" xr:uid="{00000000-0005-0000-0000-000060040000}"/>
    <cellStyle name="_utilisation report june 08" xfId="1136" xr:uid="{00000000-0005-0000-0000-000061040000}"/>
    <cellStyle name="_utilisation report sep 2008" xfId="1137" xr:uid="{00000000-0005-0000-0000-000062040000}"/>
    <cellStyle name="_VSNL Centre at BKC" xfId="1138" xr:uid="{00000000-0005-0000-0000-000063040000}"/>
    <cellStyle name="_Vysya Bank - Mittal Towers" xfId="1139" xr:uid="{00000000-0005-0000-0000-000064040000}"/>
    <cellStyle name="_Vytilla Dec 08" xfId="1140" xr:uid="{00000000-0005-0000-0000-000065040000}"/>
    <cellStyle name="_Whitefield Palms (BMS) - 20.07.07" xfId="1141" xr:uid="{00000000-0005-0000-0000-000066040000}"/>
    <cellStyle name="_WO break up month wise" xfId="1142" xr:uid="{00000000-0005-0000-0000-000067040000}"/>
    <cellStyle name="_WO break up month wise 2" xfId="1143" xr:uid="{00000000-0005-0000-0000-000068040000}"/>
    <cellStyle name="_WO break up month wise_Item Rate Client Bill RA-7 Dec.10 (SBM Homes)" xfId="1144" xr:uid="{00000000-0005-0000-0000-000069040000}"/>
    <cellStyle name="_WO break up month wise_Labour Camp Detail" xfId="1145" xr:uid="{00000000-0005-0000-0000-00006A040000}"/>
    <cellStyle name="_Working" xfId="1146" xr:uid="{00000000-0005-0000-0000-00006B040000}"/>
    <cellStyle name="_Working micron Ext.Final" xfId="1147" xr:uid="{00000000-0005-0000-0000-00006C040000}"/>
    <cellStyle name="_Working- Rev03" xfId="1148" xr:uid="{00000000-0005-0000-0000-00006D040000}"/>
    <cellStyle name="_Working- TRVM" xfId="1149" xr:uid="{00000000-0005-0000-0000-00006E040000}"/>
    <cellStyle name="_working_WPCPL Rev 02 dt 101207" xfId="1150" xr:uid="{00000000-0005-0000-0000-00006F040000}"/>
    <cellStyle name="_WPR- DLF INFOCITY CHENNAI - 13.08.07 TO 19.08.07" xfId="1151" xr:uid="{00000000-0005-0000-0000-000070040000}"/>
    <cellStyle name="_Wrking- (Old)- final" xfId="1152" xr:uid="{00000000-0005-0000-0000-000071040000}"/>
    <cellStyle name="_ZCR - RO Corrected 23-06-09" xfId="1153" xr:uid="{00000000-0005-0000-0000-000072040000}"/>
    <cellStyle name="_ZCR 630 - Blue Horizon - 06.09.2009.test" xfId="1154" xr:uid="{00000000-0005-0000-0000-000073040000}"/>
    <cellStyle name="_ZCR for ITC" xfId="1155" xr:uid="{00000000-0005-0000-0000-000074040000}"/>
    <cellStyle name="_ZCR for ITC_pl Scope vs Front" xfId="1156" xr:uid="{00000000-0005-0000-0000-000075040000}"/>
    <cellStyle name="_ZCR-KC512" xfId="1157" xr:uid="{00000000-0005-0000-0000-000076040000}"/>
    <cellStyle name="_Zero Cost General Workings  - 22.05.08 corrections" xfId="1158" xr:uid="{00000000-0005-0000-0000-000077040000}"/>
    <cellStyle name="_Zero Cost- Olympia- Final" xfId="1159" xr:uid="{00000000-0005-0000-0000-000078040000}"/>
    <cellStyle name="`GENERAL" xfId="1160" xr:uid="{00000000-0005-0000-0000-000079040000}"/>
    <cellStyle name="£ BP" xfId="1161" xr:uid="{00000000-0005-0000-0000-00007A040000}"/>
    <cellStyle name="￡ BP" xfId="1162" xr:uid="{00000000-0005-0000-0000-00007B040000}"/>
    <cellStyle name="¤@¯Elaroux" xfId="1163" xr:uid="{00000000-0005-0000-0000-00007C040000}"/>
    <cellStyle name="¤@¯Elaroux 2" xfId="1164" xr:uid="{00000000-0005-0000-0000-00007D040000}"/>
    <cellStyle name="¤@¯Elaroux 3" xfId="1165" xr:uid="{00000000-0005-0000-0000-00007E040000}"/>
    <cellStyle name="¤@¯Elaroux 4" xfId="1166" xr:uid="{00000000-0005-0000-0000-00007F040000}"/>
    <cellStyle name="¤d¤À¦E0]_laroux" xfId="1167" xr:uid="{00000000-0005-0000-0000-000080040000}"/>
    <cellStyle name="¤d¤À¦Elaroux" xfId="1168" xr:uid="{00000000-0005-0000-0000-000081040000}"/>
    <cellStyle name="¤d¤À¦Elaroux 2" xfId="1169" xr:uid="{00000000-0005-0000-0000-000082040000}"/>
    <cellStyle name="¤d¤À¦Elaroux 3" xfId="1170" xr:uid="{00000000-0005-0000-0000-000083040000}"/>
    <cellStyle name="¤d¤À¦Elaroux 4" xfId="1171" xr:uid="{00000000-0005-0000-0000-000084040000}"/>
    <cellStyle name="¥ JY" xfId="1172" xr:uid="{00000000-0005-0000-0000-000085040000}"/>
    <cellStyle name="•W€_4m stock" xfId="1173" xr:uid="{00000000-0005-0000-0000-000086040000}"/>
    <cellStyle name="•W_Electrical" xfId="1174" xr:uid="{00000000-0005-0000-0000-000087040000}"/>
    <cellStyle name="_x001a_¨ " xfId="1175" xr:uid="{00000000-0005-0000-0000-000088040000}"/>
    <cellStyle name="_x001a_¨_" xfId="1176" xr:uid="{00000000-0005-0000-0000-000089040000}"/>
    <cellStyle name="0%" xfId="1177" xr:uid="{00000000-0005-0000-0000-00008A040000}"/>
    <cellStyle name="0,0_x000a__x000a_NA_x000a__x000a_" xfId="1178" xr:uid="{00000000-0005-0000-0000-00008B040000}"/>
    <cellStyle name="0,0_x000d__x000a_NA_x000d__x000a_" xfId="1179" xr:uid="{00000000-0005-0000-0000-00008C040000}"/>
    <cellStyle name="0,0_x000d__x000a_NA_x000d__x000a_ 2" xfId="1180" xr:uid="{00000000-0005-0000-0000-00008D040000}"/>
    <cellStyle name="0.0%" xfId="1181" xr:uid="{00000000-0005-0000-0000-00008E040000}"/>
    <cellStyle name="0.00%" xfId="1182" xr:uid="{00000000-0005-0000-0000-00008F040000}"/>
    <cellStyle name="1" xfId="1183" xr:uid="{00000000-0005-0000-0000-000090040000}"/>
    <cellStyle name="1/100000" xfId="1184" xr:uid="{00000000-0005-0000-0000-000091040000}"/>
    <cellStyle name="1_German betas" xfId="1185" xr:uid="{00000000-0005-0000-0000-000092040000}"/>
    <cellStyle name="20% - Accent1 1" xfId="1186" xr:uid="{00000000-0005-0000-0000-000093040000}"/>
    <cellStyle name="20% - Accent1 1 1" xfId="1187" xr:uid="{00000000-0005-0000-0000-000094040000}"/>
    <cellStyle name="20% - Accent1 1 1 2" xfId="1188" xr:uid="{00000000-0005-0000-0000-000095040000}"/>
    <cellStyle name="20% - Accent1 1 1 2 2" xfId="4336" xr:uid="{00000000-0005-0000-0000-000096040000}"/>
    <cellStyle name="20% - Accent1 1 1 3" xfId="4335" xr:uid="{00000000-0005-0000-0000-000097040000}"/>
    <cellStyle name="20% - Accent1 1 2" xfId="1189" xr:uid="{00000000-0005-0000-0000-000098040000}"/>
    <cellStyle name="20% - Accent1 1 2 2" xfId="4337" xr:uid="{00000000-0005-0000-0000-000099040000}"/>
    <cellStyle name="20% - Accent1 1 3" xfId="4334" xr:uid="{00000000-0005-0000-0000-00009A040000}"/>
    <cellStyle name="20% - Accent1 10" xfId="1190" xr:uid="{00000000-0005-0000-0000-00009B040000}"/>
    <cellStyle name="20% - Accent1 10 10" xfId="4338" xr:uid="{00000000-0005-0000-0000-00009C040000}"/>
    <cellStyle name="20% - Accent1 10 2" xfId="1191" xr:uid="{00000000-0005-0000-0000-00009D040000}"/>
    <cellStyle name="20% - Accent1 10 2 2" xfId="4339" xr:uid="{00000000-0005-0000-0000-00009E040000}"/>
    <cellStyle name="20% - Accent1 10 3" xfId="1192" xr:uid="{00000000-0005-0000-0000-00009F040000}"/>
    <cellStyle name="20% - Accent1 10 3 2" xfId="4340" xr:uid="{00000000-0005-0000-0000-0000A0040000}"/>
    <cellStyle name="20% - Accent1 10 4" xfId="1193" xr:uid="{00000000-0005-0000-0000-0000A1040000}"/>
    <cellStyle name="20% - Accent1 10 4 2" xfId="4341" xr:uid="{00000000-0005-0000-0000-0000A2040000}"/>
    <cellStyle name="20% - Accent1 10 5" xfId="1194" xr:uid="{00000000-0005-0000-0000-0000A3040000}"/>
    <cellStyle name="20% - Accent1 10 5 2" xfId="4342" xr:uid="{00000000-0005-0000-0000-0000A4040000}"/>
    <cellStyle name="20% - Accent1 10 6" xfId="1195" xr:uid="{00000000-0005-0000-0000-0000A5040000}"/>
    <cellStyle name="20% - Accent1 10 6 2" xfId="4343" xr:uid="{00000000-0005-0000-0000-0000A6040000}"/>
    <cellStyle name="20% - Accent1 10 7" xfId="1196" xr:uid="{00000000-0005-0000-0000-0000A7040000}"/>
    <cellStyle name="20% - Accent1 10 7 2" xfId="4344" xr:uid="{00000000-0005-0000-0000-0000A8040000}"/>
    <cellStyle name="20% - Accent1 10 8" xfId="1197" xr:uid="{00000000-0005-0000-0000-0000A9040000}"/>
    <cellStyle name="20% - Accent1 10 8 2" xfId="4345" xr:uid="{00000000-0005-0000-0000-0000AA040000}"/>
    <cellStyle name="20% - Accent1 10 9" xfId="1198" xr:uid="{00000000-0005-0000-0000-0000AB040000}"/>
    <cellStyle name="20% - Accent1 10 9 2" xfId="4346" xr:uid="{00000000-0005-0000-0000-0000AC040000}"/>
    <cellStyle name="20% - Accent1 11" xfId="1199" xr:uid="{00000000-0005-0000-0000-0000AD040000}"/>
    <cellStyle name="20% - Accent1 11 2" xfId="4347" xr:uid="{00000000-0005-0000-0000-0000AE040000}"/>
    <cellStyle name="20% - Accent1 12" xfId="1200" xr:uid="{00000000-0005-0000-0000-0000AF040000}"/>
    <cellStyle name="20% - Accent1 12 2" xfId="4348" xr:uid="{00000000-0005-0000-0000-0000B0040000}"/>
    <cellStyle name="20% - Accent1 13" xfId="1201" xr:uid="{00000000-0005-0000-0000-0000B1040000}"/>
    <cellStyle name="20% - Accent1 13 2" xfId="4349" xr:uid="{00000000-0005-0000-0000-0000B2040000}"/>
    <cellStyle name="20% - Accent1 14" xfId="1202" xr:uid="{00000000-0005-0000-0000-0000B3040000}"/>
    <cellStyle name="20% - Accent1 14 2" xfId="4350" xr:uid="{00000000-0005-0000-0000-0000B4040000}"/>
    <cellStyle name="20% - Accent1 15" xfId="1203" xr:uid="{00000000-0005-0000-0000-0000B5040000}"/>
    <cellStyle name="20% - Accent1 15 2" xfId="4351" xr:uid="{00000000-0005-0000-0000-0000B6040000}"/>
    <cellStyle name="20% - Accent1 16" xfId="1204" xr:uid="{00000000-0005-0000-0000-0000B7040000}"/>
    <cellStyle name="20% - Accent1 16 2" xfId="4352" xr:uid="{00000000-0005-0000-0000-0000B8040000}"/>
    <cellStyle name="20% - Accent1 17" xfId="1205" xr:uid="{00000000-0005-0000-0000-0000B9040000}"/>
    <cellStyle name="20% - Accent1 17 2" xfId="4353" xr:uid="{00000000-0005-0000-0000-0000BA040000}"/>
    <cellStyle name="20% - Accent1 18" xfId="1206" xr:uid="{00000000-0005-0000-0000-0000BB040000}"/>
    <cellStyle name="20% - Accent1 18 2" xfId="4354" xr:uid="{00000000-0005-0000-0000-0000BC040000}"/>
    <cellStyle name="20% - Accent1 19" xfId="1207" xr:uid="{00000000-0005-0000-0000-0000BD040000}"/>
    <cellStyle name="20% - Accent1 19 2" xfId="4355" xr:uid="{00000000-0005-0000-0000-0000BE040000}"/>
    <cellStyle name="20% - Accent1 2" xfId="1208" xr:uid="{00000000-0005-0000-0000-0000BF040000}"/>
    <cellStyle name="20% - Accent1 2 10" xfId="1209" xr:uid="{00000000-0005-0000-0000-0000C0040000}"/>
    <cellStyle name="20% - Accent1 2 10 2" xfId="4356" xr:uid="{00000000-0005-0000-0000-0000C1040000}"/>
    <cellStyle name="20% - Accent1 2 2" xfId="1210" xr:uid="{00000000-0005-0000-0000-0000C2040000}"/>
    <cellStyle name="20% - Accent1 2 2 2" xfId="1211" xr:uid="{00000000-0005-0000-0000-0000C3040000}"/>
    <cellStyle name="20% - Accent1 2 2 2 2" xfId="4358" xr:uid="{00000000-0005-0000-0000-0000C4040000}"/>
    <cellStyle name="20% - Accent1 2 2 3" xfId="4357" xr:uid="{00000000-0005-0000-0000-0000C5040000}"/>
    <cellStyle name="20% - Accent1 2 3" xfId="1212" xr:uid="{00000000-0005-0000-0000-0000C6040000}"/>
    <cellStyle name="20% - Accent1 2 3 2" xfId="1213" xr:uid="{00000000-0005-0000-0000-0000C7040000}"/>
    <cellStyle name="20% - Accent1 2 3 2 2" xfId="4360" xr:uid="{00000000-0005-0000-0000-0000C8040000}"/>
    <cellStyle name="20% - Accent1 2 3 3" xfId="4359" xr:uid="{00000000-0005-0000-0000-0000C9040000}"/>
    <cellStyle name="20% - Accent1 2 4" xfId="1214" xr:uid="{00000000-0005-0000-0000-0000CA040000}"/>
    <cellStyle name="20% - Accent1 2 4 2" xfId="1215" xr:uid="{00000000-0005-0000-0000-0000CB040000}"/>
    <cellStyle name="20% - Accent1 2 4 2 2" xfId="4362" xr:uid="{00000000-0005-0000-0000-0000CC040000}"/>
    <cellStyle name="20% - Accent1 2 4 3" xfId="4361" xr:uid="{00000000-0005-0000-0000-0000CD040000}"/>
    <cellStyle name="20% - Accent1 2 5" xfId="1216" xr:uid="{00000000-0005-0000-0000-0000CE040000}"/>
    <cellStyle name="20% - Accent1 2 5 2" xfId="4363" xr:uid="{00000000-0005-0000-0000-0000CF040000}"/>
    <cellStyle name="20% - Accent1 2 6" xfId="1217" xr:uid="{00000000-0005-0000-0000-0000D0040000}"/>
    <cellStyle name="20% - Accent1 2 6 2" xfId="4364" xr:uid="{00000000-0005-0000-0000-0000D1040000}"/>
    <cellStyle name="20% - Accent1 2 7" xfId="1218" xr:uid="{00000000-0005-0000-0000-0000D2040000}"/>
    <cellStyle name="20% - Accent1 2 7 2" xfId="4365" xr:uid="{00000000-0005-0000-0000-0000D3040000}"/>
    <cellStyle name="20% - Accent1 2 8" xfId="1219" xr:uid="{00000000-0005-0000-0000-0000D4040000}"/>
    <cellStyle name="20% - Accent1 2 8 2" xfId="4366" xr:uid="{00000000-0005-0000-0000-0000D5040000}"/>
    <cellStyle name="20% - Accent1 2 9" xfId="1220" xr:uid="{00000000-0005-0000-0000-0000D6040000}"/>
    <cellStyle name="20% - Accent1 2 9 2" xfId="4367" xr:uid="{00000000-0005-0000-0000-0000D7040000}"/>
    <cellStyle name="20% - Accent1 2_B Block  Column LGF to UGF Lvl" xfId="1221" xr:uid="{00000000-0005-0000-0000-0000D8040000}"/>
    <cellStyle name="20% - Accent1 20" xfId="1222" xr:uid="{00000000-0005-0000-0000-0000D9040000}"/>
    <cellStyle name="20% - Accent1 20 2" xfId="4368" xr:uid="{00000000-0005-0000-0000-0000DA040000}"/>
    <cellStyle name="20% - Accent1 21" xfId="1223" xr:uid="{00000000-0005-0000-0000-0000DB040000}"/>
    <cellStyle name="20% - Accent1 21 2" xfId="4369" xr:uid="{00000000-0005-0000-0000-0000DC040000}"/>
    <cellStyle name="20% - Accent1 22" xfId="1224" xr:uid="{00000000-0005-0000-0000-0000DD040000}"/>
    <cellStyle name="20% - Accent1 22 2" xfId="4370" xr:uid="{00000000-0005-0000-0000-0000DE040000}"/>
    <cellStyle name="20% - Accent1 23" xfId="1225" xr:uid="{00000000-0005-0000-0000-0000DF040000}"/>
    <cellStyle name="20% - Accent1 23 2" xfId="4371" xr:uid="{00000000-0005-0000-0000-0000E0040000}"/>
    <cellStyle name="20% - Accent1 24" xfId="1226" xr:uid="{00000000-0005-0000-0000-0000E1040000}"/>
    <cellStyle name="20% - Accent1 24 2" xfId="4372" xr:uid="{00000000-0005-0000-0000-0000E2040000}"/>
    <cellStyle name="20% - Accent1 25" xfId="1227" xr:uid="{00000000-0005-0000-0000-0000E3040000}"/>
    <cellStyle name="20% - Accent1 25 2" xfId="4373" xr:uid="{00000000-0005-0000-0000-0000E4040000}"/>
    <cellStyle name="20% - Accent1 26" xfId="1228" xr:uid="{00000000-0005-0000-0000-0000E5040000}"/>
    <cellStyle name="20% - Accent1 26 2" xfId="4374" xr:uid="{00000000-0005-0000-0000-0000E6040000}"/>
    <cellStyle name="20% - Accent1 27" xfId="1229" xr:uid="{00000000-0005-0000-0000-0000E7040000}"/>
    <cellStyle name="20% - Accent1 27 2" xfId="4375" xr:uid="{00000000-0005-0000-0000-0000E8040000}"/>
    <cellStyle name="20% - Accent1 28" xfId="1230" xr:uid="{00000000-0005-0000-0000-0000E9040000}"/>
    <cellStyle name="20% - Accent1 28 2" xfId="4376" xr:uid="{00000000-0005-0000-0000-0000EA040000}"/>
    <cellStyle name="20% - Accent1 29" xfId="1231" xr:uid="{00000000-0005-0000-0000-0000EB040000}"/>
    <cellStyle name="20% - Accent1 29 2" xfId="4377" xr:uid="{00000000-0005-0000-0000-0000EC040000}"/>
    <cellStyle name="20% - Accent1 3" xfId="1232" xr:uid="{00000000-0005-0000-0000-0000ED040000}"/>
    <cellStyle name="20% - Accent1 3 10" xfId="4378" xr:uid="{00000000-0005-0000-0000-0000EE040000}"/>
    <cellStyle name="20% - Accent1 3 2" xfId="1233" xr:uid="{00000000-0005-0000-0000-0000EF040000}"/>
    <cellStyle name="20% - Accent1 3 2 2" xfId="4379" xr:uid="{00000000-0005-0000-0000-0000F0040000}"/>
    <cellStyle name="20% - Accent1 3 3" xfId="1234" xr:uid="{00000000-0005-0000-0000-0000F1040000}"/>
    <cellStyle name="20% - Accent1 3 3 2" xfId="1235" xr:uid="{00000000-0005-0000-0000-0000F2040000}"/>
    <cellStyle name="20% - Accent1 3 3 2 2" xfId="4381" xr:uid="{00000000-0005-0000-0000-0000F3040000}"/>
    <cellStyle name="20% - Accent1 3 3 3" xfId="4380" xr:uid="{00000000-0005-0000-0000-0000F4040000}"/>
    <cellStyle name="20% - Accent1 3 4" xfId="1236" xr:uid="{00000000-0005-0000-0000-0000F5040000}"/>
    <cellStyle name="20% - Accent1 3 4 2" xfId="1237" xr:uid="{00000000-0005-0000-0000-0000F6040000}"/>
    <cellStyle name="20% - Accent1 3 4 2 2" xfId="4383" xr:uid="{00000000-0005-0000-0000-0000F7040000}"/>
    <cellStyle name="20% - Accent1 3 4 3" xfId="4382" xr:uid="{00000000-0005-0000-0000-0000F8040000}"/>
    <cellStyle name="20% - Accent1 3 5" xfId="1238" xr:uid="{00000000-0005-0000-0000-0000F9040000}"/>
    <cellStyle name="20% - Accent1 3 5 2" xfId="4384" xr:uid="{00000000-0005-0000-0000-0000FA040000}"/>
    <cellStyle name="20% - Accent1 3 6" xfId="1239" xr:uid="{00000000-0005-0000-0000-0000FB040000}"/>
    <cellStyle name="20% - Accent1 3 6 2" xfId="4385" xr:uid="{00000000-0005-0000-0000-0000FC040000}"/>
    <cellStyle name="20% - Accent1 3 7" xfId="1240" xr:uid="{00000000-0005-0000-0000-0000FD040000}"/>
    <cellStyle name="20% - Accent1 3 7 2" xfId="4386" xr:uid="{00000000-0005-0000-0000-0000FE040000}"/>
    <cellStyle name="20% - Accent1 3 8" xfId="1241" xr:uid="{00000000-0005-0000-0000-0000FF040000}"/>
    <cellStyle name="20% - Accent1 3 8 2" xfId="4387" xr:uid="{00000000-0005-0000-0000-000000050000}"/>
    <cellStyle name="20% - Accent1 3 9" xfId="1242" xr:uid="{00000000-0005-0000-0000-000001050000}"/>
    <cellStyle name="20% - Accent1 3 9 2" xfId="4388" xr:uid="{00000000-0005-0000-0000-000002050000}"/>
    <cellStyle name="20% - Accent1 3_Sheet2" xfId="1243" xr:uid="{00000000-0005-0000-0000-000003050000}"/>
    <cellStyle name="20% - Accent1 30" xfId="1244" xr:uid="{00000000-0005-0000-0000-000004050000}"/>
    <cellStyle name="20% - Accent1 30 2" xfId="4389" xr:uid="{00000000-0005-0000-0000-000005050000}"/>
    <cellStyle name="20% - Accent1 31" xfId="1245" xr:uid="{00000000-0005-0000-0000-000006050000}"/>
    <cellStyle name="20% - Accent1 31 2" xfId="4390" xr:uid="{00000000-0005-0000-0000-000007050000}"/>
    <cellStyle name="20% - Accent1 32" xfId="1246" xr:uid="{00000000-0005-0000-0000-000008050000}"/>
    <cellStyle name="20% - Accent1 32 2" xfId="4391" xr:uid="{00000000-0005-0000-0000-000009050000}"/>
    <cellStyle name="20% - Accent1 33" xfId="1247" xr:uid="{00000000-0005-0000-0000-00000A050000}"/>
    <cellStyle name="20% - Accent1 33 2" xfId="4392" xr:uid="{00000000-0005-0000-0000-00000B050000}"/>
    <cellStyle name="20% - Accent1 34" xfId="1248" xr:uid="{00000000-0005-0000-0000-00000C050000}"/>
    <cellStyle name="20% - Accent1 34 2" xfId="4393" xr:uid="{00000000-0005-0000-0000-00000D050000}"/>
    <cellStyle name="20% - Accent1 35" xfId="1249" xr:uid="{00000000-0005-0000-0000-00000E050000}"/>
    <cellStyle name="20% - Accent1 35 2" xfId="4394" xr:uid="{00000000-0005-0000-0000-00000F050000}"/>
    <cellStyle name="20% - Accent1 36" xfId="1250" xr:uid="{00000000-0005-0000-0000-000010050000}"/>
    <cellStyle name="20% - Accent1 36 2" xfId="4395" xr:uid="{00000000-0005-0000-0000-000011050000}"/>
    <cellStyle name="20% - Accent1 37" xfId="1251" xr:uid="{00000000-0005-0000-0000-000012050000}"/>
    <cellStyle name="20% - Accent1 37 2" xfId="4396" xr:uid="{00000000-0005-0000-0000-000013050000}"/>
    <cellStyle name="20% - Accent1 38" xfId="1252" xr:uid="{00000000-0005-0000-0000-000014050000}"/>
    <cellStyle name="20% - Accent1 38 2" xfId="4397" xr:uid="{00000000-0005-0000-0000-000015050000}"/>
    <cellStyle name="20% - Accent1 39" xfId="1253" xr:uid="{00000000-0005-0000-0000-000016050000}"/>
    <cellStyle name="20% - Accent1 39 2" xfId="4398" xr:uid="{00000000-0005-0000-0000-000017050000}"/>
    <cellStyle name="20% - Accent1 4" xfId="1254" xr:uid="{00000000-0005-0000-0000-000018050000}"/>
    <cellStyle name="20% - Accent1 4 10" xfId="4399" xr:uid="{00000000-0005-0000-0000-000019050000}"/>
    <cellStyle name="20% - Accent1 4 2" xfId="1255" xr:uid="{00000000-0005-0000-0000-00001A050000}"/>
    <cellStyle name="20% - Accent1 4 2 2" xfId="4400" xr:uid="{00000000-0005-0000-0000-00001B050000}"/>
    <cellStyle name="20% - Accent1 4 3" xfId="1256" xr:uid="{00000000-0005-0000-0000-00001C050000}"/>
    <cellStyle name="20% - Accent1 4 3 2" xfId="1257" xr:uid="{00000000-0005-0000-0000-00001D050000}"/>
    <cellStyle name="20% - Accent1 4 3 2 2" xfId="4402" xr:uid="{00000000-0005-0000-0000-00001E050000}"/>
    <cellStyle name="20% - Accent1 4 3 3" xfId="4401" xr:uid="{00000000-0005-0000-0000-00001F050000}"/>
    <cellStyle name="20% - Accent1 4 4" xfId="1258" xr:uid="{00000000-0005-0000-0000-000020050000}"/>
    <cellStyle name="20% - Accent1 4 4 2" xfId="1259" xr:uid="{00000000-0005-0000-0000-000021050000}"/>
    <cellStyle name="20% - Accent1 4 4 2 2" xfId="4404" xr:uid="{00000000-0005-0000-0000-000022050000}"/>
    <cellStyle name="20% - Accent1 4 4 3" xfId="4403" xr:uid="{00000000-0005-0000-0000-000023050000}"/>
    <cellStyle name="20% - Accent1 4 5" xfId="1260" xr:uid="{00000000-0005-0000-0000-000024050000}"/>
    <cellStyle name="20% - Accent1 4 5 2" xfId="4405" xr:uid="{00000000-0005-0000-0000-000025050000}"/>
    <cellStyle name="20% - Accent1 4 6" xfId="1261" xr:uid="{00000000-0005-0000-0000-000026050000}"/>
    <cellStyle name="20% - Accent1 4 6 2" xfId="4406" xr:uid="{00000000-0005-0000-0000-000027050000}"/>
    <cellStyle name="20% - Accent1 4 7" xfId="1262" xr:uid="{00000000-0005-0000-0000-000028050000}"/>
    <cellStyle name="20% - Accent1 4 7 2" xfId="4407" xr:uid="{00000000-0005-0000-0000-000029050000}"/>
    <cellStyle name="20% - Accent1 4 8" xfId="1263" xr:uid="{00000000-0005-0000-0000-00002A050000}"/>
    <cellStyle name="20% - Accent1 4 8 2" xfId="4408" xr:uid="{00000000-0005-0000-0000-00002B050000}"/>
    <cellStyle name="20% - Accent1 4 9" xfId="1264" xr:uid="{00000000-0005-0000-0000-00002C050000}"/>
    <cellStyle name="20% - Accent1 4 9 2" xfId="4409" xr:uid="{00000000-0005-0000-0000-00002D050000}"/>
    <cellStyle name="20% - Accent1 4_Sheet2" xfId="1265" xr:uid="{00000000-0005-0000-0000-00002E050000}"/>
    <cellStyle name="20% - Accent1 5" xfId="1266" xr:uid="{00000000-0005-0000-0000-00002F050000}"/>
    <cellStyle name="20% - Accent1 5 10" xfId="4410" xr:uid="{00000000-0005-0000-0000-000030050000}"/>
    <cellStyle name="20% - Accent1 5 2" xfId="1267" xr:uid="{00000000-0005-0000-0000-000031050000}"/>
    <cellStyle name="20% - Accent1 5 2 2" xfId="1268" xr:uid="{00000000-0005-0000-0000-000032050000}"/>
    <cellStyle name="20% - Accent1 5 2 2 2" xfId="4412" xr:uid="{00000000-0005-0000-0000-000033050000}"/>
    <cellStyle name="20% - Accent1 5 2 3" xfId="4411" xr:uid="{00000000-0005-0000-0000-000034050000}"/>
    <cellStyle name="20% - Accent1 5 3" xfId="1269" xr:uid="{00000000-0005-0000-0000-000035050000}"/>
    <cellStyle name="20% - Accent1 5 3 2" xfId="1270" xr:uid="{00000000-0005-0000-0000-000036050000}"/>
    <cellStyle name="20% - Accent1 5 3 2 2" xfId="4414" xr:uid="{00000000-0005-0000-0000-000037050000}"/>
    <cellStyle name="20% - Accent1 5 3 3" xfId="4413" xr:uid="{00000000-0005-0000-0000-000038050000}"/>
    <cellStyle name="20% - Accent1 5 4" xfId="1271" xr:uid="{00000000-0005-0000-0000-000039050000}"/>
    <cellStyle name="20% - Accent1 5 4 2" xfId="1272" xr:uid="{00000000-0005-0000-0000-00003A050000}"/>
    <cellStyle name="20% - Accent1 5 4 2 2" xfId="4416" xr:uid="{00000000-0005-0000-0000-00003B050000}"/>
    <cellStyle name="20% - Accent1 5 4 3" xfId="4415" xr:uid="{00000000-0005-0000-0000-00003C050000}"/>
    <cellStyle name="20% - Accent1 5 5" xfId="1273" xr:uid="{00000000-0005-0000-0000-00003D050000}"/>
    <cellStyle name="20% - Accent1 5 5 2" xfId="4417" xr:uid="{00000000-0005-0000-0000-00003E050000}"/>
    <cellStyle name="20% - Accent1 5 6" xfId="1274" xr:uid="{00000000-0005-0000-0000-00003F050000}"/>
    <cellStyle name="20% - Accent1 5 6 2" xfId="4418" xr:uid="{00000000-0005-0000-0000-000040050000}"/>
    <cellStyle name="20% - Accent1 5 7" xfId="1275" xr:uid="{00000000-0005-0000-0000-000041050000}"/>
    <cellStyle name="20% - Accent1 5 7 2" xfId="4419" xr:uid="{00000000-0005-0000-0000-000042050000}"/>
    <cellStyle name="20% - Accent1 5 8" xfId="1276" xr:uid="{00000000-0005-0000-0000-000043050000}"/>
    <cellStyle name="20% - Accent1 5 8 2" xfId="4420" xr:uid="{00000000-0005-0000-0000-000044050000}"/>
    <cellStyle name="20% - Accent1 5 9" xfId="1277" xr:uid="{00000000-0005-0000-0000-000045050000}"/>
    <cellStyle name="20% - Accent1 5 9 2" xfId="4421" xr:uid="{00000000-0005-0000-0000-000046050000}"/>
    <cellStyle name="20% - Accent1 5_Sheet2" xfId="1278" xr:uid="{00000000-0005-0000-0000-000047050000}"/>
    <cellStyle name="20% - Accent1 6" xfId="1279" xr:uid="{00000000-0005-0000-0000-000048050000}"/>
    <cellStyle name="20% - Accent1 6 10" xfId="4422" xr:uid="{00000000-0005-0000-0000-000049050000}"/>
    <cellStyle name="20% - Accent1 6 2" xfId="1280" xr:uid="{00000000-0005-0000-0000-00004A050000}"/>
    <cellStyle name="20% - Accent1 6 2 2" xfId="1281" xr:uid="{00000000-0005-0000-0000-00004B050000}"/>
    <cellStyle name="20% - Accent1 6 2 2 2" xfId="4424" xr:uid="{00000000-0005-0000-0000-00004C050000}"/>
    <cellStyle name="20% - Accent1 6 2 3" xfId="4423" xr:uid="{00000000-0005-0000-0000-00004D050000}"/>
    <cellStyle name="20% - Accent1 6 3" xfId="1282" xr:uid="{00000000-0005-0000-0000-00004E050000}"/>
    <cellStyle name="20% - Accent1 6 3 2" xfId="1283" xr:uid="{00000000-0005-0000-0000-00004F050000}"/>
    <cellStyle name="20% - Accent1 6 3 2 2" xfId="4426" xr:uid="{00000000-0005-0000-0000-000050050000}"/>
    <cellStyle name="20% - Accent1 6 3 3" xfId="4425" xr:uid="{00000000-0005-0000-0000-000051050000}"/>
    <cellStyle name="20% - Accent1 6 4" xfId="1284" xr:uid="{00000000-0005-0000-0000-000052050000}"/>
    <cellStyle name="20% - Accent1 6 4 2" xfId="1285" xr:uid="{00000000-0005-0000-0000-000053050000}"/>
    <cellStyle name="20% - Accent1 6 4 2 2" xfId="4428" xr:uid="{00000000-0005-0000-0000-000054050000}"/>
    <cellStyle name="20% - Accent1 6 4 3" xfId="4427" xr:uid="{00000000-0005-0000-0000-000055050000}"/>
    <cellStyle name="20% - Accent1 6 5" xfId="1286" xr:uid="{00000000-0005-0000-0000-000056050000}"/>
    <cellStyle name="20% - Accent1 6 5 2" xfId="4429" xr:uid="{00000000-0005-0000-0000-000057050000}"/>
    <cellStyle name="20% - Accent1 6 6" xfId="1287" xr:uid="{00000000-0005-0000-0000-000058050000}"/>
    <cellStyle name="20% - Accent1 6 6 2" xfId="4430" xr:uid="{00000000-0005-0000-0000-000059050000}"/>
    <cellStyle name="20% - Accent1 6 7" xfId="1288" xr:uid="{00000000-0005-0000-0000-00005A050000}"/>
    <cellStyle name="20% - Accent1 6 7 2" xfId="4431" xr:uid="{00000000-0005-0000-0000-00005B050000}"/>
    <cellStyle name="20% - Accent1 6 8" xfId="1289" xr:uid="{00000000-0005-0000-0000-00005C050000}"/>
    <cellStyle name="20% - Accent1 6 8 2" xfId="4432" xr:uid="{00000000-0005-0000-0000-00005D050000}"/>
    <cellStyle name="20% - Accent1 6 9" xfId="1290" xr:uid="{00000000-0005-0000-0000-00005E050000}"/>
    <cellStyle name="20% - Accent1 6 9 2" xfId="4433" xr:uid="{00000000-0005-0000-0000-00005F050000}"/>
    <cellStyle name="20% - Accent1 6_Sheet2" xfId="1291" xr:uid="{00000000-0005-0000-0000-000060050000}"/>
    <cellStyle name="20% - Accent1 7" xfId="1292" xr:uid="{00000000-0005-0000-0000-000061050000}"/>
    <cellStyle name="20% - Accent1 7 10" xfId="4434" xr:uid="{00000000-0005-0000-0000-000062050000}"/>
    <cellStyle name="20% - Accent1 7 2" xfId="1293" xr:uid="{00000000-0005-0000-0000-000063050000}"/>
    <cellStyle name="20% - Accent1 7 2 2" xfId="1294" xr:uid="{00000000-0005-0000-0000-000064050000}"/>
    <cellStyle name="20% - Accent1 7 2 2 2" xfId="4436" xr:uid="{00000000-0005-0000-0000-000065050000}"/>
    <cellStyle name="20% - Accent1 7 2 3" xfId="4435" xr:uid="{00000000-0005-0000-0000-000066050000}"/>
    <cellStyle name="20% - Accent1 7 3" xfId="1295" xr:uid="{00000000-0005-0000-0000-000067050000}"/>
    <cellStyle name="20% - Accent1 7 3 2" xfId="1296" xr:uid="{00000000-0005-0000-0000-000068050000}"/>
    <cellStyle name="20% - Accent1 7 3 2 2" xfId="4438" xr:uid="{00000000-0005-0000-0000-000069050000}"/>
    <cellStyle name="20% - Accent1 7 3 3" xfId="4437" xr:uid="{00000000-0005-0000-0000-00006A050000}"/>
    <cellStyle name="20% - Accent1 7 4" xfId="1297" xr:uid="{00000000-0005-0000-0000-00006B050000}"/>
    <cellStyle name="20% - Accent1 7 4 2" xfId="1298" xr:uid="{00000000-0005-0000-0000-00006C050000}"/>
    <cellStyle name="20% - Accent1 7 4 2 2" xfId="4440" xr:uid="{00000000-0005-0000-0000-00006D050000}"/>
    <cellStyle name="20% - Accent1 7 4 3" xfId="4439" xr:uid="{00000000-0005-0000-0000-00006E050000}"/>
    <cellStyle name="20% - Accent1 7 5" xfId="1299" xr:uid="{00000000-0005-0000-0000-00006F050000}"/>
    <cellStyle name="20% - Accent1 7 5 2" xfId="4441" xr:uid="{00000000-0005-0000-0000-000070050000}"/>
    <cellStyle name="20% - Accent1 7 6" xfId="1300" xr:uid="{00000000-0005-0000-0000-000071050000}"/>
    <cellStyle name="20% - Accent1 7 6 2" xfId="4442" xr:uid="{00000000-0005-0000-0000-000072050000}"/>
    <cellStyle name="20% - Accent1 7 7" xfId="1301" xr:uid="{00000000-0005-0000-0000-000073050000}"/>
    <cellStyle name="20% - Accent1 7 7 2" xfId="4443" xr:uid="{00000000-0005-0000-0000-000074050000}"/>
    <cellStyle name="20% - Accent1 7 8" xfId="1302" xr:uid="{00000000-0005-0000-0000-000075050000}"/>
    <cellStyle name="20% - Accent1 7 8 2" xfId="4444" xr:uid="{00000000-0005-0000-0000-000076050000}"/>
    <cellStyle name="20% - Accent1 7 9" xfId="1303" xr:uid="{00000000-0005-0000-0000-000077050000}"/>
    <cellStyle name="20% - Accent1 7 9 2" xfId="4445" xr:uid="{00000000-0005-0000-0000-000078050000}"/>
    <cellStyle name="20% - Accent1 7_Sheet2" xfId="1304" xr:uid="{00000000-0005-0000-0000-000079050000}"/>
    <cellStyle name="20% - Accent1 8" xfId="1305" xr:uid="{00000000-0005-0000-0000-00007A050000}"/>
    <cellStyle name="20% - Accent1 8 10" xfId="4446" xr:uid="{00000000-0005-0000-0000-00007B050000}"/>
    <cellStyle name="20% - Accent1 8 2" xfId="1306" xr:uid="{00000000-0005-0000-0000-00007C050000}"/>
    <cellStyle name="20% - Accent1 8 2 2" xfId="4447" xr:uid="{00000000-0005-0000-0000-00007D050000}"/>
    <cellStyle name="20% - Accent1 8 3" xfId="1307" xr:uid="{00000000-0005-0000-0000-00007E050000}"/>
    <cellStyle name="20% - Accent1 8 3 2" xfId="4448" xr:uid="{00000000-0005-0000-0000-00007F050000}"/>
    <cellStyle name="20% - Accent1 8 4" xfId="1308" xr:uid="{00000000-0005-0000-0000-000080050000}"/>
    <cellStyle name="20% - Accent1 8 4 2" xfId="4449" xr:uid="{00000000-0005-0000-0000-000081050000}"/>
    <cellStyle name="20% - Accent1 8 5" xfId="1309" xr:uid="{00000000-0005-0000-0000-000082050000}"/>
    <cellStyle name="20% - Accent1 8 5 2" xfId="4450" xr:uid="{00000000-0005-0000-0000-000083050000}"/>
    <cellStyle name="20% - Accent1 8 6" xfId="1310" xr:uid="{00000000-0005-0000-0000-000084050000}"/>
    <cellStyle name="20% - Accent1 8 6 2" xfId="4451" xr:uid="{00000000-0005-0000-0000-000085050000}"/>
    <cellStyle name="20% - Accent1 8 7" xfId="1311" xr:uid="{00000000-0005-0000-0000-000086050000}"/>
    <cellStyle name="20% - Accent1 8 7 2" xfId="4452" xr:uid="{00000000-0005-0000-0000-000087050000}"/>
    <cellStyle name="20% - Accent1 8 8" xfId="1312" xr:uid="{00000000-0005-0000-0000-000088050000}"/>
    <cellStyle name="20% - Accent1 8 8 2" xfId="4453" xr:uid="{00000000-0005-0000-0000-000089050000}"/>
    <cellStyle name="20% - Accent1 8 9" xfId="1313" xr:uid="{00000000-0005-0000-0000-00008A050000}"/>
    <cellStyle name="20% - Accent1 8 9 2" xfId="4454" xr:uid="{00000000-0005-0000-0000-00008B050000}"/>
    <cellStyle name="20% - Accent1 8_Sheet2" xfId="1314" xr:uid="{00000000-0005-0000-0000-00008C050000}"/>
    <cellStyle name="20% - Accent1 9" xfId="1315" xr:uid="{00000000-0005-0000-0000-00008D050000}"/>
    <cellStyle name="20% - Accent1 9 10" xfId="4455" xr:uid="{00000000-0005-0000-0000-00008E050000}"/>
    <cellStyle name="20% - Accent1 9 2" xfId="1316" xr:uid="{00000000-0005-0000-0000-00008F050000}"/>
    <cellStyle name="20% - Accent1 9 2 2" xfId="4456" xr:uid="{00000000-0005-0000-0000-000090050000}"/>
    <cellStyle name="20% - Accent1 9 3" xfId="1317" xr:uid="{00000000-0005-0000-0000-000091050000}"/>
    <cellStyle name="20% - Accent1 9 3 2" xfId="4457" xr:uid="{00000000-0005-0000-0000-000092050000}"/>
    <cellStyle name="20% - Accent1 9 4" xfId="1318" xr:uid="{00000000-0005-0000-0000-000093050000}"/>
    <cellStyle name="20% - Accent1 9 4 2" xfId="4458" xr:uid="{00000000-0005-0000-0000-000094050000}"/>
    <cellStyle name="20% - Accent1 9 5" xfId="1319" xr:uid="{00000000-0005-0000-0000-000095050000}"/>
    <cellStyle name="20% - Accent1 9 5 2" xfId="4459" xr:uid="{00000000-0005-0000-0000-000096050000}"/>
    <cellStyle name="20% - Accent1 9 6" xfId="1320" xr:uid="{00000000-0005-0000-0000-000097050000}"/>
    <cellStyle name="20% - Accent1 9 6 2" xfId="4460" xr:uid="{00000000-0005-0000-0000-000098050000}"/>
    <cellStyle name="20% - Accent1 9 7" xfId="1321" xr:uid="{00000000-0005-0000-0000-000099050000}"/>
    <cellStyle name="20% - Accent1 9 7 2" xfId="4461" xr:uid="{00000000-0005-0000-0000-00009A050000}"/>
    <cellStyle name="20% - Accent1 9 8" xfId="1322" xr:uid="{00000000-0005-0000-0000-00009B050000}"/>
    <cellStyle name="20% - Accent1 9 8 2" xfId="4462" xr:uid="{00000000-0005-0000-0000-00009C050000}"/>
    <cellStyle name="20% - Accent1 9 9" xfId="1323" xr:uid="{00000000-0005-0000-0000-00009D050000}"/>
    <cellStyle name="20% - Accent1 9 9 2" xfId="4463" xr:uid="{00000000-0005-0000-0000-00009E050000}"/>
    <cellStyle name="20% - Accent2 1" xfId="1324" xr:uid="{00000000-0005-0000-0000-00009F050000}"/>
    <cellStyle name="20% - Accent2 1 1" xfId="1325" xr:uid="{00000000-0005-0000-0000-0000A0050000}"/>
    <cellStyle name="20% - Accent2 1 1 2" xfId="1326" xr:uid="{00000000-0005-0000-0000-0000A1050000}"/>
    <cellStyle name="20% - Accent2 1 1 2 2" xfId="4466" xr:uid="{00000000-0005-0000-0000-0000A2050000}"/>
    <cellStyle name="20% - Accent2 1 1 3" xfId="4465" xr:uid="{00000000-0005-0000-0000-0000A3050000}"/>
    <cellStyle name="20% - Accent2 1 2" xfId="1327" xr:uid="{00000000-0005-0000-0000-0000A4050000}"/>
    <cellStyle name="20% - Accent2 1 2 2" xfId="4467" xr:uid="{00000000-0005-0000-0000-0000A5050000}"/>
    <cellStyle name="20% - Accent2 1 3" xfId="4464" xr:uid="{00000000-0005-0000-0000-0000A6050000}"/>
    <cellStyle name="20% - Accent2 10" xfId="1328" xr:uid="{00000000-0005-0000-0000-0000A7050000}"/>
    <cellStyle name="20% - Accent2 10 10" xfId="4468" xr:uid="{00000000-0005-0000-0000-0000A8050000}"/>
    <cellStyle name="20% - Accent2 10 2" xfId="1329" xr:uid="{00000000-0005-0000-0000-0000A9050000}"/>
    <cellStyle name="20% - Accent2 10 2 2" xfId="4469" xr:uid="{00000000-0005-0000-0000-0000AA050000}"/>
    <cellStyle name="20% - Accent2 10 3" xfId="1330" xr:uid="{00000000-0005-0000-0000-0000AB050000}"/>
    <cellStyle name="20% - Accent2 10 3 2" xfId="4470" xr:uid="{00000000-0005-0000-0000-0000AC050000}"/>
    <cellStyle name="20% - Accent2 10 4" xfId="1331" xr:uid="{00000000-0005-0000-0000-0000AD050000}"/>
    <cellStyle name="20% - Accent2 10 4 2" xfId="4471" xr:uid="{00000000-0005-0000-0000-0000AE050000}"/>
    <cellStyle name="20% - Accent2 10 5" xfId="1332" xr:uid="{00000000-0005-0000-0000-0000AF050000}"/>
    <cellStyle name="20% - Accent2 10 5 2" xfId="4472" xr:uid="{00000000-0005-0000-0000-0000B0050000}"/>
    <cellStyle name="20% - Accent2 10 6" xfId="1333" xr:uid="{00000000-0005-0000-0000-0000B1050000}"/>
    <cellStyle name="20% - Accent2 10 6 2" xfId="4473" xr:uid="{00000000-0005-0000-0000-0000B2050000}"/>
    <cellStyle name="20% - Accent2 10 7" xfId="1334" xr:uid="{00000000-0005-0000-0000-0000B3050000}"/>
    <cellStyle name="20% - Accent2 10 7 2" xfId="4474" xr:uid="{00000000-0005-0000-0000-0000B4050000}"/>
    <cellStyle name="20% - Accent2 10 8" xfId="1335" xr:uid="{00000000-0005-0000-0000-0000B5050000}"/>
    <cellStyle name="20% - Accent2 10 8 2" xfId="4475" xr:uid="{00000000-0005-0000-0000-0000B6050000}"/>
    <cellStyle name="20% - Accent2 10 9" xfId="1336" xr:uid="{00000000-0005-0000-0000-0000B7050000}"/>
    <cellStyle name="20% - Accent2 10 9 2" xfId="4476" xr:uid="{00000000-0005-0000-0000-0000B8050000}"/>
    <cellStyle name="20% - Accent2 11" xfId="1337" xr:uid="{00000000-0005-0000-0000-0000B9050000}"/>
    <cellStyle name="20% - Accent2 11 2" xfId="4477" xr:uid="{00000000-0005-0000-0000-0000BA050000}"/>
    <cellStyle name="20% - Accent2 12" xfId="1338" xr:uid="{00000000-0005-0000-0000-0000BB050000}"/>
    <cellStyle name="20% - Accent2 12 2" xfId="4478" xr:uid="{00000000-0005-0000-0000-0000BC050000}"/>
    <cellStyle name="20% - Accent2 13" xfId="1339" xr:uid="{00000000-0005-0000-0000-0000BD050000}"/>
    <cellStyle name="20% - Accent2 13 2" xfId="4479" xr:uid="{00000000-0005-0000-0000-0000BE050000}"/>
    <cellStyle name="20% - Accent2 14" xfId="1340" xr:uid="{00000000-0005-0000-0000-0000BF050000}"/>
    <cellStyle name="20% - Accent2 14 2" xfId="4480" xr:uid="{00000000-0005-0000-0000-0000C0050000}"/>
    <cellStyle name="20% - Accent2 15" xfId="1341" xr:uid="{00000000-0005-0000-0000-0000C1050000}"/>
    <cellStyle name="20% - Accent2 15 2" xfId="4481" xr:uid="{00000000-0005-0000-0000-0000C2050000}"/>
    <cellStyle name="20% - Accent2 16" xfId="1342" xr:uid="{00000000-0005-0000-0000-0000C3050000}"/>
    <cellStyle name="20% - Accent2 16 2" xfId="4482" xr:uid="{00000000-0005-0000-0000-0000C4050000}"/>
    <cellStyle name="20% - Accent2 17" xfId="1343" xr:uid="{00000000-0005-0000-0000-0000C5050000}"/>
    <cellStyle name="20% - Accent2 17 2" xfId="4483" xr:uid="{00000000-0005-0000-0000-0000C6050000}"/>
    <cellStyle name="20% - Accent2 18" xfId="1344" xr:uid="{00000000-0005-0000-0000-0000C7050000}"/>
    <cellStyle name="20% - Accent2 18 2" xfId="4484" xr:uid="{00000000-0005-0000-0000-0000C8050000}"/>
    <cellStyle name="20% - Accent2 19" xfId="1345" xr:uid="{00000000-0005-0000-0000-0000C9050000}"/>
    <cellStyle name="20% - Accent2 19 2" xfId="4485" xr:uid="{00000000-0005-0000-0000-0000CA050000}"/>
    <cellStyle name="20% - Accent2 2" xfId="1346" xr:uid="{00000000-0005-0000-0000-0000CB050000}"/>
    <cellStyle name="20% - Accent2 2 10" xfId="1347" xr:uid="{00000000-0005-0000-0000-0000CC050000}"/>
    <cellStyle name="20% - Accent2 2 10 2" xfId="4486" xr:uid="{00000000-0005-0000-0000-0000CD050000}"/>
    <cellStyle name="20% - Accent2 2 2" xfId="1348" xr:uid="{00000000-0005-0000-0000-0000CE050000}"/>
    <cellStyle name="20% - Accent2 2 2 2" xfId="1349" xr:uid="{00000000-0005-0000-0000-0000CF050000}"/>
    <cellStyle name="20% - Accent2 2 2 2 2" xfId="4488" xr:uid="{00000000-0005-0000-0000-0000D0050000}"/>
    <cellStyle name="20% - Accent2 2 2 3" xfId="4487" xr:uid="{00000000-0005-0000-0000-0000D1050000}"/>
    <cellStyle name="20% - Accent2 2 3" xfId="1350" xr:uid="{00000000-0005-0000-0000-0000D2050000}"/>
    <cellStyle name="20% - Accent2 2 3 2" xfId="1351" xr:uid="{00000000-0005-0000-0000-0000D3050000}"/>
    <cellStyle name="20% - Accent2 2 3 2 2" xfId="4490" xr:uid="{00000000-0005-0000-0000-0000D4050000}"/>
    <cellStyle name="20% - Accent2 2 3 3" xfId="4489" xr:uid="{00000000-0005-0000-0000-0000D5050000}"/>
    <cellStyle name="20% - Accent2 2 4" xfId="1352" xr:uid="{00000000-0005-0000-0000-0000D6050000}"/>
    <cellStyle name="20% - Accent2 2 4 2" xfId="1353" xr:uid="{00000000-0005-0000-0000-0000D7050000}"/>
    <cellStyle name="20% - Accent2 2 4 2 2" xfId="4492" xr:uid="{00000000-0005-0000-0000-0000D8050000}"/>
    <cellStyle name="20% - Accent2 2 4 3" xfId="4491" xr:uid="{00000000-0005-0000-0000-0000D9050000}"/>
    <cellStyle name="20% - Accent2 2 5" xfId="1354" xr:uid="{00000000-0005-0000-0000-0000DA050000}"/>
    <cellStyle name="20% - Accent2 2 5 2" xfId="4493" xr:uid="{00000000-0005-0000-0000-0000DB050000}"/>
    <cellStyle name="20% - Accent2 2 6" xfId="1355" xr:uid="{00000000-0005-0000-0000-0000DC050000}"/>
    <cellStyle name="20% - Accent2 2 6 2" xfId="4494" xr:uid="{00000000-0005-0000-0000-0000DD050000}"/>
    <cellStyle name="20% - Accent2 2 7" xfId="1356" xr:uid="{00000000-0005-0000-0000-0000DE050000}"/>
    <cellStyle name="20% - Accent2 2 7 2" xfId="4495" xr:uid="{00000000-0005-0000-0000-0000DF050000}"/>
    <cellStyle name="20% - Accent2 2 8" xfId="1357" xr:uid="{00000000-0005-0000-0000-0000E0050000}"/>
    <cellStyle name="20% - Accent2 2 8 2" xfId="4496" xr:uid="{00000000-0005-0000-0000-0000E1050000}"/>
    <cellStyle name="20% - Accent2 2 9" xfId="1358" xr:uid="{00000000-0005-0000-0000-0000E2050000}"/>
    <cellStyle name="20% - Accent2 2 9 2" xfId="4497" xr:uid="{00000000-0005-0000-0000-0000E3050000}"/>
    <cellStyle name="20% - Accent2 2_B Block  Column LGF to UGF Lvl" xfId="1359" xr:uid="{00000000-0005-0000-0000-0000E4050000}"/>
    <cellStyle name="20% - Accent2 20" xfId="1360" xr:uid="{00000000-0005-0000-0000-0000E5050000}"/>
    <cellStyle name="20% - Accent2 20 2" xfId="4498" xr:uid="{00000000-0005-0000-0000-0000E6050000}"/>
    <cellStyle name="20% - Accent2 21" xfId="1361" xr:uid="{00000000-0005-0000-0000-0000E7050000}"/>
    <cellStyle name="20% - Accent2 21 2" xfId="4499" xr:uid="{00000000-0005-0000-0000-0000E8050000}"/>
    <cellStyle name="20% - Accent2 22" xfId="1362" xr:uid="{00000000-0005-0000-0000-0000E9050000}"/>
    <cellStyle name="20% - Accent2 22 2" xfId="4500" xr:uid="{00000000-0005-0000-0000-0000EA050000}"/>
    <cellStyle name="20% - Accent2 23" xfId="1363" xr:uid="{00000000-0005-0000-0000-0000EB050000}"/>
    <cellStyle name="20% - Accent2 23 2" xfId="4501" xr:uid="{00000000-0005-0000-0000-0000EC050000}"/>
    <cellStyle name="20% - Accent2 24" xfId="1364" xr:uid="{00000000-0005-0000-0000-0000ED050000}"/>
    <cellStyle name="20% - Accent2 24 2" xfId="4502" xr:uid="{00000000-0005-0000-0000-0000EE050000}"/>
    <cellStyle name="20% - Accent2 25" xfId="1365" xr:uid="{00000000-0005-0000-0000-0000EF050000}"/>
    <cellStyle name="20% - Accent2 25 2" xfId="4503" xr:uid="{00000000-0005-0000-0000-0000F0050000}"/>
    <cellStyle name="20% - Accent2 26" xfId="1366" xr:uid="{00000000-0005-0000-0000-0000F1050000}"/>
    <cellStyle name="20% - Accent2 26 2" xfId="4504" xr:uid="{00000000-0005-0000-0000-0000F2050000}"/>
    <cellStyle name="20% - Accent2 27" xfId="1367" xr:uid="{00000000-0005-0000-0000-0000F3050000}"/>
    <cellStyle name="20% - Accent2 27 2" xfId="4505" xr:uid="{00000000-0005-0000-0000-0000F4050000}"/>
    <cellStyle name="20% - Accent2 28" xfId="1368" xr:uid="{00000000-0005-0000-0000-0000F5050000}"/>
    <cellStyle name="20% - Accent2 28 2" xfId="4506" xr:uid="{00000000-0005-0000-0000-0000F6050000}"/>
    <cellStyle name="20% - Accent2 29" xfId="1369" xr:uid="{00000000-0005-0000-0000-0000F7050000}"/>
    <cellStyle name="20% - Accent2 29 2" xfId="4507" xr:uid="{00000000-0005-0000-0000-0000F8050000}"/>
    <cellStyle name="20% - Accent2 3" xfId="1370" xr:uid="{00000000-0005-0000-0000-0000F9050000}"/>
    <cellStyle name="20% - Accent2 3 10" xfId="4508" xr:uid="{00000000-0005-0000-0000-0000FA050000}"/>
    <cellStyle name="20% - Accent2 3 2" xfId="1371" xr:uid="{00000000-0005-0000-0000-0000FB050000}"/>
    <cellStyle name="20% - Accent2 3 2 2" xfId="4509" xr:uid="{00000000-0005-0000-0000-0000FC050000}"/>
    <cellStyle name="20% - Accent2 3 3" xfId="1372" xr:uid="{00000000-0005-0000-0000-0000FD050000}"/>
    <cellStyle name="20% - Accent2 3 3 2" xfId="1373" xr:uid="{00000000-0005-0000-0000-0000FE050000}"/>
    <cellStyle name="20% - Accent2 3 3 2 2" xfId="4511" xr:uid="{00000000-0005-0000-0000-0000FF050000}"/>
    <cellStyle name="20% - Accent2 3 3 3" xfId="4510" xr:uid="{00000000-0005-0000-0000-000000060000}"/>
    <cellStyle name="20% - Accent2 3 4" xfId="1374" xr:uid="{00000000-0005-0000-0000-000001060000}"/>
    <cellStyle name="20% - Accent2 3 4 2" xfId="1375" xr:uid="{00000000-0005-0000-0000-000002060000}"/>
    <cellStyle name="20% - Accent2 3 4 2 2" xfId="4513" xr:uid="{00000000-0005-0000-0000-000003060000}"/>
    <cellStyle name="20% - Accent2 3 4 3" xfId="4512" xr:uid="{00000000-0005-0000-0000-000004060000}"/>
    <cellStyle name="20% - Accent2 3 5" xfId="1376" xr:uid="{00000000-0005-0000-0000-000005060000}"/>
    <cellStyle name="20% - Accent2 3 5 2" xfId="4514" xr:uid="{00000000-0005-0000-0000-000006060000}"/>
    <cellStyle name="20% - Accent2 3 6" xfId="1377" xr:uid="{00000000-0005-0000-0000-000007060000}"/>
    <cellStyle name="20% - Accent2 3 6 2" xfId="4515" xr:uid="{00000000-0005-0000-0000-000008060000}"/>
    <cellStyle name="20% - Accent2 3 7" xfId="1378" xr:uid="{00000000-0005-0000-0000-000009060000}"/>
    <cellStyle name="20% - Accent2 3 7 2" xfId="4516" xr:uid="{00000000-0005-0000-0000-00000A060000}"/>
    <cellStyle name="20% - Accent2 3 8" xfId="1379" xr:uid="{00000000-0005-0000-0000-00000B060000}"/>
    <cellStyle name="20% - Accent2 3 8 2" xfId="4517" xr:uid="{00000000-0005-0000-0000-00000C060000}"/>
    <cellStyle name="20% - Accent2 3 9" xfId="1380" xr:uid="{00000000-0005-0000-0000-00000D060000}"/>
    <cellStyle name="20% - Accent2 3 9 2" xfId="4518" xr:uid="{00000000-0005-0000-0000-00000E060000}"/>
    <cellStyle name="20% - Accent2 3_Sheet2" xfId="1381" xr:uid="{00000000-0005-0000-0000-00000F060000}"/>
    <cellStyle name="20% - Accent2 30" xfId="1382" xr:uid="{00000000-0005-0000-0000-000010060000}"/>
    <cellStyle name="20% - Accent2 30 2" xfId="4519" xr:uid="{00000000-0005-0000-0000-000011060000}"/>
    <cellStyle name="20% - Accent2 31" xfId="1383" xr:uid="{00000000-0005-0000-0000-000012060000}"/>
    <cellStyle name="20% - Accent2 31 2" xfId="4520" xr:uid="{00000000-0005-0000-0000-000013060000}"/>
    <cellStyle name="20% - Accent2 32" xfId="1384" xr:uid="{00000000-0005-0000-0000-000014060000}"/>
    <cellStyle name="20% - Accent2 32 2" xfId="4521" xr:uid="{00000000-0005-0000-0000-000015060000}"/>
    <cellStyle name="20% - Accent2 33" xfId="1385" xr:uid="{00000000-0005-0000-0000-000016060000}"/>
    <cellStyle name="20% - Accent2 33 2" xfId="4522" xr:uid="{00000000-0005-0000-0000-000017060000}"/>
    <cellStyle name="20% - Accent2 34" xfId="1386" xr:uid="{00000000-0005-0000-0000-000018060000}"/>
    <cellStyle name="20% - Accent2 34 2" xfId="4523" xr:uid="{00000000-0005-0000-0000-000019060000}"/>
    <cellStyle name="20% - Accent2 35" xfId="1387" xr:uid="{00000000-0005-0000-0000-00001A060000}"/>
    <cellStyle name="20% - Accent2 35 2" xfId="4524" xr:uid="{00000000-0005-0000-0000-00001B060000}"/>
    <cellStyle name="20% - Accent2 36" xfId="1388" xr:uid="{00000000-0005-0000-0000-00001C060000}"/>
    <cellStyle name="20% - Accent2 36 2" xfId="4525" xr:uid="{00000000-0005-0000-0000-00001D060000}"/>
    <cellStyle name="20% - Accent2 37" xfId="1389" xr:uid="{00000000-0005-0000-0000-00001E060000}"/>
    <cellStyle name="20% - Accent2 37 2" xfId="4526" xr:uid="{00000000-0005-0000-0000-00001F060000}"/>
    <cellStyle name="20% - Accent2 38" xfId="1390" xr:uid="{00000000-0005-0000-0000-000020060000}"/>
    <cellStyle name="20% - Accent2 38 2" xfId="4527" xr:uid="{00000000-0005-0000-0000-000021060000}"/>
    <cellStyle name="20% - Accent2 39" xfId="1391" xr:uid="{00000000-0005-0000-0000-000022060000}"/>
    <cellStyle name="20% - Accent2 39 2" xfId="4528" xr:uid="{00000000-0005-0000-0000-000023060000}"/>
    <cellStyle name="20% - Accent2 4" xfId="1392" xr:uid="{00000000-0005-0000-0000-000024060000}"/>
    <cellStyle name="20% - Accent2 4 10" xfId="4529" xr:uid="{00000000-0005-0000-0000-000025060000}"/>
    <cellStyle name="20% - Accent2 4 2" xfId="1393" xr:uid="{00000000-0005-0000-0000-000026060000}"/>
    <cellStyle name="20% - Accent2 4 2 2" xfId="4530" xr:uid="{00000000-0005-0000-0000-000027060000}"/>
    <cellStyle name="20% - Accent2 4 3" xfId="1394" xr:uid="{00000000-0005-0000-0000-000028060000}"/>
    <cellStyle name="20% - Accent2 4 3 2" xfId="1395" xr:uid="{00000000-0005-0000-0000-000029060000}"/>
    <cellStyle name="20% - Accent2 4 3 2 2" xfId="4532" xr:uid="{00000000-0005-0000-0000-00002A060000}"/>
    <cellStyle name="20% - Accent2 4 3 3" xfId="4531" xr:uid="{00000000-0005-0000-0000-00002B060000}"/>
    <cellStyle name="20% - Accent2 4 4" xfId="1396" xr:uid="{00000000-0005-0000-0000-00002C060000}"/>
    <cellStyle name="20% - Accent2 4 4 2" xfId="1397" xr:uid="{00000000-0005-0000-0000-00002D060000}"/>
    <cellStyle name="20% - Accent2 4 4 2 2" xfId="4534" xr:uid="{00000000-0005-0000-0000-00002E060000}"/>
    <cellStyle name="20% - Accent2 4 4 3" xfId="4533" xr:uid="{00000000-0005-0000-0000-00002F060000}"/>
    <cellStyle name="20% - Accent2 4 5" xfId="1398" xr:uid="{00000000-0005-0000-0000-000030060000}"/>
    <cellStyle name="20% - Accent2 4 5 2" xfId="4535" xr:uid="{00000000-0005-0000-0000-000031060000}"/>
    <cellStyle name="20% - Accent2 4 6" xfId="1399" xr:uid="{00000000-0005-0000-0000-000032060000}"/>
    <cellStyle name="20% - Accent2 4 6 2" xfId="4536" xr:uid="{00000000-0005-0000-0000-000033060000}"/>
    <cellStyle name="20% - Accent2 4 7" xfId="1400" xr:uid="{00000000-0005-0000-0000-000034060000}"/>
    <cellStyle name="20% - Accent2 4 7 2" xfId="4537" xr:uid="{00000000-0005-0000-0000-000035060000}"/>
    <cellStyle name="20% - Accent2 4 8" xfId="1401" xr:uid="{00000000-0005-0000-0000-000036060000}"/>
    <cellStyle name="20% - Accent2 4 8 2" xfId="4538" xr:uid="{00000000-0005-0000-0000-000037060000}"/>
    <cellStyle name="20% - Accent2 4 9" xfId="1402" xr:uid="{00000000-0005-0000-0000-000038060000}"/>
    <cellStyle name="20% - Accent2 4 9 2" xfId="4539" xr:uid="{00000000-0005-0000-0000-000039060000}"/>
    <cellStyle name="20% - Accent2 4_Sheet2" xfId="1403" xr:uid="{00000000-0005-0000-0000-00003A060000}"/>
    <cellStyle name="20% - Accent2 5" xfId="1404" xr:uid="{00000000-0005-0000-0000-00003B060000}"/>
    <cellStyle name="20% - Accent2 5 10" xfId="4540" xr:uid="{00000000-0005-0000-0000-00003C060000}"/>
    <cellStyle name="20% - Accent2 5 2" xfId="1405" xr:uid="{00000000-0005-0000-0000-00003D060000}"/>
    <cellStyle name="20% - Accent2 5 2 2" xfId="1406" xr:uid="{00000000-0005-0000-0000-00003E060000}"/>
    <cellStyle name="20% - Accent2 5 2 2 2" xfId="4542" xr:uid="{00000000-0005-0000-0000-00003F060000}"/>
    <cellStyle name="20% - Accent2 5 2 3" xfId="4541" xr:uid="{00000000-0005-0000-0000-000040060000}"/>
    <cellStyle name="20% - Accent2 5 3" xfId="1407" xr:uid="{00000000-0005-0000-0000-000041060000}"/>
    <cellStyle name="20% - Accent2 5 3 2" xfId="1408" xr:uid="{00000000-0005-0000-0000-000042060000}"/>
    <cellStyle name="20% - Accent2 5 3 2 2" xfId="4544" xr:uid="{00000000-0005-0000-0000-000043060000}"/>
    <cellStyle name="20% - Accent2 5 3 3" xfId="4543" xr:uid="{00000000-0005-0000-0000-000044060000}"/>
    <cellStyle name="20% - Accent2 5 4" xfId="1409" xr:uid="{00000000-0005-0000-0000-000045060000}"/>
    <cellStyle name="20% - Accent2 5 4 2" xfId="1410" xr:uid="{00000000-0005-0000-0000-000046060000}"/>
    <cellStyle name="20% - Accent2 5 4 2 2" xfId="4546" xr:uid="{00000000-0005-0000-0000-000047060000}"/>
    <cellStyle name="20% - Accent2 5 4 3" xfId="4545" xr:uid="{00000000-0005-0000-0000-000048060000}"/>
    <cellStyle name="20% - Accent2 5 5" xfId="1411" xr:uid="{00000000-0005-0000-0000-000049060000}"/>
    <cellStyle name="20% - Accent2 5 5 2" xfId="4547" xr:uid="{00000000-0005-0000-0000-00004A060000}"/>
    <cellStyle name="20% - Accent2 5 6" xfId="1412" xr:uid="{00000000-0005-0000-0000-00004B060000}"/>
    <cellStyle name="20% - Accent2 5 6 2" xfId="4548" xr:uid="{00000000-0005-0000-0000-00004C060000}"/>
    <cellStyle name="20% - Accent2 5 7" xfId="1413" xr:uid="{00000000-0005-0000-0000-00004D060000}"/>
    <cellStyle name="20% - Accent2 5 7 2" xfId="4549" xr:uid="{00000000-0005-0000-0000-00004E060000}"/>
    <cellStyle name="20% - Accent2 5 8" xfId="1414" xr:uid="{00000000-0005-0000-0000-00004F060000}"/>
    <cellStyle name="20% - Accent2 5 8 2" xfId="4550" xr:uid="{00000000-0005-0000-0000-000050060000}"/>
    <cellStyle name="20% - Accent2 5 9" xfId="1415" xr:uid="{00000000-0005-0000-0000-000051060000}"/>
    <cellStyle name="20% - Accent2 5 9 2" xfId="4551" xr:uid="{00000000-0005-0000-0000-000052060000}"/>
    <cellStyle name="20% - Accent2 5_Sheet2" xfId="1416" xr:uid="{00000000-0005-0000-0000-000053060000}"/>
    <cellStyle name="20% - Accent2 6" xfId="1417" xr:uid="{00000000-0005-0000-0000-000054060000}"/>
    <cellStyle name="20% - Accent2 6 10" xfId="4552" xr:uid="{00000000-0005-0000-0000-000055060000}"/>
    <cellStyle name="20% - Accent2 6 2" xfId="1418" xr:uid="{00000000-0005-0000-0000-000056060000}"/>
    <cellStyle name="20% - Accent2 6 2 2" xfId="1419" xr:uid="{00000000-0005-0000-0000-000057060000}"/>
    <cellStyle name="20% - Accent2 6 2 2 2" xfId="4554" xr:uid="{00000000-0005-0000-0000-000058060000}"/>
    <cellStyle name="20% - Accent2 6 2 3" xfId="4553" xr:uid="{00000000-0005-0000-0000-000059060000}"/>
    <cellStyle name="20% - Accent2 6 3" xfId="1420" xr:uid="{00000000-0005-0000-0000-00005A060000}"/>
    <cellStyle name="20% - Accent2 6 3 2" xfId="1421" xr:uid="{00000000-0005-0000-0000-00005B060000}"/>
    <cellStyle name="20% - Accent2 6 3 2 2" xfId="4556" xr:uid="{00000000-0005-0000-0000-00005C060000}"/>
    <cellStyle name="20% - Accent2 6 3 3" xfId="4555" xr:uid="{00000000-0005-0000-0000-00005D060000}"/>
    <cellStyle name="20% - Accent2 6 4" xfId="1422" xr:uid="{00000000-0005-0000-0000-00005E060000}"/>
    <cellStyle name="20% - Accent2 6 4 2" xfId="1423" xr:uid="{00000000-0005-0000-0000-00005F060000}"/>
    <cellStyle name="20% - Accent2 6 4 2 2" xfId="4558" xr:uid="{00000000-0005-0000-0000-000060060000}"/>
    <cellStyle name="20% - Accent2 6 4 3" xfId="4557" xr:uid="{00000000-0005-0000-0000-000061060000}"/>
    <cellStyle name="20% - Accent2 6 5" xfId="1424" xr:uid="{00000000-0005-0000-0000-000062060000}"/>
    <cellStyle name="20% - Accent2 6 5 2" xfId="4559" xr:uid="{00000000-0005-0000-0000-000063060000}"/>
    <cellStyle name="20% - Accent2 6 6" xfId="1425" xr:uid="{00000000-0005-0000-0000-000064060000}"/>
    <cellStyle name="20% - Accent2 6 6 2" xfId="4560" xr:uid="{00000000-0005-0000-0000-000065060000}"/>
    <cellStyle name="20% - Accent2 6 7" xfId="1426" xr:uid="{00000000-0005-0000-0000-000066060000}"/>
    <cellStyle name="20% - Accent2 6 7 2" xfId="4561" xr:uid="{00000000-0005-0000-0000-000067060000}"/>
    <cellStyle name="20% - Accent2 6 8" xfId="1427" xr:uid="{00000000-0005-0000-0000-000068060000}"/>
    <cellStyle name="20% - Accent2 6 8 2" xfId="4562" xr:uid="{00000000-0005-0000-0000-000069060000}"/>
    <cellStyle name="20% - Accent2 6 9" xfId="1428" xr:uid="{00000000-0005-0000-0000-00006A060000}"/>
    <cellStyle name="20% - Accent2 6 9 2" xfId="4563" xr:uid="{00000000-0005-0000-0000-00006B060000}"/>
    <cellStyle name="20% - Accent2 6_Sheet2" xfId="1429" xr:uid="{00000000-0005-0000-0000-00006C060000}"/>
    <cellStyle name="20% - Accent2 7" xfId="1430" xr:uid="{00000000-0005-0000-0000-00006D060000}"/>
    <cellStyle name="20% - Accent2 7 10" xfId="4564" xr:uid="{00000000-0005-0000-0000-00006E060000}"/>
    <cellStyle name="20% - Accent2 7 2" xfId="1431" xr:uid="{00000000-0005-0000-0000-00006F060000}"/>
    <cellStyle name="20% - Accent2 7 2 2" xfId="1432" xr:uid="{00000000-0005-0000-0000-000070060000}"/>
    <cellStyle name="20% - Accent2 7 2 2 2" xfId="4566" xr:uid="{00000000-0005-0000-0000-000071060000}"/>
    <cellStyle name="20% - Accent2 7 2 3" xfId="4565" xr:uid="{00000000-0005-0000-0000-000072060000}"/>
    <cellStyle name="20% - Accent2 7 3" xfId="1433" xr:uid="{00000000-0005-0000-0000-000073060000}"/>
    <cellStyle name="20% - Accent2 7 3 2" xfId="1434" xr:uid="{00000000-0005-0000-0000-000074060000}"/>
    <cellStyle name="20% - Accent2 7 3 2 2" xfId="4568" xr:uid="{00000000-0005-0000-0000-000075060000}"/>
    <cellStyle name="20% - Accent2 7 3 3" xfId="4567" xr:uid="{00000000-0005-0000-0000-000076060000}"/>
    <cellStyle name="20% - Accent2 7 4" xfId="1435" xr:uid="{00000000-0005-0000-0000-000077060000}"/>
    <cellStyle name="20% - Accent2 7 4 2" xfId="1436" xr:uid="{00000000-0005-0000-0000-000078060000}"/>
    <cellStyle name="20% - Accent2 7 4 2 2" xfId="4570" xr:uid="{00000000-0005-0000-0000-000079060000}"/>
    <cellStyle name="20% - Accent2 7 4 3" xfId="4569" xr:uid="{00000000-0005-0000-0000-00007A060000}"/>
    <cellStyle name="20% - Accent2 7 5" xfId="1437" xr:uid="{00000000-0005-0000-0000-00007B060000}"/>
    <cellStyle name="20% - Accent2 7 5 2" xfId="4571" xr:uid="{00000000-0005-0000-0000-00007C060000}"/>
    <cellStyle name="20% - Accent2 7 6" xfId="1438" xr:uid="{00000000-0005-0000-0000-00007D060000}"/>
    <cellStyle name="20% - Accent2 7 6 2" xfId="4572" xr:uid="{00000000-0005-0000-0000-00007E060000}"/>
    <cellStyle name="20% - Accent2 7 7" xfId="1439" xr:uid="{00000000-0005-0000-0000-00007F060000}"/>
    <cellStyle name="20% - Accent2 7 7 2" xfId="4573" xr:uid="{00000000-0005-0000-0000-000080060000}"/>
    <cellStyle name="20% - Accent2 7 8" xfId="1440" xr:uid="{00000000-0005-0000-0000-000081060000}"/>
    <cellStyle name="20% - Accent2 7 8 2" xfId="4574" xr:uid="{00000000-0005-0000-0000-000082060000}"/>
    <cellStyle name="20% - Accent2 7 9" xfId="1441" xr:uid="{00000000-0005-0000-0000-000083060000}"/>
    <cellStyle name="20% - Accent2 7 9 2" xfId="4575" xr:uid="{00000000-0005-0000-0000-000084060000}"/>
    <cellStyle name="20% - Accent2 7_Sheet2" xfId="1442" xr:uid="{00000000-0005-0000-0000-000085060000}"/>
    <cellStyle name="20% - Accent2 8" xfId="1443" xr:uid="{00000000-0005-0000-0000-000086060000}"/>
    <cellStyle name="20% - Accent2 8 10" xfId="4576" xr:uid="{00000000-0005-0000-0000-000087060000}"/>
    <cellStyle name="20% - Accent2 8 2" xfId="1444" xr:uid="{00000000-0005-0000-0000-000088060000}"/>
    <cellStyle name="20% - Accent2 8 2 2" xfId="4577" xr:uid="{00000000-0005-0000-0000-000089060000}"/>
    <cellStyle name="20% - Accent2 8 3" xfId="1445" xr:uid="{00000000-0005-0000-0000-00008A060000}"/>
    <cellStyle name="20% - Accent2 8 3 2" xfId="4578" xr:uid="{00000000-0005-0000-0000-00008B060000}"/>
    <cellStyle name="20% - Accent2 8 4" xfId="1446" xr:uid="{00000000-0005-0000-0000-00008C060000}"/>
    <cellStyle name="20% - Accent2 8 4 2" xfId="4579" xr:uid="{00000000-0005-0000-0000-00008D060000}"/>
    <cellStyle name="20% - Accent2 8 5" xfId="1447" xr:uid="{00000000-0005-0000-0000-00008E060000}"/>
    <cellStyle name="20% - Accent2 8 5 2" xfId="4580" xr:uid="{00000000-0005-0000-0000-00008F060000}"/>
    <cellStyle name="20% - Accent2 8 6" xfId="1448" xr:uid="{00000000-0005-0000-0000-000090060000}"/>
    <cellStyle name="20% - Accent2 8 6 2" xfId="4581" xr:uid="{00000000-0005-0000-0000-000091060000}"/>
    <cellStyle name="20% - Accent2 8 7" xfId="1449" xr:uid="{00000000-0005-0000-0000-000092060000}"/>
    <cellStyle name="20% - Accent2 8 7 2" xfId="4582" xr:uid="{00000000-0005-0000-0000-000093060000}"/>
    <cellStyle name="20% - Accent2 8 8" xfId="1450" xr:uid="{00000000-0005-0000-0000-000094060000}"/>
    <cellStyle name="20% - Accent2 8 8 2" xfId="4583" xr:uid="{00000000-0005-0000-0000-000095060000}"/>
    <cellStyle name="20% - Accent2 8 9" xfId="1451" xr:uid="{00000000-0005-0000-0000-000096060000}"/>
    <cellStyle name="20% - Accent2 8 9 2" xfId="4584" xr:uid="{00000000-0005-0000-0000-000097060000}"/>
    <cellStyle name="20% - Accent2 8_Sheet2" xfId="1452" xr:uid="{00000000-0005-0000-0000-000098060000}"/>
    <cellStyle name="20% - Accent2 9" xfId="1453" xr:uid="{00000000-0005-0000-0000-000099060000}"/>
    <cellStyle name="20% - Accent2 9 10" xfId="4585" xr:uid="{00000000-0005-0000-0000-00009A060000}"/>
    <cellStyle name="20% - Accent2 9 2" xfId="1454" xr:uid="{00000000-0005-0000-0000-00009B060000}"/>
    <cellStyle name="20% - Accent2 9 2 2" xfId="4586" xr:uid="{00000000-0005-0000-0000-00009C060000}"/>
    <cellStyle name="20% - Accent2 9 3" xfId="1455" xr:uid="{00000000-0005-0000-0000-00009D060000}"/>
    <cellStyle name="20% - Accent2 9 3 2" xfId="4587" xr:uid="{00000000-0005-0000-0000-00009E060000}"/>
    <cellStyle name="20% - Accent2 9 4" xfId="1456" xr:uid="{00000000-0005-0000-0000-00009F060000}"/>
    <cellStyle name="20% - Accent2 9 4 2" xfId="4588" xr:uid="{00000000-0005-0000-0000-0000A0060000}"/>
    <cellStyle name="20% - Accent2 9 5" xfId="1457" xr:uid="{00000000-0005-0000-0000-0000A1060000}"/>
    <cellStyle name="20% - Accent2 9 5 2" xfId="4589" xr:uid="{00000000-0005-0000-0000-0000A2060000}"/>
    <cellStyle name="20% - Accent2 9 6" xfId="1458" xr:uid="{00000000-0005-0000-0000-0000A3060000}"/>
    <cellStyle name="20% - Accent2 9 6 2" xfId="4590" xr:uid="{00000000-0005-0000-0000-0000A4060000}"/>
    <cellStyle name="20% - Accent2 9 7" xfId="1459" xr:uid="{00000000-0005-0000-0000-0000A5060000}"/>
    <cellStyle name="20% - Accent2 9 7 2" xfId="4591" xr:uid="{00000000-0005-0000-0000-0000A6060000}"/>
    <cellStyle name="20% - Accent2 9 8" xfId="1460" xr:uid="{00000000-0005-0000-0000-0000A7060000}"/>
    <cellStyle name="20% - Accent2 9 8 2" xfId="4592" xr:uid="{00000000-0005-0000-0000-0000A8060000}"/>
    <cellStyle name="20% - Accent2 9 9" xfId="1461" xr:uid="{00000000-0005-0000-0000-0000A9060000}"/>
    <cellStyle name="20% - Accent2 9 9 2" xfId="4593" xr:uid="{00000000-0005-0000-0000-0000AA060000}"/>
    <cellStyle name="20% - Accent3 1" xfId="1462" xr:uid="{00000000-0005-0000-0000-0000AB060000}"/>
    <cellStyle name="20% - Accent3 1 1" xfId="1463" xr:uid="{00000000-0005-0000-0000-0000AC060000}"/>
    <cellStyle name="20% - Accent3 1 1 2" xfId="1464" xr:uid="{00000000-0005-0000-0000-0000AD060000}"/>
    <cellStyle name="20% - Accent3 1 1 2 2" xfId="4596" xr:uid="{00000000-0005-0000-0000-0000AE060000}"/>
    <cellStyle name="20% - Accent3 1 1 3" xfId="4595" xr:uid="{00000000-0005-0000-0000-0000AF060000}"/>
    <cellStyle name="20% - Accent3 1 2" xfId="1465" xr:uid="{00000000-0005-0000-0000-0000B0060000}"/>
    <cellStyle name="20% - Accent3 1 2 2" xfId="4597" xr:uid="{00000000-0005-0000-0000-0000B1060000}"/>
    <cellStyle name="20% - Accent3 1 3" xfId="4594" xr:uid="{00000000-0005-0000-0000-0000B2060000}"/>
    <cellStyle name="20% - Accent3 1_Building_-_5-final_Price_Variation(1)" xfId="1466" xr:uid="{00000000-0005-0000-0000-0000B3060000}"/>
    <cellStyle name="20% - Accent3 10" xfId="1467" xr:uid="{00000000-0005-0000-0000-0000B4060000}"/>
    <cellStyle name="20% - Accent3 10 10" xfId="4598" xr:uid="{00000000-0005-0000-0000-0000B5060000}"/>
    <cellStyle name="20% - Accent3 10 2" xfId="1468" xr:uid="{00000000-0005-0000-0000-0000B6060000}"/>
    <cellStyle name="20% - Accent3 10 2 2" xfId="4599" xr:uid="{00000000-0005-0000-0000-0000B7060000}"/>
    <cellStyle name="20% - Accent3 10 3" xfId="1469" xr:uid="{00000000-0005-0000-0000-0000B8060000}"/>
    <cellStyle name="20% - Accent3 10 3 2" xfId="4600" xr:uid="{00000000-0005-0000-0000-0000B9060000}"/>
    <cellStyle name="20% - Accent3 10 4" xfId="1470" xr:uid="{00000000-0005-0000-0000-0000BA060000}"/>
    <cellStyle name="20% - Accent3 10 4 2" xfId="4601" xr:uid="{00000000-0005-0000-0000-0000BB060000}"/>
    <cellStyle name="20% - Accent3 10 5" xfId="1471" xr:uid="{00000000-0005-0000-0000-0000BC060000}"/>
    <cellStyle name="20% - Accent3 10 5 2" xfId="4602" xr:uid="{00000000-0005-0000-0000-0000BD060000}"/>
    <cellStyle name="20% - Accent3 10 6" xfId="1472" xr:uid="{00000000-0005-0000-0000-0000BE060000}"/>
    <cellStyle name="20% - Accent3 10 6 2" xfId="4603" xr:uid="{00000000-0005-0000-0000-0000BF060000}"/>
    <cellStyle name="20% - Accent3 10 7" xfId="1473" xr:uid="{00000000-0005-0000-0000-0000C0060000}"/>
    <cellStyle name="20% - Accent3 10 7 2" xfId="4604" xr:uid="{00000000-0005-0000-0000-0000C1060000}"/>
    <cellStyle name="20% - Accent3 10 8" xfId="1474" xr:uid="{00000000-0005-0000-0000-0000C2060000}"/>
    <cellStyle name="20% - Accent3 10 8 2" xfId="4605" xr:uid="{00000000-0005-0000-0000-0000C3060000}"/>
    <cellStyle name="20% - Accent3 10 9" xfId="1475" xr:uid="{00000000-0005-0000-0000-0000C4060000}"/>
    <cellStyle name="20% - Accent3 10 9 2" xfId="4606" xr:uid="{00000000-0005-0000-0000-0000C5060000}"/>
    <cellStyle name="20% - Accent3 11" xfId="1476" xr:uid="{00000000-0005-0000-0000-0000C6060000}"/>
    <cellStyle name="20% - Accent3 11 2" xfId="4607" xr:uid="{00000000-0005-0000-0000-0000C7060000}"/>
    <cellStyle name="20% - Accent3 12" xfId="1477" xr:uid="{00000000-0005-0000-0000-0000C8060000}"/>
    <cellStyle name="20% - Accent3 12 2" xfId="4608" xr:uid="{00000000-0005-0000-0000-0000C9060000}"/>
    <cellStyle name="20% - Accent3 13" xfId="1478" xr:uid="{00000000-0005-0000-0000-0000CA060000}"/>
    <cellStyle name="20% - Accent3 13 2" xfId="4609" xr:uid="{00000000-0005-0000-0000-0000CB060000}"/>
    <cellStyle name="20% - Accent3 14" xfId="1479" xr:uid="{00000000-0005-0000-0000-0000CC060000}"/>
    <cellStyle name="20% - Accent3 14 2" xfId="4610" xr:uid="{00000000-0005-0000-0000-0000CD060000}"/>
    <cellStyle name="20% - Accent3 15" xfId="1480" xr:uid="{00000000-0005-0000-0000-0000CE060000}"/>
    <cellStyle name="20% - Accent3 15 2" xfId="4611" xr:uid="{00000000-0005-0000-0000-0000CF060000}"/>
    <cellStyle name="20% - Accent3 16" xfId="1481" xr:uid="{00000000-0005-0000-0000-0000D0060000}"/>
    <cellStyle name="20% - Accent3 16 2" xfId="4612" xr:uid="{00000000-0005-0000-0000-0000D1060000}"/>
    <cellStyle name="20% - Accent3 17" xfId="1482" xr:uid="{00000000-0005-0000-0000-0000D2060000}"/>
    <cellStyle name="20% - Accent3 17 2" xfId="4613" xr:uid="{00000000-0005-0000-0000-0000D3060000}"/>
    <cellStyle name="20% - Accent3 18" xfId="1483" xr:uid="{00000000-0005-0000-0000-0000D4060000}"/>
    <cellStyle name="20% - Accent3 18 2" xfId="4614" xr:uid="{00000000-0005-0000-0000-0000D5060000}"/>
    <cellStyle name="20% - Accent3 19" xfId="1484" xr:uid="{00000000-0005-0000-0000-0000D6060000}"/>
    <cellStyle name="20% - Accent3 19 2" xfId="4615" xr:uid="{00000000-0005-0000-0000-0000D7060000}"/>
    <cellStyle name="20% - Accent3 2" xfId="1485" xr:uid="{00000000-0005-0000-0000-0000D8060000}"/>
    <cellStyle name="20% - Accent3 2 10" xfId="1486" xr:uid="{00000000-0005-0000-0000-0000D9060000}"/>
    <cellStyle name="20% - Accent3 2 10 2" xfId="4616" xr:uid="{00000000-0005-0000-0000-0000DA060000}"/>
    <cellStyle name="20% - Accent3 2 2" xfId="1487" xr:uid="{00000000-0005-0000-0000-0000DB060000}"/>
    <cellStyle name="20% - Accent3 2 2 2" xfId="1488" xr:uid="{00000000-0005-0000-0000-0000DC060000}"/>
    <cellStyle name="20% - Accent3 2 2 2 2" xfId="4618" xr:uid="{00000000-0005-0000-0000-0000DD060000}"/>
    <cellStyle name="20% - Accent3 2 2 3" xfId="4617" xr:uid="{00000000-0005-0000-0000-0000DE060000}"/>
    <cellStyle name="20% - Accent3 2 3" xfId="1489" xr:uid="{00000000-0005-0000-0000-0000DF060000}"/>
    <cellStyle name="20% - Accent3 2 3 2" xfId="1490" xr:uid="{00000000-0005-0000-0000-0000E0060000}"/>
    <cellStyle name="20% - Accent3 2 3 2 2" xfId="4620" xr:uid="{00000000-0005-0000-0000-0000E1060000}"/>
    <cellStyle name="20% - Accent3 2 3 3" xfId="4619" xr:uid="{00000000-0005-0000-0000-0000E2060000}"/>
    <cellStyle name="20% - Accent3 2 4" xfId="1491" xr:uid="{00000000-0005-0000-0000-0000E3060000}"/>
    <cellStyle name="20% - Accent3 2 4 2" xfId="1492" xr:uid="{00000000-0005-0000-0000-0000E4060000}"/>
    <cellStyle name="20% - Accent3 2 4 2 2" xfId="4622" xr:uid="{00000000-0005-0000-0000-0000E5060000}"/>
    <cellStyle name="20% - Accent3 2 4 3" xfId="4621" xr:uid="{00000000-0005-0000-0000-0000E6060000}"/>
    <cellStyle name="20% - Accent3 2 5" xfId="1493" xr:uid="{00000000-0005-0000-0000-0000E7060000}"/>
    <cellStyle name="20% - Accent3 2 5 2" xfId="4623" xr:uid="{00000000-0005-0000-0000-0000E8060000}"/>
    <cellStyle name="20% - Accent3 2 6" xfId="1494" xr:uid="{00000000-0005-0000-0000-0000E9060000}"/>
    <cellStyle name="20% - Accent3 2 6 2" xfId="4624" xr:uid="{00000000-0005-0000-0000-0000EA060000}"/>
    <cellStyle name="20% - Accent3 2 7" xfId="1495" xr:uid="{00000000-0005-0000-0000-0000EB060000}"/>
    <cellStyle name="20% - Accent3 2 7 2" xfId="4625" xr:uid="{00000000-0005-0000-0000-0000EC060000}"/>
    <cellStyle name="20% - Accent3 2 8" xfId="1496" xr:uid="{00000000-0005-0000-0000-0000ED060000}"/>
    <cellStyle name="20% - Accent3 2 8 2" xfId="4626" xr:uid="{00000000-0005-0000-0000-0000EE060000}"/>
    <cellStyle name="20% - Accent3 2 9" xfId="1497" xr:uid="{00000000-0005-0000-0000-0000EF060000}"/>
    <cellStyle name="20% - Accent3 2 9 2" xfId="4627" xr:uid="{00000000-0005-0000-0000-0000F0060000}"/>
    <cellStyle name="20% - Accent3 2_B Block  Column LGF to UGF Lvl" xfId="1498" xr:uid="{00000000-0005-0000-0000-0000F1060000}"/>
    <cellStyle name="20% - Accent3 20" xfId="1499" xr:uid="{00000000-0005-0000-0000-0000F2060000}"/>
    <cellStyle name="20% - Accent3 20 2" xfId="4628" xr:uid="{00000000-0005-0000-0000-0000F3060000}"/>
    <cellStyle name="20% - Accent3 21" xfId="1500" xr:uid="{00000000-0005-0000-0000-0000F4060000}"/>
    <cellStyle name="20% - Accent3 21 2" xfId="4629" xr:uid="{00000000-0005-0000-0000-0000F5060000}"/>
    <cellStyle name="20% - Accent3 22" xfId="1501" xr:uid="{00000000-0005-0000-0000-0000F6060000}"/>
    <cellStyle name="20% - Accent3 22 2" xfId="4630" xr:uid="{00000000-0005-0000-0000-0000F7060000}"/>
    <cellStyle name="20% - Accent3 23" xfId="1502" xr:uid="{00000000-0005-0000-0000-0000F8060000}"/>
    <cellStyle name="20% - Accent3 23 2" xfId="4631" xr:uid="{00000000-0005-0000-0000-0000F9060000}"/>
    <cellStyle name="20% - Accent3 24" xfId="1503" xr:uid="{00000000-0005-0000-0000-0000FA060000}"/>
    <cellStyle name="20% - Accent3 24 2" xfId="4632" xr:uid="{00000000-0005-0000-0000-0000FB060000}"/>
    <cellStyle name="20% - Accent3 25" xfId="1504" xr:uid="{00000000-0005-0000-0000-0000FC060000}"/>
    <cellStyle name="20% - Accent3 25 2" xfId="4633" xr:uid="{00000000-0005-0000-0000-0000FD060000}"/>
    <cellStyle name="20% - Accent3 26" xfId="1505" xr:uid="{00000000-0005-0000-0000-0000FE060000}"/>
    <cellStyle name="20% - Accent3 26 2" xfId="4634" xr:uid="{00000000-0005-0000-0000-0000FF060000}"/>
    <cellStyle name="20% - Accent3 27" xfId="1506" xr:uid="{00000000-0005-0000-0000-000000070000}"/>
    <cellStyle name="20% - Accent3 27 2" xfId="4635" xr:uid="{00000000-0005-0000-0000-000001070000}"/>
    <cellStyle name="20% - Accent3 28" xfId="1507" xr:uid="{00000000-0005-0000-0000-000002070000}"/>
    <cellStyle name="20% - Accent3 28 2" xfId="4636" xr:uid="{00000000-0005-0000-0000-000003070000}"/>
    <cellStyle name="20% - Accent3 29" xfId="1508" xr:uid="{00000000-0005-0000-0000-000004070000}"/>
    <cellStyle name="20% - Accent3 29 2" xfId="4637" xr:uid="{00000000-0005-0000-0000-000005070000}"/>
    <cellStyle name="20% - Accent3 3" xfId="1509" xr:uid="{00000000-0005-0000-0000-000006070000}"/>
    <cellStyle name="20% - Accent3 3 10" xfId="4638" xr:uid="{00000000-0005-0000-0000-000007070000}"/>
    <cellStyle name="20% - Accent3 3 2" xfId="1510" xr:uid="{00000000-0005-0000-0000-000008070000}"/>
    <cellStyle name="20% - Accent3 3 2 2" xfId="4639" xr:uid="{00000000-0005-0000-0000-000009070000}"/>
    <cellStyle name="20% - Accent3 3 3" xfId="1511" xr:uid="{00000000-0005-0000-0000-00000A070000}"/>
    <cellStyle name="20% - Accent3 3 3 2" xfId="1512" xr:uid="{00000000-0005-0000-0000-00000B070000}"/>
    <cellStyle name="20% - Accent3 3 3 2 2" xfId="4641" xr:uid="{00000000-0005-0000-0000-00000C070000}"/>
    <cellStyle name="20% - Accent3 3 3 3" xfId="4640" xr:uid="{00000000-0005-0000-0000-00000D070000}"/>
    <cellStyle name="20% - Accent3 3 4" xfId="1513" xr:uid="{00000000-0005-0000-0000-00000E070000}"/>
    <cellStyle name="20% - Accent3 3 4 2" xfId="1514" xr:uid="{00000000-0005-0000-0000-00000F070000}"/>
    <cellStyle name="20% - Accent3 3 4 2 2" xfId="4643" xr:uid="{00000000-0005-0000-0000-000010070000}"/>
    <cellStyle name="20% - Accent3 3 4 3" xfId="4642" xr:uid="{00000000-0005-0000-0000-000011070000}"/>
    <cellStyle name="20% - Accent3 3 5" xfId="1515" xr:uid="{00000000-0005-0000-0000-000012070000}"/>
    <cellStyle name="20% - Accent3 3 5 2" xfId="4644" xr:uid="{00000000-0005-0000-0000-000013070000}"/>
    <cellStyle name="20% - Accent3 3 6" xfId="1516" xr:uid="{00000000-0005-0000-0000-000014070000}"/>
    <cellStyle name="20% - Accent3 3 6 2" xfId="4645" xr:uid="{00000000-0005-0000-0000-000015070000}"/>
    <cellStyle name="20% - Accent3 3 7" xfId="1517" xr:uid="{00000000-0005-0000-0000-000016070000}"/>
    <cellStyle name="20% - Accent3 3 7 2" xfId="4646" xr:uid="{00000000-0005-0000-0000-000017070000}"/>
    <cellStyle name="20% - Accent3 3 8" xfId="1518" xr:uid="{00000000-0005-0000-0000-000018070000}"/>
    <cellStyle name="20% - Accent3 3 8 2" xfId="4647" xr:uid="{00000000-0005-0000-0000-000019070000}"/>
    <cellStyle name="20% - Accent3 3 9" xfId="1519" xr:uid="{00000000-0005-0000-0000-00001A070000}"/>
    <cellStyle name="20% - Accent3 3 9 2" xfId="4648" xr:uid="{00000000-0005-0000-0000-00001B070000}"/>
    <cellStyle name="20% - Accent3 3_Sheet2" xfId="1520" xr:uid="{00000000-0005-0000-0000-00001C070000}"/>
    <cellStyle name="20% - Accent3 30" xfId="1521" xr:uid="{00000000-0005-0000-0000-00001D070000}"/>
    <cellStyle name="20% - Accent3 30 2" xfId="4649" xr:uid="{00000000-0005-0000-0000-00001E070000}"/>
    <cellStyle name="20% - Accent3 31" xfId="1522" xr:uid="{00000000-0005-0000-0000-00001F070000}"/>
    <cellStyle name="20% - Accent3 31 2" xfId="4650" xr:uid="{00000000-0005-0000-0000-000020070000}"/>
    <cellStyle name="20% - Accent3 32" xfId="1523" xr:uid="{00000000-0005-0000-0000-000021070000}"/>
    <cellStyle name="20% - Accent3 32 2" xfId="4651" xr:uid="{00000000-0005-0000-0000-000022070000}"/>
    <cellStyle name="20% - Accent3 33" xfId="1524" xr:uid="{00000000-0005-0000-0000-000023070000}"/>
    <cellStyle name="20% - Accent3 33 2" xfId="4652" xr:uid="{00000000-0005-0000-0000-000024070000}"/>
    <cellStyle name="20% - Accent3 34" xfId="1525" xr:uid="{00000000-0005-0000-0000-000025070000}"/>
    <cellStyle name="20% - Accent3 34 2" xfId="4653" xr:uid="{00000000-0005-0000-0000-000026070000}"/>
    <cellStyle name="20% - Accent3 35" xfId="1526" xr:uid="{00000000-0005-0000-0000-000027070000}"/>
    <cellStyle name="20% - Accent3 35 2" xfId="4654" xr:uid="{00000000-0005-0000-0000-000028070000}"/>
    <cellStyle name="20% - Accent3 36" xfId="1527" xr:uid="{00000000-0005-0000-0000-000029070000}"/>
    <cellStyle name="20% - Accent3 36 2" xfId="4655" xr:uid="{00000000-0005-0000-0000-00002A070000}"/>
    <cellStyle name="20% - Accent3 37" xfId="1528" xr:uid="{00000000-0005-0000-0000-00002B070000}"/>
    <cellStyle name="20% - Accent3 37 2" xfId="4656" xr:uid="{00000000-0005-0000-0000-00002C070000}"/>
    <cellStyle name="20% - Accent3 38" xfId="1529" xr:uid="{00000000-0005-0000-0000-00002D070000}"/>
    <cellStyle name="20% - Accent3 38 2" xfId="4657" xr:uid="{00000000-0005-0000-0000-00002E070000}"/>
    <cellStyle name="20% - Accent3 39" xfId="1530" xr:uid="{00000000-0005-0000-0000-00002F070000}"/>
    <cellStyle name="20% - Accent3 39 2" xfId="4658" xr:uid="{00000000-0005-0000-0000-000030070000}"/>
    <cellStyle name="20% - Accent3 4" xfId="1531" xr:uid="{00000000-0005-0000-0000-000031070000}"/>
    <cellStyle name="20% - Accent3 4 10" xfId="4659" xr:uid="{00000000-0005-0000-0000-000032070000}"/>
    <cellStyle name="20% - Accent3 4 2" xfId="1532" xr:uid="{00000000-0005-0000-0000-000033070000}"/>
    <cellStyle name="20% - Accent3 4 2 2" xfId="4660" xr:uid="{00000000-0005-0000-0000-000034070000}"/>
    <cellStyle name="20% - Accent3 4 3" xfId="1533" xr:uid="{00000000-0005-0000-0000-000035070000}"/>
    <cellStyle name="20% - Accent3 4 3 2" xfId="1534" xr:uid="{00000000-0005-0000-0000-000036070000}"/>
    <cellStyle name="20% - Accent3 4 3 2 2" xfId="4662" xr:uid="{00000000-0005-0000-0000-000037070000}"/>
    <cellStyle name="20% - Accent3 4 3 3" xfId="4661" xr:uid="{00000000-0005-0000-0000-000038070000}"/>
    <cellStyle name="20% - Accent3 4 4" xfId="1535" xr:uid="{00000000-0005-0000-0000-000039070000}"/>
    <cellStyle name="20% - Accent3 4 4 2" xfId="1536" xr:uid="{00000000-0005-0000-0000-00003A070000}"/>
    <cellStyle name="20% - Accent3 4 4 2 2" xfId="4664" xr:uid="{00000000-0005-0000-0000-00003B070000}"/>
    <cellStyle name="20% - Accent3 4 4 3" xfId="4663" xr:uid="{00000000-0005-0000-0000-00003C070000}"/>
    <cellStyle name="20% - Accent3 4 5" xfId="1537" xr:uid="{00000000-0005-0000-0000-00003D070000}"/>
    <cellStyle name="20% - Accent3 4 5 2" xfId="4665" xr:uid="{00000000-0005-0000-0000-00003E070000}"/>
    <cellStyle name="20% - Accent3 4 6" xfId="1538" xr:uid="{00000000-0005-0000-0000-00003F070000}"/>
    <cellStyle name="20% - Accent3 4 6 2" xfId="4666" xr:uid="{00000000-0005-0000-0000-000040070000}"/>
    <cellStyle name="20% - Accent3 4 7" xfId="1539" xr:uid="{00000000-0005-0000-0000-000041070000}"/>
    <cellStyle name="20% - Accent3 4 7 2" xfId="4667" xr:uid="{00000000-0005-0000-0000-000042070000}"/>
    <cellStyle name="20% - Accent3 4 8" xfId="1540" xr:uid="{00000000-0005-0000-0000-000043070000}"/>
    <cellStyle name="20% - Accent3 4 8 2" xfId="4668" xr:uid="{00000000-0005-0000-0000-000044070000}"/>
    <cellStyle name="20% - Accent3 4 9" xfId="1541" xr:uid="{00000000-0005-0000-0000-000045070000}"/>
    <cellStyle name="20% - Accent3 4 9 2" xfId="4669" xr:uid="{00000000-0005-0000-0000-000046070000}"/>
    <cellStyle name="20% - Accent3 4_Sheet2" xfId="1542" xr:uid="{00000000-0005-0000-0000-000047070000}"/>
    <cellStyle name="20% - Accent3 5" xfId="1543" xr:uid="{00000000-0005-0000-0000-000048070000}"/>
    <cellStyle name="20% - Accent3 5 10" xfId="4670" xr:uid="{00000000-0005-0000-0000-000049070000}"/>
    <cellStyle name="20% - Accent3 5 2" xfId="1544" xr:uid="{00000000-0005-0000-0000-00004A070000}"/>
    <cellStyle name="20% - Accent3 5 2 2" xfId="1545" xr:uid="{00000000-0005-0000-0000-00004B070000}"/>
    <cellStyle name="20% - Accent3 5 2 2 2" xfId="4672" xr:uid="{00000000-0005-0000-0000-00004C070000}"/>
    <cellStyle name="20% - Accent3 5 2 3" xfId="4671" xr:uid="{00000000-0005-0000-0000-00004D070000}"/>
    <cellStyle name="20% - Accent3 5 3" xfId="1546" xr:uid="{00000000-0005-0000-0000-00004E070000}"/>
    <cellStyle name="20% - Accent3 5 3 2" xfId="1547" xr:uid="{00000000-0005-0000-0000-00004F070000}"/>
    <cellStyle name="20% - Accent3 5 3 2 2" xfId="4674" xr:uid="{00000000-0005-0000-0000-000050070000}"/>
    <cellStyle name="20% - Accent3 5 3 3" xfId="4673" xr:uid="{00000000-0005-0000-0000-000051070000}"/>
    <cellStyle name="20% - Accent3 5 4" xfId="1548" xr:uid="{00000000-0005-0000-0000-000052070000}"/>
    <cellStyle name="20% - Accent3 5 4 2" xfId="1549" xr:uid="{00000000-0005-0000-0000-000053070000}"/>
    <cellStyle name="20% - Accent3 5 4 2 2" xfId="4676" xr:uid="{00000000-0005-0000-0000-000054070000}"/>
    <cellStyle name="20% - Accent3 5 4 3" xfId="4675" xr:uid="{00000000-0005-0000-0000-000055070000}"/>
    <cellStyle name="20% - Accent3 5 5" xfId="1550" xr:uid="{00000000-0005-0000-0000-000056070000}"/>
    <cellStyle name="20% - Accent3 5 5 2" xfId="4677" xr:uid="{00000000-0005-0000-0000-000057070000}"/>
    <cellStyle name="20% - Accent3 5 6" xfId="1551" xr:uid="{00000000-0005-0000-0000-000058070000}"/>
    <cellStyle name="20% - Accent3 5 6 2" xfId="4678" xr:uid="{00000000-0005-0000-0000-000059070000}"/>
    <cellStyle name="20% - Accent3 5 7" xfId="1552" xr:uid="{00000000-0005-0000-0000-00005A070000}"/>
    <cellStyle name="20% - Accent3 5 7 2" xfId="4679" xr:uid="{00000000-0005-0000-0000-00005B070000}"/>
    <cellStyle name="20% - Accent3 5 8" xfId="1553" xr:uid="{00000000-0005-0000-0000-00005C070000}"/>
    <cellStyle name="20% - Accent3 5 8 2" xfId="4680" xr:uid="{00000000-0005-0000-0000-00005D070000}"/>
    <cellStyle name="20% - Accent3 5 9" xfId="1554" xr:uid="{00000000-0005-0000-0000-00005E070000}"/>
    <cellStyle name="20% - Accent3 5 9 2" xfId="4681" xr:uid="{00000000-0005-0000-0000-00005F070000}"/>
    <cellStyle name="20% - Accent3 5_Sheet2" xfId="1555" xr:uid="{00000000-0005-0000-0000-000060070000}"/>
    <cellStyle name="20% - Accent3 6" xfId="1556" xr:uid="{00000000-0005-0000-0000-000061070000}"/>
    <cellStyle name="20% - Accent3 6 10" xfId="4682" xr:uid="{00000000-0005-0000-0000-000062070000}"/>
    <cellStyle name="20% - Accent3 6 2" xfId="1557" xr:uid="{00000000-0005-0000-0000-000063070000}"/>
    <cellStyle name="20% - Accent3 6 2 2" xfId="1558" xr:uid="{00000000-0005-0000-0000-000064070000}"/>
    <cellStyle name="20% - Accent3 6 2 2 2" xfId="4684" xr:uid="{00000000-0005-0000-0000-000065070000}"/>
    <cellStyle name="20% - Accent3 6 2 3" xfId="4683" xr:uid="{00000000-0005-0000-0000-000066070000}"/>
    <cellStyle name="20% - Accent3 6 3" xfId="1559" xr:uid="{00000000-0005-0000-0000-000067070000}"/>
    <cellStyle name="20% - Accent3 6 3 2" xfId="1560" xr:uid="{00000000-0005-0000-0000-000068070000}"/>
    <cellStyle name="20% - Accent3 6 3 2 2" xfId="4686" xr:uid="{00000000-0005-0000-0000-000069070000}"/>
    <cellStyle name="20% - Accent3 6 3 3" xfId="4685" xr:uid="{00000000-0005-0000-0000-00006A070000}"/>
    <cellStyle name="20% - Accent3 6 4" xfId="1561" xr:uid="{00000000-0005-0000-0000-00006B070000}"/>
    <cellStyle name="20% - Accent3 6 4 2" xfId="1562" xr:uid="{00000000-0005-0000-0000-00006C070000}"/>
    <cellStyle name="20% - Accent3 6 4 2 2" xfId="4688" xr:uid="{00000000-0005-0000-0000-00006D070000}"/>
    <cellStyle name="20% - Accent3 6 4 3" xfId="4687" xr:uid="{00000000-0005-0000-0000-00006E070000}"/>
    <cellStyle name="20% - Accent3 6 5" xfId="1563" xr:uid="{00000000-0005-0000-0000-00006F070000}"/>
    <cellStyle name="20% - Accent3 6 5 2" xfId="4689" xr:uid="{00000000-0005-0000-0000-000070070000}"/>
    <cellStyle name="20% - Accent3 6 6" xfId="1564" xr:uid="{00000000-0005-0000-0000-000071070000}"/>
    <cellStyle name="20% - Accent3 6 6 2" xfId="4690" xr:uid="{00000000-0005-0000-0000-000072070000}"/>
    <cellStyle name="20% - Accent3 6 7" xfId="1565" xr:uid="{00000000-0005-0000-0000-000073070000}"/>
    <cellStyle name="20% - Accent3 6 7 2" xfId="4691" xr:uid="{00000000-0005-0000-0000-000074070000}"/>
    <cellStyle name="20% - Accent3 6 8" xfId="1566" xr:uid="{00000000-0005-0000-0000-000075070000}"/>
    <cellStyle name="20% - Accent3 6 8 2" xfId="4692" xr:uid="{00000000-0005-0000-0000-000076070000}"/>
    <cellStyle name="20% - Accent3 6 9" xfId="1567" xr:uid="{00000000-0005-0000-0000-000077070000}"/>
    <cellStyle name="20% - Accent3 6 9 2" xfId="4693" xr:uid="{00000000-0005-0000-0000-000078070000}"/>
    <cellStyle name="20% - Accent3 6_Sheet2" xfId="1568" xr:uid="{00000000-0005-0000-0000-000079070000}"/>
    <cellStyle name="20% - Accent3 7" xfId="1569" xr:uid="{00000000-0005-0000-0000-00007A070000}"/>
    <cellStyle name="20% - Accent3 7 10" xfId="4694" xr:uid="{00000000-0005-0000-0000-00007B070000}"/>
    <cellStyle name="20% - Accent3 7 2" xfId="1570" xr:uid="{00000000-0005-0000-0000-00007C070000}"/>
    <cellStyle name="20% - Accent3 7 2 2" xfId="1571" xr:uid="{00000000-0005-0000-0000-00007D070000}"/>
    <cellStyle name="20% - Accent3 7 2 2 2" xfId="4696" xr:uid="{00000000-0005-0000-0000-00007E070000}"/>
    <cellStyle name="20% - Accent3 7 2 3" xfId="4695" xr:uid="{00000000-0005-0000-0000-00007F070000}"/>
    <cellStyle name="20% - Accent3 7 3" xfId="1572" xr:uid="{00000000-0005-0000-0000-000080070000}"/>
    <cellStyle name="20% - Accent3 7 3 2" xfId="1573" xr:uid="{00000000-0005-0000-0000-000081070000}"/>
    <cellStyle name="20% - Accent3 7 3 2 2" xfId="4698" xr:uid="{00000000-0005-0000-0000-000082070000}"/>
    <cellStyle name="20% - Accent3 7 3 3" xfId="4697" xr:uid="{00000000-0005-0000-0000-000083070000}"/>
    <cellStyle name="20% - Accent3 7 4" xfId="1574" xr:uid="{00000000-0005-0000-0000-000084070000}"/>
    <cellStyle name="20% - Accent3 7 4 2" xfId="1575" xr:uid="{00000000-0005-0000-0000-000085070000}"/>
    <cellStyle name="20% - Accent3 7 4 2 2" xfId="4700" xr:uid="{00000000-0005-0000-0000-000086070000}"/>
    <cellStyle name="20% - Accent3 7 4 3" xfId="4699" xr:uid="{00000000-0005-0000-0000-000087070000}"/>
    <cellStyle name="20% - Accent3 7 5" xfId="1576" xr:uid="{00000000-0005-0000-0000-000088070000}"/>
    <cellStyle name="20% - Accent3 7 5 2" xfId="4701" xr:uid="{00000000-0005-0000-0000-000089070000}"/>
    <cellStyle name="20% - Accent3 7 6" xfId="1577" xr:uid="{00000000-0005-0000-0000-00008A070000}"/>
    <cellStyle name="20% - Accent3 7 6 2" xfId="4702" xr:uid="{00000000-0005-0000-0000-00008B070000}"/>
    <cellStyle name="20% - Accent3 7 7" xfId="1578" xr:uid="{00000000-0005-0000-0000-00008C070000}"/>
    <cellStyle name="20% - Accent3 7 7 2" xfId="4703" xr:uid="{00000000-0005-0000-0000-00008D070000}"/>
    <cellStyle name="20% - Accent3 7 8" xfId="1579" xr:uid="{00000000-0005-0000-0000-00008E070000}"/>
    <cellStyle name="20% - Accent3 7 8 2" xfId="4704" xr:uid="{00000000-0005-0000-0000-00008F070000}"/>
    <cellStyle name="20% - Accent3 7 9" xfId="1580" xr:uid="{00000000-0005-0000-0000-000090070000}"/>
    <cellStyle name="20% - Accent3 7 9 2" xfId="4705" xr:uid="{00000000-0005-0000-0000-000091070000}"/>
    <cellStyle name="20% - Accent3 7_Sheet2" xfId="1581" xr:uid="{00000000-0005-0000-0000-000092070000}"/>
    <cellStyle name="20% - Accent3 8" xfId="1582" xr:uid="{00000000-0005-0000-0000-000093070000}"/>
    <cellStyle name="20% - Accent3 8 10" xfId="4706" xr:uid="{00000000-0005-0000-0000-000094070000}"/>
    <cellStyle name="20% - Accent3 8 2" xfId="1583" xr:uid="{00000000-0005-0000-0000-000095070000}"/>
    <cellStyle name="20% - Accent3 8 2 2" xfId="4707" xr:uid="{00000000-0005-0000-0000-000096070000}"/>
    <cellStyle name="20% - Accent3 8 3" xfId="1584" xr:uid="{00000000-0005-0000-0000-000097070000}"/>
    <cellStyle name="20% - Accent3 8 3 2" xfId="4708" xr:uid="{00000000-0005-0000-0000-000098070000}"/>
    <cellStyle name="20% - Accent3 8 4" xfId="1585" xr:uid="{00000000-0005-0000-0000-000099070000}"/>
    <cellStyle name="20% - Accent3 8 4 2" xfId="4709" xr:uid="{00000000-0005-0000-0000-00009A070000}"/>
    <cellStyle name="20% - Accent3 8 5" xfId="1586" xr:uid="{00000000-0005-0000-0000-00009B070000}"/>
    <cellStyle name="20% - Accent3 8 5 2" xfId="4710" xr:uid="{00000000-0005-0000-0000-00009C070000}"/>
    <cellStyle name="20% - Accent3 8 6" xfId="1587" xr:uid="{00000000-0005-0000-0000-00009D070000}"/>
    <cellStyle name="20% - Accent3 8 6 2" xfId="4711" xr:uid="{00000000-0005-0000-0000-00009E070000}"/>
    <cellStyle name="20% - Accent3 8 7" xfId="1588" xr:uid="{00000000-0005-0000-0000-00009F070000}"/>
    <cellStyle name="20% - Accent3 8 7 2" xfId="4712" xr:uid="{00000000-0005-0000-0000-0000A0070000}"/>
    <cellStyle name="20% - Accent3 8 8" xfId="1589" xr:uid="{00000000-0005-0000-0000-0000A1070000}"/>
    <cellStyle name="20% - Accent3 8 8 2" xfId="4713" xr:uid="{00000000-0005-0000-0000-0000A2070000}"/>
    <cellStyle name="20% - Accent3 8 9" xfId="1590" xr:uid="{00000000-0005-0000-0000-0000A3070000}"/>
    <cellStyle name="20% - Accent3 8 9 2" xfId="4714" xr:uid="{00000000-0005-0000-0000-0000A4070000}"/>
    <cellStyle name="20% - Accent3 8_Sheet2" xfId="1591" xr:uid="{00000000-0005-0000-0000-0000A5070000}"/>
    <cellStyle name="20% - Accent3 9" xfId="1592" xr:uid="{00000000-0005-0000-0000-0000A6070000}"/>
    <cellStyle name="20% - Accent3 9 10" xfId="4715" xr:uid="{00000000-0005-0000-0000-0000A7070000}"/>
    <cellStyle name="20% - Accent3 9 2" xfId="1593" xr:uid="{00000000-0005-0000-0000-0000A8070000}"/>
    <cellStyle name="20% - Accent3 9 2 2" xfId="4716" xr:uid="{00000000-0005-0000-0000-0000A9070000}"/>
    <cellStyle name="20% - Accent3 9 3" xfId="1594" xr:uid="{00000000-0005-0000-0000-0000AA070000}"/>
    <cellStyle name="20% - Accent3 9 3 2" xfId="4717" xr:uid="{00000000-0005-0000-0000-0000AB070000}"/>
    <cellStyle name="20% - Accent3 9 4" xfId="1595" xr:uid="{00000000-0005-0000-0000-0000AC070000}"/>
    <cellStyle name="20% - Accent3 9 4 2" xfId="4718" xr:uid="{00000000-0005-0000-0000-0000AD070000}"/>
    <cellStyle name="20% - Accent3 9 5" xfId="1596" xr:uid="{00000000-0005-0000-0000-0000AE070000}"/>
    <cellStyle name="20% - Accent3 9 5 2" xfId="4719" xr:uid="{00000000-0005-0000-0000-0000AF070000}"/>
    <cellStyle name="20% - Accent3 9 6" xfId="1597" xr:uid="{00000000-0005-0000-0000-0000B0070000}"/>
    <cellStyle name="20% - Accent3 9 6 2" xfId="4720" xr:uid="{00000000-0005-0000-0000-0000B1070000}"/>
    <cellStyle name="20% - Accent3 9 7" xfId="1598" xr:uid="{00000000-0005-0000-0000-0000B2070000}"/>
    <cellStyle name="20% - Accent3 9 7 2" xfId="4721" xr:uid="{00000000-0005-0000-0000-0000B3070000}"/>
    <cellStyle name="20% - Accent3 9 8" xfId="1599" xr:uid="{00000000-0005-0000-0000-0000B4070000}"/>
    <cellStyle name="20% - Accent3 9 8 2" xfId="4722" xr:uid="{00000000-0005-0000-0000-0000B5070000}"/>
    <cellStyle name="20% - Accent3 9 9" xfId="1600" xr:uid="{00000000-0005-0000-0000-0000B6070000}"/>
    <cellStyle name="20% - Accent3 9 9 2" xfId="4723" xr:uid="{00000000-0005-0000-0000-0000B7070000}"/>
    <cellStyle name="20% - Accent4 1" xfId="1601" xr:uid="{00000000-0005-0000-0000-0000B8070000}"/>
    <cellStyle name="20% - Accent4 1 1" xfId="1602" xr:uid="{00000000-0005-0000-0000-0000B9070000}"/>
    <cellStyle name="20% - Accent4 1 1 2" xfId="1603" xr:uid="{00000000-0005-0000-0000-0000BA070000}"/>
    <cellStyle name="20% - Accent4 1 1 2 2" xfId="4726" xr:uid="{00000000-0005-0000-0000-0000BB070000}"/>
    <cellStyle name="20% - Accent4 1 1 3" xfId="4725" xr:uid="{00000000-0005-0000-0000-0000BC070000}"/>
    <cellStyle name="20% - Accent4 1 2" xfId="1604" xr:uid="{00000000-0005-0000-0000-0000BD070000}"/>
    <cellStyle name="20% - Accent4 1 2 2" xfId="4727" xr:uid="{00000000-0005-0000-0000-0000BE070000}"/>
    <cellStyle name="20% - Accent4 1 3" xfId="4724" xr:uid="{00000000-0005-0000-0000-0000BF070000}"/>
    <cellStyle name="20% - Accent4 1_Building_-_5-final_Price_Variation(1)" xfId="1605" xr:uid="{00000000-0005-0000-0000-0000C0070000}"/>
    <cellStyle name="20% - Accent4 10" xfId="1606" xr:uid="{00000000-0005-0000-0000-0000C1070000}"/>
    <cellStyle name="20% - Accent4 10 10" xfId="4728" xr:uid="{00000000-0005-0000-0000-0000C2070000}"/>
    <cellStyle name="20% - Accent4 10 2" xfId="1607" xr:uid="{00000000-0005-0000-0000-0000C3070000}"/>
    <cellStyle name="20% - Accent4 10 2 2" xfId="4729" xr:uid="{00000000-0005-0000-0000-0000C4070000}"/>
    <cellStyle name="20% - Accent4 10 3" xfId="1608" xr:uid="{00000000-0005-0000-0000-0000C5070000}"/>
    <cellStyle name="20% - Accent4 10 3 2" xfId="4730" xr:uid="{00000000-0005-0000-0000-0000C6070000}"/>
    <cellStyle name="20% - Accent4 10 4" xfId="1609" xr:uid="{00000000-0005-0000-0000-0000C7070000}"/>
    <cellStyle name="20% - Accent4 10 4 2" xfId="4731" xr:uid="{00000000-0005-0000-0000-0000C8070000}"/>
    <cellStyle name="20% - Accent4 10 5" xfId="1610" xr:uid="{00000000-0005-0000-0000-0000C9070000}"/>
    <cellStyle name="20% - Accent4 10 5 2" xfId="4732" xr:uid="{00000000-0005-0000-0000-0000CA070000}"/>
    <cellStyle name="20% - Accent4 10 6" xfId="1611" xr:uid="{00000000-0005-0000-0000-0000CB070000}"/>
    <cellStyle name="20% - Accent4 10 6 2" xfId="4733" xr:uid="{00000000-0005-0000-0000-0000CC070000}"/>
    <cellStyle name="20% - Accent4 10 7" xfId="1612" xr:uid="{00000000-0005-0000-0000-0000CD070000}"/>
    <cellStyle name="20% - Accent4 10 7 2" xfId="4734" xr:uid="{00000000-0005-0000-0000-0000CE070000}"/>
    <cellStyle name="20% - Accent4 10 8" xfId="1613" xr:uid="{00000000-0005-0000-0000-0000CF070000}"/>
    <cellStyle name="20% - Accent4 10 8 2" xfId="4735" xr:uid="{00000000-0005-0000-0000-0000D0070000}"/>
    <cellStyle name="20% - Accent4 10 9" xfId="1614" xr:uid="{00000000-0005-0000-0000-0000D1070000}"/>
    <cellStyle name="20% - Accent4 10 9 2" xfId="4736" xr:uid="{00000000-0005-0000-0000-0000D2070000}"/>
    <cellStyle name="20% - Accent4 11" xfId="1615" xr:uid="{00000000-0005-0000-0000-0000D3070000}"/>
    <cellStyle name="20% - Accent4 11 2" xfId="4737" xr:uid="{00000000-0005-0000-0000-0000D4070000}"/>
    <cellStyle name="20% - Accent4 12" xfId="1616" xr:uid="{00000000-0005-0000-0000-0000D5070000}"/>
    <cellStyle name="20% - Accent4 12 2" xfId="4738" xr:uid="{00000000-0005-0000-0000-0000D6070000}"/>
    <cellStyle name="20% - Accent4 13" xfId="1617" xr:uid="{00000000-0005-0000-0000-0000D7070000}"/>
    <cellStyle name="20% - Accent4 13 2" xfId="4739" xr:uid="{00000000-0005-0000-0000-0000D8070000}"/>
    <cellStyle name="20% - Accent4 14" xfId="1618" xr:uid="{00000000-0005-0000-0000-0000D9070000}"/>
    <cellStyle name="20% - Accent4 14 2" xfId="4740" xr:uid="{00000000-0005-0000-0000-0000DA070000}"/>
    <cellStyle name="20% - Accent4 15" xfId="1619" xr:uid="{00000000-0005-0000-0000-0000DB070000}"/>
    <cellStyle name="20% - Accent4 15 2" xfId="4741" xr:uid="{00000000-0005-0000-0000-0000DC070000}"/>
    <cellStyle name="20% - Accent4 16" xfId="1620" xr:uid="{00000000-0005-0000-0000-0000DD070000}"/>
    <cellStyle name="20% - Accent4 16 2" xfId="4742" xr:uid="{00000000-0005-0000-0000-0000DE070000}"/>
    <cellStyle name="20% - Accent4 17" xfId="1621" xr:uid="{00000000-0005-0000-0000-0000DF070000}"/>
    <cellStyle name="20% - Accent4 17 2" xfId="4743" xr:uid="{00000000-0005-0000-0000-0000E0070000}"/>
    <cellStyle name="20% - Accent4 18" xfId="1622" xr:uid="{00000000-0005-0000-0000-0000E1070000}"/>
    <cellStyle name="20% - Accent4 18 2" xfId="4744" xr:uid="{00000000-0005-0000-0000-0000E2070000}"/>
    <cellStyle name="20% - Accent4 19" xfId="1623" xr:uid="{00000000-0005-0000-0000-0000E3070000}"/>
    <cellStyle name="20% - Accent4 19 2" xfId="4745" xr:uid="{00000000-0005-0000-0000-0000E4070000}"/>
    <cellStyle name="20% - Accent4 2" xfId="1624" xr:uid="{00000000-0005-0000-0000-0000E5070000}"/>
    <cellStyle name="20% - Accent4 2 10" xfId="1625" xr:uid="{00000000-0005-0000-0000-0000E6070000}"/>
    <cellStyle name="20% - Accent4 2 10 2" xfId="4746" xr:uid="{00000000-0005-0000-0000-0000E7070000}"/>
    <cellStyle name="20% - Accent4 2 2" xfId="1626" xr:uid="{00000000-0005-0000-0000-0000E8070000}"/>
    <cellStyle name="20% - Accent4 2 2 2" xfId="1627" xr:uid="{00000000-0005-0000-0000-0000E9070000}"/>
    <cellStyle name="20% - Accent4 2 2 2 2" xfId="4748" xr:uid="{00000000-0005-0000-0000-0000EA070000}"/>
    <cellStyle name="20% - Accent4 2 2 3" xfId="4747" xr:uid="{00000000-0005-0000-0000-0000EB070000}"/>
    <cellStyle name="20% - Accent4 2 3" xfId="1628" xr:uid="{00000000-0005-0000-0000-0000EC070000}"/>
    <cellStyle name="20% - Accent4 2 3 2" xfId="1629" xr:uid="{00000000-0005-0000-0000-0000ED070000}"/>
    <cellStyle name="20% - Accent4 2 3 2 2" xfId="4750" xr:uid="{00000000-0005-0000-0000-0000EE070000}"/>
    <cellStyle name="20% - Accent4 2 3 3" xfId="4749" xr:uid="{00000000-0005-0000-0000-0000EF070000}"/>
    <cellStyle name="20% - Accent4 2 4" xfId="1630" xr:uid="{00000000-0005-0000-0000-0000F0070000}"/>
    <cellStyle name="20% - Accent4 2 4 2" xfId="1631" xr:uid="{00000000-0005-0000-0000-0000F1070000}"/>
    <cellStyle name="20% - Accent4 2 4 2 2" xfId="4752" xr:uid="{00000000-0005-0000-0000-0000F2070000}"/>
    <cellStyle name="20% - Accent4 2 4 3" xfId="4751" xr:uid="{00000000-0005-0000-0000-0000F3070000}"/>
    <cellStyle name="20% - Accent4 2 5" xfId="1632" xr:uid="{00000000-0005-0000-0000-0000F4070000}"/>
    <cellStyle name="20% - Accent4 2 5 2" xfId="4753" xr:uid="{00000000-0005-0000-0000-0000F5070000}"/>
    <cellStyle name="20% - Accent4 2 6" xfId="1633" xr:uid="{00000000-0005-0000-0000-0000F6070000}"/>
    <cellStyle name="20% - Accent4 2 6 2" xfId="4754" xr:uid="{00000000-0005-0000-0000-0000F7070000}"/>
    <cellStyle name="20% - Accent4 2 7" xfId="1634" xr:uid="{00000000-0005-0000-0000-0000F8070000}"/>
    <cellStyle name="20% - Accent4 2 7 2" xfId="4755" xr:uid="{00000000-0005-0000-0000-0000F9070000}"/>
    <cellStyle name="20% - Accent4 2 8" xfId="1635" xr:uid="{00000000-0005-0000-0000-0000FA070000}"/>
    <cellStyle name="20% - Accent4 2 8 2" xfId="4756" xr:uid="{00000000-0005-0000-0000-0000FB070000}"/>
    <cellStyle name="20% - Accent4 2 9" xfId="1636" xr:uid="{00000000-0005-0000-0000-0000FC070000}"/>
    <cellStyle name="20% - Accent4 2 9 2" xfId="4757" xr:uid="{00000000-0005-0000-0000-0000FD070000}"/>
    <cellStyle name="20% - Accent4 2_B Block  Column LGF to UGF Lvl" xfId="1637" xr:uid="{00000000-0005-0000-0000-0000FE070000}"/>
    <cellStyle name="20% - Accent4 20" xfId="1638" xr:uid="{00000000-0005-0000-0000-0000FF070000}"/>
    <cellStyle name="20% - Accent4 20 2" xfId="4758" xr:uid="{00000000-0005-0000-0000-000000080000}"/>
    <cellStyle name="20% - Accent4 21" xfId="1639" xr:uid="{00000000-0005-0000-0000-000001080000}"/>
    <cellStyle name="20% - Accent4 21 2" xfId="4759" xr:uid="{00000000-0005-0000-0000-000002080000}"/>
    <cellStyle name="20% - Accent4 22" xfId="1640" xr:uid="{00000000-0005-0000-0000-000003080000}"/>
    <cellStyle name="20% - Accent4 22 2" xfId="4760" xr:uid="{00000000-0005-0000-0000-000004080000}"/>
    <cellStyle name="20% - Accent4 23" xfId="1641" xr:uid="{00000000-0005-0000-0000-000005080000}"/>
    <cellStyle name="20% - Accent4 23 2" xfId="4761" xr:uid="{00000000-0005-0000-0000-000006080000}"/>
    <cellStyle name="20% - Accent4 24" xfId="1642" xr:uid="{00000000-0005-0000-0000-000007080000}"/>
    <cellStyle name="20% - Accent4 24 2" xfId="4762" xr:uid="{00000000-0005-0000-0000-000008080000}"/>
    <cellStyle name="20% - Accent4 25" xfId="1643" xr:uid="{00000000-0005-0000-0000-000009080000}"/>
    <cellStyle name="20% - Accent4 25 2" xfId="4763" xr:uid="{00000000-0005-0000-0000-00000A080000}"/>
    <cellStyle name="20% - Accent4 26" xfId="1644" xr:uid="{00000000-0005-0000-0000-00000B080000}"/>
    <cellStyle name="20% - Accent4 26 2" xfId="4764" xr:uid="{00000000-0005-0000-0000-00000C080000}"/>
    <cellStyle name="20% - Accent4 27" xfId="1645" xr:uid="{00000000-0005-0000-0000-00000D080000}"/>
    <cellStyle name="20% - Accent4 27 2" xfId="4765" xr:uid="{00000000-0005-0000-0000-00000E080000}"/>
    <cellStyle name="20% - Accent4 28" xfId="1646" xr:uid="{00000000-0005-0000-0000-00000F080000}"/>
    <cellStyle name="20% - Accent4 28 2" xfId="4766" xr:uid="{00000000-0005-0000-0000-000010080000}"/>
    <cellStyle name="20% - Accent4 29" xfId="1647" xr:uid="{00000000-0005-0000-0000-000011080000}"/>
    <cellStyle name="20% - Accent4 29 2" xfId="4767" xr:uid="{00000000-0005-0000-0000-000012080000}"/>
    <cellStyle name="20% - Accent4 3" xfId="1648" xr:uid="{00000000-0005-0000-0000-000013080000}"/>
    <cellStyle name="20% - Accent4 3 10" xfId="4768" xr:uid="{00000000-0005-0000-0000-000014080000}"/>
    <cellStyle name="20% - Accent4 3 2" xfId="1649" xr:uid="{00000000-0005-0000-0000-000015080000}"/>
    <cellStyle name="20% - Accent4 3 2 2" xfId="4769" xr:uid="{00000000-0005-0000-0000-000016080000}"/>
    <cellStyle name="20% - Accent4 3 3" xfId="1650" xr:uid="{00000000-0005-0000-0000-000017080000}"/>
    <cellStyle name="20% - Accent4 3 3 2" xfId="1651" xr:uid="{00000000-0005-0000-0000-000018080000}"/>
    <cellStyle name="20% - Accent4 3 3 2 2" xfId="4771" xr:uid="{00000000-0005-0000-0000-000019080000}"/>
    <cellStyle name="20% - Accent4 3 3 3" xfId="4770" xr:uid="{00000000-0005-0000-0000-00001A080000}"/>
    <cellStyle name="20% - Accent4 3 4" xfId="1652" xr:uid="{00000000-0005-0000-0000-00001B080000}"/>
    <cellStyle name="20% - Accent4 3 4 2" xfId="1653" xr:uid="{00000000-0005-0000-0000-00001C080000}"/>
    <cellStyle name="20% - Accent4 3 4 2 2" xfId="4773" xr:uid="{00000000-0005-0000-0000-00001D080000}"/>
    <cellStyle name="20% - Accent4 3 4 3" xfId="4772" xr:uid="{00000000-0005-0000-0000-00001E080000}"/>
    <cellStyle name="20% - Accent4 3 5" xfId="1654" xr:uid="{00000000-0005-0000-0000-00001F080000}"/>
    <cellStyle name="20% - Accent4 3 5 2" xfId="4774" xr:uid="{00000000-0005-0000-0000-000020080000}"/>
    <cellStyle name="20% - Accent4 3 6" xfId="1655" xr:uid="{00000000-0005-0000-0000-000021080000}"/>
    <cellStyle name="20% - Accent4 3 6 2" xfId="4775" xr:uid="{00000000-0005-0000-0000-000022080000}"/>
    <cellStyle name="20% - Accent4 3 7" xfId="1656" xr:uid="{00000000-0005-0000-0000-000023080000}"/>
    <cellStyle name="20% - Accent4 3 7 2" xfId="4776" xr:uid="{00000000-0005-0000-0000-000024080000}"/>
    <cellStyle name="20% - Accent4 3 8" xfId="1657" xr:uid="{00000000-0005-0000-0000-000025080000}"/>
    <cellStyle name="20% - Accent4 3 8 2" xfId="4777" xr:uid="{00000000-0005-0000-0000-000026080000}"/>
    <cellStyle name="20% - Accent4 3 9" xfId="1658" xr:uid="{00000000-0005-0000-0000-000027080000}"/>
    <cellStyle name="20% - Accent4 3 9 2" xfId="4778" xr:uid="{00000000-0005-0000-0000-000028080000}"/>
    <cellStyle name="20% - Accent4 3_Sheet2" xfId="1659" xr:uid="{00000000-0005-0000-0000-000029080000}"/>
    <cellStyle name="20% - Accent4 30" xfId="1660" xr:uid="{00000000-0005-0000-0000-00002A080000}"/>
    <cellStyle name="20% - Accent4 30 2" xfId="4779" xr:uid="{00000000-0005-0000-0000-00002B080000}"/>
    <cellStyle name="20% - Accent4 31" xfId="1661" xr:uid="{00000000-0005-0000-0000-00002C080000}"/>
    <cellStyle name="20% - Accent4 31 2" xfId="4780" xr:uid="{00000000-0005-0000-0000-00002D080000}"/>
    <cellStyle name="20% - Accent4 32" xfId="1662" xr:uid="{00000000-0005-0000-0000-00002E080000}"/>
    <cellStyle name="20% - Accent4 32 2" xfId="4781" xr:uid="{00000000-0005-0000-0000-00002F080000}"/>
    <cellStyle name="20% - Accent4 33" xfId="1663" xr:uid="{00000000-0005-0000-0000-000030080000}"/>
    <cellStyle name="20% - Accent4 33 2" xfId="4782" xr:uid="{00000000-0005-0000-0000-000031080000}"/>
    <cellStyle name="20% - Accent4 34" xfId="1664" xr:uid="{00000000-0005-0000-0000-000032080000}"/>
    <cellStyle name="20% - Accent4 34 2" xfId="4783" xr:uid="{00000000-0005-0000-0000-000033080000}"/>
    <cellStyle name="20% - Accent4 35" xfId="1665" xr:uid="{00000000-0005-0000-0000-000034080000}"/>
    <cellStyle name="20% - Accent4 35 2" xfId="4784" xr:uid="{00000000-0005-0000-0000-000035080000}"/>
    <cellStyle name="20% - Accent4 36" xfId="1666" xr:uid="{00000000-0005-0000-0000-000036080000}"/>
    <cellStyle name="20% - Accent4 36 2" xfId="4785" xr:uid="{00000000-0005-0000-0000-000037080000}"/>
    <cellStyle name="20% - Accent4 37" xfId="1667" xr:uid="{00000000-0005-0000-0000-000038080000}"/>
    <cellStyle name="20% - Accent4 37 2" xfId="4786" xr:uid="{00000000-0005-0000-0000-000039080000}"/>
    <cellStyle name="20% - Accent4 38" xfId="1668" xr:uid="{00000000-0005-0000-0000-00003A080000}"/>
    <cellStyle name="20% - Accent4 38 2" xfId="4787" xr:uid="{00000000-0005-0000-0000-00003B080000}"/>
    <cellStyle name="20% - Accent4 39" xfId="1669" xr:uid="{00000000-0005-0000-0000-00003C080000}"/>
    <cellStyle name="20% - Accent4 39 2" xfId="4788" xr:uid="{00000000-0005-0000-0000-00003D080000}"/>
    <cellStyle name="20% - Accent4 4" xfId="1670" xr:uid="{00000000-0005-0000-0000-00003E080000}"/>
    <cellStyle name="20% - Accent4 4 10" xfId="4789" xr:uid="{00000000-0005-0000-0000-00003F080000}"/>
    <cellStyle name="20% - Accent4 4 2" xfId="1671" xr:uid="{00000000-0005-0000-0000-000040080000}"/>
    <cellStyle name="20% - Accent4 4 2 2" xfId="4790" xr:uid="{00000000-0005-0000-0000-000041080000}"/>
    <cellStyle name="20% - Accent4 4 3" xfId="1672" xr:uid="{00000000-0005-0000-0000-000042080000}"/>
    <cellStyle name="20% - Accent4 4 3 2" xfId="1673" xr:uid="{00000000-0005-0000-0000-000043080000}"/>
    <cellStyle name="20% - Accent4 4 3 2 2" xfId="4792" xr:uid="{00000000-0005-0000-0000-000044080000}"/>
    <cellStyle name="20% - Accent4 4 3 3" xfId="4791" xr:uid="{00000000-0005-0000-0000-000045080000}"/>
    <cellStyle name="20% - Accent4 4 4" xfId="1674" xr:uid="{00000000-0005-0000-0000-000046080000}"/>
    <cellStyle name="20% - Accent4 4 4 2" xfId="1675" xr:uid="{00000000-0005-0000-0000-000047080000}"/>
    <cellStyle name="20% - Accent4 4 4 2 2" xfId="4794" xr:uid="{00000000-0005-0000-0000-000048080000}"/>
    <cellStyle name="20% - Accent4 4 4 3" xfId="4793" xr:uid="{00000000-0005-0000-0000-000049080000}"/>
    <cellStyle name="20% - Accent4 4 5" xfId="1676" xr:uid="{00000000-0005-0000-0000-00004A080000}"/>
    <cellStyle name="20% - Accent4 4 5 2" xfId="4795" xr:uid="{00000000-0005-0000-0000-00004B080000}"/>
    <cellStyle name="20% - Accent4 4 6" xfId="1677" xr:uid="{00000000-0005-0000-0000-00004C080000}"/>
    <cellStyle name="20% - Accent4 4 6 2" xfId="4796" xr:uid="{00000000-0005-0000-0000-00004D080000}"/>
    <cellStyle name="20% - Accent4 4 7" xfId="1678" xr:uid="{00000000-0005-0000-0000-00004E080000}"/>
    <cellStyle name="20% - Accent4 4 7 2" xfId="4797" xr:uid="{00000000-0005-0000-0000-00004F080000}"/>
    <cellStyle name="20% - Accent4 4 8" xfId="1679" xr:uid="{00000000-0005-0000-0000-000050080000}"/>
    <cellStyle name="20% - Accent4 4 8 2" xfId="4798" xr:uid="{00000000-0005-0000-0000-000051080000}"/>
    <cellStyle name="20% - Accent4 4 9" xfId="1680" xr:uid="{00000000-0005-0000-0000-000052080000}"/>
    <cellStyle name="20% - Accent4 4 9 2" xfId="4799" xr:uid="{00000000-0005-0000-0000-000053080000}"/>
    <cellStyle name="20% - Accent4 4_Sheet2" xfId="1681" xr:uid="{00000000-0005-0000-0000-000054080000}"/>
    <cellStyle name="20% - Accent4 5" xfId="1682" xr:uid="{00000000-0005-0000-0000-000055080000}"/>
    <cellStyle name="20% - Accent4 5 10" xfId="4800" xr:uid="{00000000-0005-0000-0000-000056080000}"/>
    <cellStyle name="20% - Accent4 5 2" xfId="1683" xr:uid="{00000000-0005-0000-0000-000057080000}"/>
    <cellStyle name="20% - Accent4 5 2 2" xfId="1684" xr:uid="{00000000-0005-0000-0000-000058080000}"/>
    <cellStyle name="20% - Accent4 5 2 2 2" xfId="4802" xr:uid="{00000000-0005-0000-0000-000059080000}"/>
    <cellStyle name="20% - Accent4 5 2 3" xfId="4801" xr:uid="{00000000-0005-0000-0000-00005A080000}"/>
    <cellStyle name="20% - Accent4 5 3" xfId="1685" xr:uid="{00000000-0005-0000-0000-00005B080000}"/>
    <cellStyle name="20% - Accent4 5 3 2" xfId="1686" xr:uid="{00000000-0005-0000-0000-00005C080000}"/>
    <cellStyle name="20% - Accent4 5 3 2 2" xfId="4804" xr:uid="{00000000-0005-0000-0000-00005D080000}"/>
    <cellStyle name="20% - Accent4 5 3 3" xfId="4803" xr:uid="{00000000-0005-0000-0000-00005E080000}"/>
    <cellStyle name="20% - Accent4 5 4" xfId="1687" xr:uid="{00000000-0005-0000-0000-00005F080000}"/>
    <cellStyle name="20% - Accent4 5 4 2" xfId="1688" xr:uid="{00000000-0005-0000-0000-000060080000}"/>
    <cellStyle name="20% - Accent4 5 4 2 2" xfId="4806" xr:uid="{00000000-0005-0000-0000-000061080000}"/>
    <cellStyle name="20% - Accent4 5 4 3" xfId="4805" xr:uid="{00000000-0005-0000-0000-000062080000}"/>
    <cellStyle name="20% - Accent4 5 5" xfId="1689" xr:uid="{00000000-0005-0000-0000-000063080000}"/>
    <cellStyle name="20% - Accent4 5 5 2" xfId="4807" xr:uid="{00000000-0005-0000-0000-000064080000}"/>
    <cellStyle name="20% - Accent4 5 6" xfId="1690" xr:uid="{00000000-0005-0000-0000-000065080000}"/>
    <cellStyle name="20% - Accent4 5 6 2" xfId="4808" xr:uid="{00000000-0005-0000-0000-000066080000}"/>
    <cellStyle name="20% - Accent4 5 7" xfId="1691" xr:uid="{00000000-0005-0000-0000-000067080000}"/>
    <cellStyle name="20% - Accent4 5 7 2" xfId="4809" xr:uid="{00000000-0005-0000-0000-000068080000}"/>
    <cellStyle name="20% - Accent4 5 8" xfId="1692" xr:uid="{00000000-0005-0000-0000-000069080000}"/>
    <cellStyle name="20% - Accent4 5 8 2" xfId="4810" xr:uid="{00000000-0005-0000-0000-00006A080000}"/>
    <cellStyle name="20% - Accent4 5 9" xfId="1693" xr:uid="{00000000-0005-0000-0000-00006B080000}"/>
    <cellStyle name="20% - Accent4 5 9 2" xfId="4811" xr:uid="{00000000-0005-0000-0000-00006C080000}"/>
    <cellStyle name="20% - Accent4 5_Sheet2" xfId="1694" xr:uid="{00000000-0005-0000-0000-00006D080000}"/>
    <cellStyle name="20% - Accent4 6" xfId="1695" xr:uid="{00000000-0005-0000-0000-00006E080000}"/>
    <cellStyle name="20% - Accent4 6 10" xfId="4812" xr:uid="{00000000-0005-0000-0000-00006F080000}"/>
    <cellStyle name="20% - Accent4 6 2" xfId="1696" xr:uid="{00000000-0005-0000-0000-000070080000}"/>
    <cellStyle name="20% - Accent4 6 2 2" xfId="1697" xr:uid="{00000000-0005-0000-0000-000071080000}"/>
    <cellStyle name="20% - Accent4 6 2 2 2" xfId="4814" xr:uid="{00000000-0005-0000-0000-000072080000}"/>
    <cellStyle name="20% - Accent4 6 2 3" xfId="4813" xr:uid="{00000000-0005-0000-0000-000073080000}"/>
    <cellStyle name="20% - Accent4 6 3" xfId="1698" xr:uid="{00000000-0005-0000-0000-000074080000}"/>
    <cellStyle name="20% - Accent4 6 3 2" xfId="1699" xr:uid="{00000000-0005-0000-0000-000075080000}"/>
    <cellStyle name="20% - Accent4 6 3 2 2" xfId="4816" xr:uid="{00000000-0005-0000-0000-000076080000}"/>
    <cellStyle name="20% - Accent4 6 3 3" xfId="4815" xr:uid="{00000000-0005-0000-0000-000077080000}"/>
    <cellStyle name="20% - Accent4 6 4" xfId="1700" xr:uid="{00000000-0005-0000-0000-000078080000}"/>
    <cellStyle name="20% - Accent4 6 4 2" xfId="1701" xr:uid="{00000000-0005-0000-0000-000079080000}"/>
    <cellStyle name="20% - Accent4 6 4 2 2" xfId="4818" xr:uid="{00000000-0005-0000-0000-00007A080000}"/>
    <cellStyle name="20% - Accent4 6 4 3" xfId="4817" xr:uid="{00000000-0005-0000-0000-00007B080000}"/>
    <cellStyle name="20% - Accent4 6 5" xfId="1702" xr:uid="{00000000-0005-0000-0000-00007C080000}"/>
    <cellStyle name="20% - Accent4 6 5 2" xfId="4819" xr:uid="{00000000-0005-0000-0000-00007D080000}"/>
    <cellStyle name="20% - Accent4 6 6" xfId="1703" xr:uid="{00000000-0005-0000-0000-00007E080000}"/>
    <cellStyle name="20% - Accent4 6 6 2" xfId="4820" xr:uid="{00000000-0005-0000-0000-00007F080000}"/>
    <cellStyle name="20% - Accent4 6 7" xfId="1704" xr:uid="{00000000-0005-0000-0000-000080080000}"/>
    <cellStyle name="20% - Accent4 6 7 2" xfId="4821" xr:uid="{00000000-0005-0000-0000-000081080000}"/>
    <cellStyle name="20% - Accent4 6 8" xfId="1705" xr:uid="{00000000-0005-0000-0000-000082080000}"/>
    <cellStyle name="20% - Accent4 6 8 2" xfId="4822" xr:uid="{00000000-0005-0000-0000-000083080000}"/>
    <cellStyle name="20% - Accent4 6 9" xfId="1706" xr:uid="{00000000-0005-0000-0000-000084080000}"/>
    <cellStyle name="20% - Accent4 6 9 2" xfId="4823" xr:uid="{00000000-0005-0000-0000-000085080000}"/>
    <cellStyle name="20% - Accent4 6_Sheet2" xfId="1707" xr:uid="{00000000-0005-0000-0000-000086080000}"/>
    <cellStyle name="20% - Accent4 7" xfId="1708" xr:uid="{00000000-0005-0000-0000-000087080000}"/>
    <cellStyle name="20% - Accent4 7 10" xfId="4824" xr:uid="{00000000-0005-0000-0000-000088080000}"/>
    <cellStyle name="20% - Accent4 7 2" xfId="1709" xr:uid="{00000000-0005-0000-0000-000089080000}"/>
    <cellStyle name="20% - Accent4 7 2 2" xfId="1710" xr:uid="{00000000-0005-0000-0000-00008A080000}"/>
    <cellStyle name="20% - Accent4 7 2 2 2" xfId="4826" xr:uid="{00000000-0005-0000-0000-00008B080000}"/>
    <cellStyle name="20% - Accent4 7 2 3" xfId="4825" xr:uid="{00000000-0005-0000-0000-00008C080000}"/>
    <cellStyle name="20% - Accent4 7 3" xfId="1711" xr:uid="{00000000-0005-0000-0000-00008D080000}"/>
    <cellStyle name="20% - Accent4 7 3 2" xfId="1712" xr:uid="{00000000-0005-0000-0000-00008E080000}"/>
    <cellStyle name="20% - Accent4 7 3 2 2" xfId="4828" xr:uid="{00000000-0005-0000-0000-00008F080000}"/>
    <cellStyle name="20% - Accent4 7 3 3" xfId="4827" xr:uid="{00000000-0005-0000-0000-000090080000}"/>
    <cellStyle name="20% - Accent4 7 4" xfId="1713" xr:uid="{00000000-0005-0000-0000-000091080000}"/>
    <cellStyle name="20% - Accent4 7 4 2" xfId="1714" xr:uid="{00000000-0005-0000-0000-000092080000}"/>
    <cellStyle name="20% - Accent4 7 4 2 2" xfId="4830" xr:uid="{00000000-0005-0000-0000-000093080000}"/>
    <cellStyle name="20% - Accent4 7 4 3" xfId="4829" xr:uid="{00000000-0005-0000-0000-000094080000}"/>
    <cellStyle name="20% - Accent4 7 5" xfId="1715" xr:uid="{00000000-0005-0000-0000-000095080000}"/>
    <cellStyle name="20% - Accent4 7 5 2" xfId="4831" xr:uid="{00000000-0005-0000-0000-000096080000}"/>
    <cellStyle name="20% - Accent4 7 6" xfId="1716" xr:uid="{00000000-0005-0000-0000-000097080000}"/>
    <cellStyle name="20% - Accent4 7 6 2" xfId="4832" xr:uid="{00000000-0005-0000-0000-000098080000}"/>
    <cellStyle name="20% - Accent4 7 7" xfId="1717" xr:uid="{00000000-0005-0000-0000-000099080000}"/>
    <cellStyle name="20% - Accent4 7 7 2" xfId="4833" xr:uid="{00000000-0005-0000-0000-00009A080000}"/>
    <cellStyle name="20% - Accent4 7 8" xfId="1718" xr:uid="{00000000-0005-0000-0000-00009B080000}"/>
    <cellStyle name="20% - Accent4 7 8 2" xfId="4834" xr:uid="{00000000-0005-0000-0000-00009C080000}"/>
    <cellStyle name="20% - Accent4 7 9" xfId="1719" xr:uid="{00000000-0005-0000-0000-00009D080000}"/>
    <cellStyle name="20% - Accent4 7 9 2" xfId="4835" xr:uid="{00000000-0005-0000-0000-00009E080000}"/>
    <cellStyle name="20% - Accent4 7_Sheet2" xfId="1720" xr:uid="{00000000-0005-0000-0000-00009F080000}"/>
    <cellStyle name="20% - Accent4 8" xfId="1721" xr:uid="{00000000-0005-0000-0000-0000A0080000}"/>
    <cellStyle name="20% - Accent4 8 10" xfId="4836" xr:uid="{00000000-0005-0000-0000-0000A1080000}"/>
    <cellStyle name="20% - Accent4 8 2" xfId="1722" xr:uid="{00000000-0005-0000-0000-0000A2080000}"/>
    <cellStyle name="20% - Accent4 8 2 2" xfId="4837" xr:uid="{00000000-0005-0000-0000-0000A3080000}"/>
    <cellStyle name="20% - Accent4 8 3" xfId="1723" xr:uid="{00000000-0005-0000-0000-0000A4080000}"/>
    <cellStyle name="20% - Accent4 8 3 2" xfId="4838" xr:uid="{00000000-0005-0000-0000-0000A5080000}"/>
    <cellStyle name="20% - Accent4 8 4" xfId="1724" xr:uid="{00000000-0005-0000-0000-0000A6080000}"/>
    <cellStyle name="20% - Accent4 8 4 2" xfId="4839" xr:uid="{00000000-0005-0000-0000-0000A7080000}"/>
    <cellStyle name="20% - Accent4 8 5" xfId="1725" xr:uid="{00000000-0005-0000-0000-0000A8080000}"/>
    <cellStyle name="20% - Accent4 8 5 2" xfId="4840" xr:uid="{00000000-0005-0000-0000-0000A9080000}"/>
    <cellStyle name="20% - Accent4 8 6" xfId="1726" xr:uid="{00000000-0005-0000-0000-0000AA080000}"/>
    <cellStyle name="20% - Accent4 8 6 2" xfId="4841" xr:uid="{00000000-0005-0000-0000-0000AB080000}"/>
    <cellStyle name="20% - Accent4 8 7" xfId="1727" xr:uid="{00000000-0005-0000-0000-0000AC080000}"/>
    <cellStyle name="20% - Accent4 8 7 2" xfId="4842" xr:uid="{00000000-0005-0000-0000-0000AD080000}"/>
    <cellStyle name="20% - Accent4 8 8" xfId="1728" xr:uid="{00000000-0005-0000-0000-0000AE080000}"/>
    <cellStyle name="20% - Accent4 8 8 2" xfId="4843" xr:uid="{00000000-0005-0000-0000-0000AF080000}"/>
    <cellStyle name="20% - Accent4 8 9" xfId="1729" xr:uid="{00000000-0005-0000-0000-0000B0080000}"/>
    <cellStyle name="20% - Accent4 8 9 2" xfId="4844" xr:uid="{00000000-0005-0000-0000-0000B1080000}"/>
    <cellStyle name="20% - Accent4 8_Sheet2" xfId="1730" xr:uid="{00000000-0005-0000-0000-0000B2080000}"/>
    <cellStyle name="20% - Accent4 9" xfId="1731" xr:uid="{00000000-0005-0000-0000-0000B3080000}"/>
    <cellStyle name="20% - Accent4 9 10" xfId="4845" xr:uid="{00000000-0005-0000-0000-0000B4080000}"/>
    <cellStyle name="20% - Accent4 9 2" xfId="1732" xr:uid="{00000000-0005-0000-0000-0000B5080000}"/>
    <cellStyle name="20% - Accent4 9 2 2" xfId="4846" xr:uid="{00000000-0005-0000-0000-0000B6080000}"/>
    <cellStyle name="20% - Accent4 9 3" xfId="1733" xr:uid="{00000000-0005-0000-0000-0000B7080000}"/>
    <cellStyle name="20% - Accent4 9 3 2" xfId="4847" xr:uid="{00000000-0005-0000-0000-0000B8080000}"/>
    <cellStyle name="20% - Accent4 9 4" xfId="1734" xr:uid="{00000000-0005-0000-0000-0000B9080000}"/>
    <cellStyle name="20% - Accent4 9 4 2" xfId="4848" xr:uid="{00000000-0005-0000-0000-0000BA080000}"/>
    <cellStyle name="20% - Accent4 9 5" xfId="1735" xr:uid="{00000000-0005-0000-0000-0000BB080000}"/>
    <cellStyle name="20% - Accent4 9 5 2" xfId="4849" xr:uid="{00000000-0005-0000-0000-0000BC080000}"/>
    <cellStyle name="20% - Accent4 9 6" xfId="1736" xr:uid="{00000000-0005-0000-0000-0000BD080000}"/>
    <cellStyle name="20% - Accent4 9 6 2" xfId="4850" xr:uid="{00000000-0005-0000-0000-0000BE080000}"/>
    <cellStyle name="20% - Accent4 9 7" xfId="1737" xr:uid="{00000000-0005-0000-0000-0000BF080000}"/>
    <cellStyle name="20% - Accent4 9 7 2" xfId="4851" xr:uid="{00000000-0005-0000-0000-0000C0080000}"/>
    <cellStyle name="20% - Accent4 9 8" xfId="1738" xr:uid="{00000000-0005-0000-0000-0000C1080000}"/>
    <cellStyle name="20% - Accent4 9 8 2" xfId="4852" xr:uid="{00000000-0005-0000-0000-0000C2080000}"/>
    <cellStyle name="20% - Accent4 9 9" xfId="1739" xr:uid="{00000000-0005-0000-0000-0000C3080000}"/>
    <cellStyle name="20% - Accent4 9 9 2" xfId="4853" xr:uid="{00000000-0005-0000-0000-0000C4080000}"/>
    <cellStyle name="20% - Accent5 1" xfId="1740" xr:uid="{00000000-0005-0000-0000-0000C5080000}"/>
    <cellStyle name="20% - Accent5 1 1" xfId="1741" xr:uid="{00000000-0005-0000-0000-0000C6080000}"/>
    <cellStyle name="20% - Accent5 1 1 2" xfId="1742" xr:uid="{00000000-0005-0000-0000-0000C7080000}"/>
    <cellStyle name="20% - Accent5 1 1 2 2" xfId="4856" xr:uid="{00000000-0005-0000-0000-0000C8080000}"/>
    <cellStyle name="20% - Accent5 1 1 3" xfId="4855" xr:uid="{00000000-0005-0000-0000-0000C9080000}"/>
    <cellStyle name="20% - Accent5 1 2" xfId="1743" xr:uid="{00000000-0005-0000-0000-0000CA080000}"/>
    <cellStyle name="20% - Accent5 1 2 2" xfId="4857" xr:uid="{00000000-0005-0000-0000-0000CB080000}"/>
    <cellStyle name="20% - Accent5 1 3" xfId="4854" xr:uid="{00000000-0005-0000-0000-0000CC080000}"/>
    <cellStyle name="20% - Accent5 1_Building_-_5-final_Price_Variation(1)" xfId="1744" xr:uid="{00000000-0005-0000-0000-0000CD080000}"/>
    <cellStyle name="20% - Accent5 10" xfId="1745" xr:uid="{00000000-0005-0000-0000-0000CE080000}"/>
    <cellStyle name="20% - Accent5 10 10" xfId="4858" xr:uid="{00000000-0005-0000-0000-0000CF080000}"/>
    <cellStyle name="20% - Accent5 10 2" xfId="1746" xr:uid="{00000000-0005-0000-0000-0000D0080000}"/>
    <cellStyle name="20% - Accent5 10 2 2" xfId="4859" xr:uid="{00000000-0005-0000-0000-0000D1080000}"/>
    <cellStyle name="20% - Accent5 10 3" xfId="1747" xr:uid="{00000000-0005-0000-0000-0000D2080000}"/>
    <cellStyle name="20% - Accent5 10 3 2" xfId="4860" xr:uid="{00000000-0005-0000-0000-0000D3080000}"/>
    <cellStyle name="20% - Accent5 10 4" xfId="1748" xr:uid="{00000000-0005-0000-0000-0000D4080000}"/>
    <cellStyle name="20% - Accent5 10 4 2" xfId="4861" xr:uid="{00000000-0005-0000-0000-0000D5080000}"/>
    <cellStyle name="20% - Accent5 10 5" xfId="1749" xr:uid="{00000000-0005-0000-0000-0000D6080000}"/>
    <cellStyle name="20% - Accent5 10 5 2" xfId="4862" xr:uid="{00000000-0005-0000-0000-0000D7080000}"/>
    <cellStyle name="20% - Accent5 10 6" xfId="1750" xr:uid="{00000000-0005-0000-0000-0000D8080000}"/>
    <cellStyle name="20% - Accent5 10 6 2" xfId="4863" xr:uid="{00000000-0005-0000-0000-0000D9080000}"/>
    <cellStyle name="20% - Accent5 10 7" xfId="1751" xr:uid="{00000000-0005-0000-0000-0000DA080000}"/>
    <cellStyle name="20% - Accent5 10 7 2" xfId="4864" xr:uid="{00000000-0005-0000-0000-0000DB080000}"/>
    <cellStyle name="20% - Accent5 10 8" xfId="1752" xr:uid="{00000000-0005-0000-0000-0000DC080000}"/>
    <cellStyle name="20% - Accent5 10 8 2" xfId="4865" xr:uid="{00000000-0005-0000-0000-0000DD080000}"/>
    <cellStyle name="20% - Accent5 10 9" xfId="1753" xr:uid="{00000000-0005-0000-0000-0000DE080000}"/>
    <cellStyle name="20% - Accent5 10 9 2" xfId="4866" xr:uid="{00000000-0005-0000-0000-0000DF080000}"/>
    <cellStyle name="20% - Accent5 11" xfId="1754" xr:uid="{00000000-0005-0000-0000-0000E0080000}"/>
    <cellStyle name="20% - Accent5 11 2" xfId="4867" xr:uid="{00000000-0005-0000-0000-0000E1080000}"/>
    <cellStyle name="20% - Accent5 12" xfId="1755" xr:uid="{00000000-0005-0000-0000-0000E2080000}"/>
    <cellStyle name="20% - Accent5 12 2" xfId="4868" xr:uid="{00000000-0005-0000-0000-0000E3080000}"/>
    <cellStyle name="20% - Accent5 13" xfId="1756" xr:uid="{00000000-0005-0000-0000-0000E4080000}"/>
    <cellStyle name="20% - Accent5 13 2" xfId="4869" xr:uid="{00000000-0005-0000-0000-0000E5080000}"/>
    <cellStyle name="20% - Accent5 14" xfId="1757" xr:uid="{00000000-0005-0000-0000-0000E6080000}"/>
    <cellStyle name="20% - Accent5 14 2" xfId="4870" xr:uid="{00000000-0005-0000-0000-0000E7080000}"/>
    <cellStyle name="20% - Accent5 15" xfId="1758" xr:uid="{00000000-0005-0000-0000-0000E8080000}"/>
    <cellStyle name="20% - Accent5 15 2" xfId="4871" xr:uid="{00000000-0005-0000-0000-0000E9080000}"/>
    <cellStyle name="20% - Accent5 16" xfId="1759" xr:uid="{00000000-0005-0000-0000-0000EA080000}"/>
    <cellStyle name="20% - Accent5 16 2" xfId="4872" xr:uid="{00000000-0005-0000-0000-0000EB080000}"/>
    <cellStyle name="20% - Accent5 17" xfId="1760" xr:uid="{00000000-0005-0000-0000-0000EC080000}"/>
    <cellStyle name="20% - Accent5 17 2" xfId="4873" xr:uid="{00000000-0005-0000-0000-0000ED080000}"/>
    <cellStyle name="20% - Accent5 18" xfId="1761" xr:uid="{00000000-0005-0000-0000-0000EE080000}"/>
    <cellStyle name="20% - Accent5 18 2" xfId="4874" xr:uid="{00000000-0005-0000-0000-0000EF080000}"/>
    <cellStyle name="20% - Accent5 19" xfId="1762" xr:uid="{00000000-0005-0000-0000-0000F0080000}"/>
    <cellStyle name="20% - Accent5 19 2" xfId="4875" xr:uid="{00000000-0005-0000-0000-0000F1080000}"/>
    <cellStyle name="20% - Accent5 2" xfId="1763" xr:uid="{00000000-0005-0000-0000-0000F2080000}"/>
    <cellStyle name="20% - Accent5 2 10" xfId="1764" xr:uid="{00000000-0005-0000-0000-0000F3080000}"/>
    <cellStyle name="20% - Accent5 2 10 2" xfId="4876" xr:uid="{00000000-0005-0000-0000-0000F4080000}"/>
    <cellStyle name="20% - Accent5 2 2" xfId="1765" xr:uid="{00000000-0005-0000-0000-0000F5080000}"/>
    <cellStyle name="20% - Accent5 2 2 2" xfId="1766" xr:uid="{00000000-0005-0000-0000-0000F6080000}"/>
    <cellStyle name="20% - Accent5 2 2 2 2" xfId="4878" xr:uid="{00000000-0005-0000-0000-0000F7080000}"/>
    <cellStyle name="20% - Accent5 2 2 3" xfId="4877" xr:uid="{00000000-0005-0000-0000-0000F8080000}"/>
    <cellStyle name="20% - Accent5 2 3" xfId="1767" xr:uid="{00000000-0005-0000-0000-0000F9080000}"/>
    <cellStyle name="20% - Accent5 2 3 2" xfId="1768" xr:uid="{00000000-0005-0000-0000-0000FA080000}"/>
    <cellStyle name="20% - Accent5 2 3 2 2" xfId="4880" xr:uid="{00000000-0005-0000-0000-0000FB080000}"/>
    <cellStyle name="20% - Accent5 2 3 3" xfId="4879" xr:uid="{00000000-0005-0000-0000-0000FC080000}"/>
    <cellStyle name="20% - Accent5 2 4" xfId="1769" xr:uid="{00000000-0005-0000-0000-0000FD080000}"/>
    <cellStyle name="20% - Accent5 2 4 2" xfId="1770" xr:uid="{00000000-0005-0000-0000-0000FE080000}"/>
    <cellStyle name="20% - Accent5 2 4 2 2" xfId="4882" xr:uid="{00000000-0005-0000-0000-0000FF080000}"/>
    <cellStyle name="20% - Accent5 2 4 3" xfId="4881" xr:uid="{00000000-0005-0000-0000-000000090000}"/>
    <cellStyle name="20% - Accent5 2 5" xfId="1771" xr:uid="{00000000-0005-0000-0000-000001090000}"/>
    <cellStyle name="20% - Accent5 2 5 2" xfId="4883" xr:uid="{00000000-0005-0000-0000-000002090000}"/>
    <cellStyle name="20% - Accent5 2 6" xfId="1772" xr:uid="{00000000-0005-0000-0000-000003090000}"/>
    <cellStyle name="20% - Accent5 2 6 2" xfId="4884" xr:uid="{00000000-0005-0000-0000-000004090000}"/>
    <cellStyle name="20% - Accent5 2 7" xfId="1773" xr:uid="{00000000-0005-0000-0000-000005090000}"/>
    <cellStyle name="20% - Accent5 2 7 2" xfId="4885" xr:uid="{00000000-0005-0000-0000-000006090000}"/>
    <cellStyle name="20% - Accent5 2 8" xfId="1774" xr:uid="{00000000-0005-0000-0000-000007090000}"/>
    <cellStyle name="20% - Accent5 2 8 2" xfId="4886" xr:uid="{00000000-0005-0000-0000-000008090000}"/>
    <cellStyle name="20% - Accent5 2 9" xfId="1775" xr:uid="{00000000-0005-0000-0000-000009090000}"/>
    <cellStyle name="20% - Accent5 2 9 2" xfId="4887" xr:uid="{00000000-0005-0000-0000-00000A090000}"/>
    <cellStyle name="20% - Accent5 2_B Block  Column LGF to UGF Lvl" xfId="1776" xr:uid="{00000000-0005-0000-0000-00000B090000}"/>
    <cellStyle name="20% - Accent5 20" xfId="1777" xr:uid="{00000000-0005-0000-0000-00000C090000}"/>
    <cellStyle name="20% - Accent5 20 2" xfId="4888" xr:uid="{00000000-0005-0000-0000-00000D090000}"/>
    <cellStyle name="20% - Accent5 21" xfId="1778" xr:uid="{00000000-0005-0000-0000-00000E090000}"/>
    <cellStyle name="20% - Accent5 21 2" xfId="4889" xr:uid="{00000000-0005-0000-0000-00000F090000}"/>
    <cellStyle name="20% - Accent5 22" xfId="1779" xr:uid="{00000000-0005-0000-0000-000010090000}"/>
    <cellStyle name="20% - Accent5 22 2" xfId="4890" xr:uid="{00000000-0005-0000-0000-000011090000}"/>
    <cellStyle name="20% - Accent5 23" xfId="1780" xr:uid="{00000000-0005-0000-0000-000012090000}"/>
    <cellStyle name="20% - Accent5 23 2" xfId="4891" xr:uid="{00000000-0005-0000-0000-000013090000}"/>
    <cellStyle name="20% - Accent5 24" xfId="1781" xr:uid="{00000000-0005-0000-0000-000014090000}"/>
    <cellStyle name="20% - Accent5 24 2" xfId="4892" xr:uid="{00000000-0005-0000-0000-000015090000}"/>
    <cellStyle name="20% - Accent5 25" xfId="1782" xr:uid="{00000000-0005-0000-0000-000016090000}"/>
    <cellStyle name="20% - Accent5 25 2" xfId="4893" xr:uid="{00000000-0005-0000-0000-000017090000}"/>
    <cellStyle name="20% - Accent5 26" xfId="1783" xr:uid="{00000000-0005-0000-0000-000018090000}"/>
    <cellStyle name="20% - Accent5 26 2" xfId="4894" xr:uid="{00000000-0005-0000-0000-000019090000}"/>
    <cellStyle name="20% - Accent5 27" xfId="1784" xr:uid="{00000000-0005-0000-0000-00001A090000}"/>
    <cellStyle name="20% - Accent5 27 2" xfId="4895" xr:uid="{00000000-0005-0000-0000-00001B090000}"/>
    <cellStyle name="20% - Accent5 28" xfId="1785" xr:uid="{00000000-0005-0000-0000-00001C090000}"/>
    <cellStyle name="20% - Accent5 28 2" xfId="4896" xr:uid="{00000000-0005-0000-0000-00001D090000}"/>
    <cellStyle name="20% - Accent5 29" xfId="1786" xr:uid="{00000000-0005-0000-0000-00001E090000}"/>
    <cellStyle name="20% - Accent5 29 2" xfId="4897" xr:uid="{00000000-0005-0000-0000-00001F090000}"/>
    <cellStyle name="20% - Accent5 3" xfId="1787" xr:uid="{00000000-0005-0000-0000-000020090000}"/>
    <cellStyle name="20% - Accent5 3 10" xfId="4898" xr:uid="{00000000-0005-0000-0000-000021090000}"/>
    <cellStyle name="20% - Accent5 3 2" xfId="1788" xr:uid="{00000000-0005-0000-0000-000022090000}"/>
    <cellStyle name="20% - Accent5 3 2 2" xfId="4899" xr:uid="{00000000-0005-0000-0000-000023090000}"/>
    <cellStyle name="20% - Accent5 3 3" xfId="1789" xr:uid="{00000000-0005-0000-0000-000024090000}"/>
    <cellStyle name="20% - Accent5 3 3 2" xfId="1790" xr:uid="{00000000-0005-0000-0000-000025090000}"/>
    <cellStyle name="20% - Accent5 3 3 2 2" xfId="4901" xr:uid="{00000000-0005-0000-0000-000026090000}"/>
    <cellStyle name="20% - Accent5 3 3 3" xfId="4900" xr:uid="{00000000-0005-0000-0000-000027090000}"/>
    <cellStyle name="20% - Accent5 3 4" xfId="1791" xr:uid="{00000000-0005-0000-0000-000028090000}"/>
    <cellStyle name="20% - Accent5 3 4 2" xfId="1792" xr:uid="{00000000-0005-0000-0000-000029090000}"/>
    <cellStyle name="20% - Accent5 3 4 2 2" xfId="4903" xr:uid="{00000000-0005-0000-0000-00002A090000}"/>
    <cellStyle name="20% - Accent5 3 4 3" xfId="4902" xr:uid="{00000000-0005-0000-0000-00002B090000}"/>
    <cellStyle name="20% - Accent5 3 5" xfId="1793" xr:uid="{00000000-0005-0000-0000-00002C090000}"/>
    <cellStyle name="20% - Accent5 3 5 2" xfId="4904" xr:uid="{00000000-0005-0000-0000-00002D090000}"/>
    <cellStyle name="20% - Accent5 3 6" xfId="1794" xr:uid="{00000000-0005-0000-0000-00002E090000}"/>
    <cellStyle name="20% - Accent5 3 6 2" xfId="4905" xr:uid="{00000000-0005-0000-0000-00002F090000}"/>
    <cellStyle name="20% - Accent5 3 7" xfId="1795" xr:uid="{00000000-0005-0000-0000-000030090000}"/>
    <cellStyle name="20% - Accent5 3 7 2" xfId="4906" xr:uid="{00000000-0005-0000-0000-000031090000}"/>
    <cellStyle name="20% - Accent5 3 8" xfId="1796" xr:uid="{00000000-0005-0000-0000-000032090000}"/>
    <cellStyle name="20% - Accent5 3 8 2" xfId="4907" xr:uid="{00000000-0005-0000-0000-000033090000}"/>
    <cellStyle name="20% - Accent5 3 9" xfId="1797" xr:uid="{00000000-0005-0000-0000-000034090000}"/>
    <cellStyle name="20% - Accent5 3 9 2" xfId="4908" xr:uid="{00000000-0005-0000-0000-000035090000}"/>
    <cellStyle name="20% - Accent5 3_Sheet2" xfId="1798" xr:uid="{00000000-0005-0000-0000-000036090000}"/>
    <cellStyle name="20% - Accent5 30" xfId="1799" xr:uid="{00000000-0005-0000-0000-000037090000}"/>
    <cellStyle name="20% - Accent5 30 2" xfId="4909" xr:uid="{00000000-0005-0000-0000-000038090000}"/>
    <cellStyle name="20% - Accent5 31" xfId="1800" xr:uid="{00000000-0005-0000-0000-000039090000}"/>
    <cellStyle name="20% - Accent5 31 2" xfId="4910" xr:uid="{00000000-0005-0000-0000-00003A090000}"/>
    <cellStyle name="20% - Accent5 32" xfId="1801" xr:uid="{00000000-0005-0000-0000-00003B090000}"/>
    <cellStyle name="20% - Accent5 32 2" xfId="4911" xr:uid="{00000000-0005-0000-0000-00003C090000}"/>
    <cellStyle name="20% - Accent5 33" xfId="1802" xr:uid="{00000000-0005-0000-0000-00003D090000}"/>
    <cellStyle name="20% - Accent5 33 2" xfId="4912" xr:uid="{00000000-0005-0000-0000-00003E090000}"/>
    <cellStyle name="20% - Accent5 34" xfId="1803" xr:uid="{00000000-0005-0000-0000-00003F090000}"/>
    <cellStyle name="20% - Accent5 34 2" xfId="4913" xr:uid="{00000000-0005-0000-0000-000040090000}"/>
    <cellStyle name="20% - Accent5 35" xfId="1804" xr:uid="{00000000-0005-0000-0000-000041090000}"/>
    <cellStyle name="20% - Accent5 35 2" xfId="4914" xr:uid="{00000000-0005-0000-0000-000042090000}"/>
    <cellStyle name="20% - Accent5 36" xfId="1805" xr:uid="{00000000-0005-0000-0000-000043090000}"/>
    <cellStyle name="20% - Accent5 36 2" xfId="4915" xr:uid="{00000000-0005-0000-0000-000044090000}"/>
    <cellStyle name="20% - Accent5 37" xfId="1806" xr:uid="{00000000-0005-0000-0000-000045090000}"/>
    <cellStyle name="20% - Accent5 37 2" xfId="4916" xr:uid="{00000000-0005-0000-0000-000046090000}"/>
    <cellStyle name="20% - Accent5 38" xfId="1807" xr:uid="{00000000-0005-0000-0000-000047090000}"/>
    <cellStyle name="20% - Accent5 38 2" xfId="4917" xr:uid="{00000000-0005-0000-0000-000048090000}"/>
    <cellStyle name="20% - Accent5 39" xfId="1808" xr:uid="{00000000-0005-0000-0000-000049090000}"/>
    <cellStyle name="20% - Accent5 39 2" xfId="4918" xr:uid="{00000000-0005-0000-0000-00004A090000}"/>
    <cellStyle name="20% - Accent5 4" xfId="1809" xr:uid="{00000000-0005-0000-0000-00004B090000}"/>
    <cellStyle name="20% - Accent5 4 10" xfId="4919" xr:uid="{00000000-0005-0000-0000-00004C090000}"/>
    <cellStyle name="20% - Accent5 4 2" xfId="1810" xr:uid="{00000000-0005-0000-0000-00004D090000}"/>
    <cellStyle name="20% - Accent5 4 2 2" xfId="4920" xr:uid="{00000000-0005-0000-0000-00004E090000}"/>
    <cellStyle name="20% - Accent5 4 3" xfId="1811" xr:uid="{00000000-0005-0000-0000-00004F090000}"/>
    <cellStyle name="20% - Accent5 4 3 2" xfId="1812" xr:uid="{00000000-0005-0000-0000-000050090000}"/>
    <cellStyle name="20% - Accent5 4 3 2 2" xfId="4922" xr:uid="{00000000-0005-0000-0000-000051090000}"/>
    <cellStyle name="20% - Accent5 4 3 3" xfId="4921" xr:uid="{00000000-0005-0000-0000-000052090000}"/>
    <cellStyle name="20% - Accent5 4 4" xfId="1813" xr:uid="{00000000-0005-0000-0000-000053090000}"/>
    <cellStyle name="20% - Accent5 4 4 2" xfId="1814" xr:uid="{00000000-0005-0000-0000-000054090000}"/>
    <cellStyle name="20% - Accent5 4 4 2 2" xfId="4924" xr:uid="{00000000-0005-0000-0000-000055090000}"/>
    <cellStyle name="20% - Accent5 4 4 3" xfId="4923" xr:uid="{00000000-0005-0000-0000-000056090000}"/>
    <cellStyle name="20% - Accent5 4 5" xfId="1815" xr:uid="{00000000-0005-0000-0000-000057090000}"/>
    <cellStyle name="20% - Accent5 4 5 2" xfId="4925" xr:uid="{00000000-0005-0000-0000-000058090000}"/>
    <cellStyle name="20% - Accent5 4 6" xfId="1816" xr:uid="{00000000-0005-0000-0000-000059090000}"/>
    <cellStyle name="20% - Accent5 4 6 2" xfId="4926" xr:uid="{00000000-0005-0000-0000-00005A090000}"/>
    <cellStyle name="20% - Accent5 4 7" xfId="1817" xr:uid="{00000000-0005-0000-0000-00005B090000}"/>
    <cellStyle name="20% - Accent5 4 7 2" xfId="4927" xr:uid="{00000000-0005-0000-0000-00005C090000}"/>
    <cellStyle name="20% - Accent5 4 8" xfId="1818" xr:uid="{00000000-0005-0000-0000-00005D090000}"/>
    <cellStyle name="20% - Accent5 4 8 2" xfId="4928" xr:uid="{00000000-0005-0000-0000-00005E090000}"/>
    <cellStyle name="20% - Accent5 4 9" xfId="1819" xr:uid="{00000000-0005-0000-0000-00005F090000}"/>
    <cellStyle name="20% - Accent5 4 9 2" xfId="4929" xr:uid="{00000000-0005-0000-0000-000060090000}"/>
    <cellStyle name="20% - Accent5 4_Sheet2" xfId="1820" xr:uid="{00000000-0005-0000-0000-000061090000}"/>
    <cellStyle name="20% - Accent5 5" xfId="1821" xr:uid="{00000000-0005-0000-0000-000062090000}"/>
    <cellStyle name="20% - Accent5 5 10" xfId="4930" xr:uid="{00000000-0005-0000-0000-000063090000}"/>
    <cellStyle name="20% - Accent5 5 2" xfId="1822" xr:uid="{00000000-0005-0000-0000-000064090000}"/>
    <cellStyle name="20% - Accent5 5 2 2" xfId="1823" xr:uid="{00000000-0005-0000-0000-000065090000}"/>
    <cellStyle name="20% - Accent5 5 2 2 2" xfId="4932" xr:uid="{00000000-0005-0000-0000-000066090000}"/>
    <cellStyle name="20% - Accent5 5 2 3" xfId="4931" xr:uid="{00000000-0005-0000-0000-000067090000}"/>
    <cellStyle name="20% - Accent5 5 3" xfId="1824" xr:uid="{00000000-0005-0000-0000-000068090000}"/>
    <cellStyle name="20% - Accent5 5 3 2" xfId="1825" xr:uid="{00000000-0005-0000-0000-000069090000}"/>
    <cellStyle name="20% - Accent5 5 3 2 2" xfId="4934" xr:uid="{00000000-0005-0000-0000-00006A090000}"/>
    <cellStyle name="20% - Accent5 5 3 3" xfId="4933" xr:uid="{00000000-0005-0000-0000-00006B090000}"/>
    <cellStyle name="20% - Accent5 5 4" xfId="1826" xr:uid="{00000000-0005-0000-0000-00006C090000}"/>
    <cellStyle name="20% - Accent5 5 4 2" xfId="1827" xr:uid="{00000000-0005-0000-0000-00006D090000}"/>
    <cellStyle name="20% - Accent5 5 4 2 2" xfId="4936" xr:uid="{00000000-0005-0000-0000-00006E090000}"/>
    <cellStyle name="20% - Accent5 5 4 3" xfId="4935" xr:uid="{00000000-0005-0000-0000-00006F090000}"/>
    <cellStyle name="20% - Accent5 5 5" xfId="1828" xr:uid="{00000000-0005-0000-0000-000070090000}"/>
    <cellStyle name="20% - Accent5 5 5 2" xfId="4937" xr:uid="{00000000-0005-0000-0000-000071090000}"/>
    <cellStyle name="20% - Accent5 5 6" xfId="1829" xr:uid="{00000000-0005-0000-0000-000072090000}"/>
    <cellStyle name="20% - Accent5 5 6 2" xfId="4938" xr:uid="{00000000-0005-0000-0000-000073090000}"/>
    <cellStyle name="20% - Accent5 5 7" xfId="1830" xr:uid="{00000000-0005-0000-0000-000074090000}"/>
    <cellStyle name="20% - Accent5 5 7 2" xfId="4939" xr:uid="{00000000-0005-0000-0000-000075090000}"/>
    <cellStyle name="20% - Accent5 5 8" xfId="1831" xr:uid="{00000000-0005-0000-0000-000076090000}"/>
    <cellStyle name="20% - Accent5 5 8 2" xfId="4940" xr:uid="{00000000-0005-0000-0000-000077090000}"/>
    <cellStyle name="20% - Accent5 5 9" xfId="1832" xr:uid="{00000000-0005-0000-0000-000078090000}"/>
    <cellStyle name="20% - Accent5 5 9 2" xfId="4941" xr:uid="{00000000-0005-0000-0000-000079090000}"/>
    <cellStyle name="20% - Accent5 5_Sheet2" xfId="1833" xr:uid="{00000000-0005-0000-0000-00007A090000}"/>
    <cellStyle name="20% - Accent5 6" xfId="1834" xr:uid="{00000000-0005-0000-0000-00007B090000}"/>
    <cellStyle name="20% - Accent5 6 10" xfId="4942" xr:uid="{00000000-0005-0000-0000-00007C090000}"/>
    <cellStyle name="20% - Accent5 6 2" xfId="1835" xr:uid="{00000000-0005-0000-0000-00007D090000}"/>
    <cellStyle name="20% - Accent5 6 2 2" xfId="1836" xr:uid="{00000000-0005-0000-0000-00007E090000}"/>
    <cellStyle name="20% - Accent5 6 2 2 2" xfId="4944" xr:uid="{00000000-0005-0000-0000-00007F090000}"/>
    <cellStyle name="20% - Accent5 6 2 3" xfId="4943" xr:uid="{00000000-0005-0000-0000-000080090000}"/>
    <cellStyle name="20% - Accent5 6 3" xfId="1837" xr:uid="{00000000-0005-0000-0000-000081090000}"/>
    <cellStyle name="20% - Accent5 6 3 2" xfId="1838" xr:uid="{00000000-0005-0000-0000-000082090000}"/>
    <cellStyle name="20% - Accent5 6 3 2 2" xfId="4946" xr:uid="{00000000-0005-0000-0000-000083090000}"/>
    <cellStyle name="20% - Accent5 6 3 3" xfId="4945" xr:uid="{00000000-0005-0000-0000-000084090000}"/>
    <cellStyle name="20% - Accent5 6 4" xfId="1839" xr:uid="{00000000-0005-0000-0000-000085090000}"/>
    <cellStyle name="20% - Accent5 6 4 2" xfId="1840" xr:uid="{00000000-0005-0000-0000-000086090000}"/>
    <cellStyle name="20% - Accent5 6 4 2 2" xfId="4948" xr:uid="{00000000-0005-0000-0000-000087090000}"/>
    <cellStyle name="20% - Accent5 6 4 3" xfId="4947" xr:uid="{00000000-0005-0000-0000-000088090000}"/>
    <cellStyle name="20% - Accent5 6 5" xfId="1841" xr:uid="{00000000-0005-0000-0000-000089090000}"/>
    <cellStyle name="20% - Accent5 6 5 2" xfId="4949" xr:uid="{00000000-0005-0000-0000-00008A090000}"/>
    <cellStyle name="20% - Accent5 6 6" xfId="1842" xr:uid="{00000000-0005-0000-0000-00008B090000}"/>
    <cellStyle name="20% - Accent5 6 6 2" xfId="4950" xr:uid="{00000000-0005-0000-0000-00008C090000}"/>
    <cellStyle name="20% - Accent5 6 7" xfId="1843" xr:uid="{00000000-0005-0000-0000-00008D090000}"/>
    <cellStyle name="20% - Accent5 6 7 2" xfId="4951" xr:uid="{00000000-0005-0000-0000-00008E090000}"/>
    <cellStyle name="20% - Accent5 6 8" xfId="1844" xr:uid="{00000000-0005-0000-0000-00008F090000}"/>
    <cellStyle name="20% - Accent5 6 8 2" xfId="4952" xr:uid="{00000000-0005-0000-0000-000090090000}"/>
    <cellStyle name="20% - Accent5 6 9" xfId="1845" xr:uid="{00000000-0005-0000-0000-000091090000}"/>
    <cellStyle name="20% - Accent5 6 9 2" xfId="4953" xr:uid="{00000000-0005-0000-0000-000092090000}"/>
    <cellStyle name="20% - Accent5 6_Sheet2" xfId="1846" xr:uid="{00000000-0005-0000-0000-000093090000}"/>
    <cellStyle name="20% - Accent5 7" xfId="1847" xr:uid="{00000000-0005-0000-0000-000094090000}"/>
    <cellStyle name="20% - Accent5 7 10" xfId="4954" xr:uid="{00000000-0005-0000-0000-000095090000}"/>
    <cellStyle name="20% - Accent5 7 2" xfId="1848" xr:uid="{00000000-0005-0000-0000-000096090000}"/>
    <cellStyle name="20% - Accent5 7 2 2" xfId="1849" xr:uid="{00000000-0005-0000-0000-000097090000}"/>
    <cellStyle name="20% - Accent5 7 2 2 2" xfId="4956" xr:uid="{00000000-0005-0000-0000-000098090000}"/>
    <cellStyle name="20% - Accent5 7 2 3" xfId="4955" xr:uid="{00000000-0005-0000-0000-000099090000}"/>
    <cellStyle name="20% - Accent5 7 3" xfId="1850" xr:uid="{00000000-0005-0000-0000-00009A090000}"/>
    <cellStyle name="20% - Accent5 7 3 2" xfId="1851" xr:uid="{00000000-0005-0000-0000-00009B090000}"/>
    <cellStyle name="20% - Accent5 7 3 2 2" xfId="4958" xr:uid="{00000000-0005-0000-0000-00009C090000}"/>
    <cellStyle name="20% - Accent5 7 3 3" xfId="4957" xr:uid="{00000000-0005-0000-0000-00009D090000}"/>
    <cellStyle name="20% - Accent5 7 4" xfId="1852" xr:uid="{00000000-0005-0000-0000-00009E090000}"/>
    <cellStyle name="20% - Accent5 7 4 2" xfId="1853" xr:uid="{00000000-0005-0000-0000-00009F090000}"/>
    <cellStyle name="20% - Accent5 7 4 2 2" xfId="4960" xr:uid="{00000000-0005-0000-0000-0000A0090000}"/>
    <cellStyle name="20% - Accent5 7 4 3" xfId="4959" xr:uid="{00000000-0005-0000-0000-0000A1090000}"/>
    <cellStyle name="20% - Accent5 7 5" xfId="1854" xr:uid="{00000000-0005-0000-0000-0000A2090000}"/>
    <cellStyle name="20% - Accent5 7 5 2" xfId="4961" xr:uid="{00000000-0005-0000-0000-0000A3090000}"/>
    <cellStyle name="20% - Accent5 7 6" xfId="1855" xr:uid="{00000000-0005-0000-0000-0000A4090000}"/>
    <cellStyle name="20% - Accent5 7 6 2" xfId="4962" xr:uid="{00000000-0005-0000-0000-0000A5090000}"/>
    <cellStyle name="20% - Accent5 7 7" xfId="1856" xr:uid="{00000000-0005-0000-0000-0000A6090000}"/>
    <cellStyle name="20% - Accent5 7 7 2" xfId="4963" xr:uid="{00000000-0005-0000-0000-0000A7090000}"/>
    <cellStyle name="20% - Accent5 7 8" xfId="1857" xr:uid="{00000000-0005-0000-0000-0000A8090000}"/>
    <cellStyle name="20% - Accent5 7 8 2" xfId="4964" xr:uid="{00000000-0005-0000-0000-0000A9090000}"/>
    <cellStyle name="20% - Accent5 7 9" xfId="1858" xr:uid="{00000000-0005-0000-0000-0000AA090000}"/>
    <cellStyle name="20% - Accent5 7 9 2" xfId="4965" xr:uid="{00000000-0005-0000-0000-0000AB090000}"/>
    <cellStyle name="20% - Accent5 7_Sheet2" xfId="1859" xr:uid="{00000000-0005-0000-0000-0000AC090000}"/>
    <cellStyle name="20% - Accent5 8" xfId="1860" xr:uid="{00000000-0005-0000-0000-0000AD090000}"/>
    <cellStyle name="20% - Accent5 8 10" xfId="4966" xr:uid="{00000000-0005-0000-0000-0000AE090000}"/>
    <cellStyle name="20% - Accent5 8 2" xfId="1861" xr:uid="{00000000-0005-0000-0000-0000AF090000}"/>
    <cellStyle name="20% - Accent5 8 2 2" xfId="4967" xr:uid="{00000000-0005-0000-0000-0000B0090000}"/>
    <cellStyle name="20% - Accent5 8 3" xfId="1862" xr:uid="{00000000-0005-0000-0000-0000B1090000}"/>
    <cellStyle name="20% - Accent5 8 3 2" xfId="4968" xr:uid="{00000000-0005-0000-0000-0000B2090000}"/>
    <cellStyle name="20% - Accent5 8 4" xfId="1863" xr:uid="{00000000-0005-0000-0000-0000B3090000}"/>
    <cellStyle name="20% - Accent5 8 4 2" xfId="4969" xr:uid="{00000000-0005-0000-0000-0000B4090000}"/>
    <cellStyle name="20% - Accent5 8 5" xfId="1864" xr:uid="{00000000-0005-0000-0000-0000B5090000}"/>
    <cellStyle name="20% - Accent5 8 5 2" xfId="4970" xr:uid="{00000000-0005-0000-0000-0000B6090000}"/>
    <cellStyle name="20% - Accent5 8 6" xfId="1865" xr:uid="{00000000-0005-0000-0000-0000B7090000}"/>
    <cellStyle name="20% - Accent5 8 6 2" xfId="4971" xr:uid="{00000000-0005-0000-0000-0000B8090000}"/>
    <cellStyle name="20% - Accent5 8 7" xfId="1866" xr:uid="{00000000-0005-0000-0000-0000B9090000}"/>
    <cellStyle name="20% - Accent5 8 7 2" xfId="4972" xr:uid="{00000000-0005-0000-0000-0000BA090000}"/>
    <cellStyle name="20% - Accent5 8 8" xfId="1867" xr:uid="{00000000-0005-0000-0000-0000BB090000}"/>
    <cellStyle name="20% - Accent5 8 8 2" xfId="4973" xr:uid="{00000000-0005-0000-0000-0000BC090000}"/>
    <cellStyle name="20% - Accent5 8 9" xfId="1868" xr:uid="{00000000-0005-0000-0000-0000BD090000}"/>
    <cellStyle name="20% - Accent5 8 9 2" xfId="4974" xr:uid="{00000000-0005-0000-0000-0000BE090000}"/>
    <cellStyle name="20% - Accent5 8_Sheet2" xfId="1869" xr:uid="{00000000-0005-0000-0000-0000BF090000}"/>
    <cellStyle name="20% - Accent5 9" xfId="1870" xr:uid="{00000000-0005-0000-0000-0000C0090000}"/>
    <cellStyle name="20% - Accent5 9 10" xfId="4975" xr:uid="{00000000-0005-0000-0000-0000C1090000}"/>
    <cellStyle name="20% - Accent5 9 2" xfId="1871" xr:uid="{00000000-0005-0000-0000-0000C2090000}"/>
    <cellStyle name="20% - Accent5 9 2 2" xfId="4976" xr:uid="{00000000-0005-0000-0000-0000C3090000}"/>
    <cellStyle name="20% - Accent5 9 3" xfId="1872" xr:uid="{00000000-0005-0000-0000-0000C4090000}"/>
    <cellStyle name="20% - Accent5 9 3 2" xfId="4977" xr:uid="{00000000-0005-0000-0000-0000C5090000}"/>
    <cellStyle name="20% - Accent5 9 4" xfId="1873" xr:uid="{00000000-0005-0000-0000-0000C6090000}"/>
    <cellStyle name="20% - Accent5 9 4 2" xfId="4978" xr:uid="{00000000-0005-0000-0000-0000C7090000}"/>
    <cellStyle name="20% - Accent5 9 5" xfId="1874" xr:uid="{00000000-0005-0000-0000-0000C8090000}"/>
    <cellStyle name="20% - Accent5 9 5 2" xfId="4979" xr:uid="{00000000-0005-0000-0000-0000C9090000}"/>
    <cellStyle name="20% - Accent5 9 6" xfId="1875" xr:uid="{00000000-0005-0000-0000-0000CA090000}"/>
    <cellStyle name="20% - Accent5 9 6 2" xfId="4980" xr:uid="{00000000-0005-0000-0000-0000CB090000}"/>
    <cellStyle name="20% - Accent5 9 7" xfId="1876" xr:uid="{00000000-0005-0000-0000-0000CC090000}"/>
    <cellStyle name="20% - Accent5 9 7 2" xfId="4981" xr:uid="{00000000-0005-0000-0000-0000CD090000}"/>
    <cellStyle name="20% - Accent5 9 8" xfId="1877" xr:uid="{00000000-0005-0000-0000-0000CE090000}"/>
    <cellStyle name="20% - Accent5 9 8 2" xfId="4982" xr:uid="{00000000-0005-0000-0000-0000CF090000}"/>
    <cellStyle name="20% - Accent5 9 9" xfId="1878" xr:uid="{00000000-0005-0000-0000-0000D0090000}"/>
    <cellStyle name="20% - Accent5 9 9 2" xfId="4983" xr:uid="{00000000-0005-0000-0000-0000D1090000}"/>
    <cellStyle name="20% - Accent6 1" xfId="1879" xr:uid="{00000000-0005-0000-0000-0000D2090000}"/>
    <cellStyle name="20% - Accent6 1 1" xfId="1880" xr:uid="{00000000-0005-0000-0000-0000D3090000}"/>
    <cellStyle name="20% - Accent6 1 1 2" xfId="1881" xr:uid="{00000000-0005-0000-0000-0000D4090000}"/>
    <cellStyle name="20% - Accent6 1 1 2 2" xfId="4986" xr:uid="{00000000-0005-0000-0000-0000D5090000}"/>
    <cellStyle name="20% - Accent6 1 1 3" xfId="4985" xr:uid="{00000000-0005-0000-0000-0000D6090000}"/>
    <cellStyle name="20% - Accent6 1 2" xfId="1882" xr:uid="{00000000-0005-0000-0000-0000D7090000}"/>
    <cellStyle name="20% - Accent6 1 2 2" xfId="4987" xr:uid="{00000000-0005-0000-0000-0000D8090000}"/>
    <cellStyle name="20% - Accent6 1 3" xfId="4984" xr:uid="{00000000-0005-0000-0000-0000D9090000}"/>
    <cellStyle name="20% - Accent6 1_Building_-_5-final_Price_Variation(1)" xfId="1883" xr:uid="{00000000-0005-0000-0000-0000DA090000}"/>
    <cellStyle name="20% - Accent6 10" xfId="1884" xr:uid="{00000000-0005-0000-0000-0000DB090000}"/>
    <cellStyle name="20% - Accent6 10 10" xfId="4988" xr:uid="{00000000-0005-0000-0000-0000DC090000}"/>
    <cellStyle name="20% - Accent6 10 2" xfId="1885" xr:uid="{00000000-0005-0000-0000-0000DD090000}"/>
    <cellStyle name="20% - Accent6 10 2 2" xfId="4989" xr:uid="{00000000-0005-0000-0000-0000DE090000}"/>
    <cellStyle name="20% - Accent6 10 3" xfId="1886" xr:uid="{00000000-0005-0000-0000-0000DF090000}"/>
    <cellStyle name="20% - Accent6 10 3 2" xfId="4990" xr:uid="{00000000-0005-0000-0000-0000E0090000}"/>
    <cellStyle name="20% - Accent6 10 4" xfId="1887" xr:uid="{00000000-0005-0000-0000-0000E1090000}"/>
    <cellStyle name="20% - Accent6 10 4 2" xfId="4991" xr:uid="{00000000-0005-0000-0000-0000E2090000}"/>
    <cellStyle name="20% - Accent6 10 5" xfId="1888" xr:uid="{00000000-0005-0000-0000-0000E3090000}"/>
    <cellStyle name="20% - Accent6 10 5 2" xfId="4992" xr:uid="{00000000-0005-0000-0000-0000E4090000}"/>
    <cellStyle name="20% - Accent6 10 6" xfId="1889" xr:uid="{00000000-0005-0000-0000-0000E5090000}"/>
    <cellStyle name="20% - Accent6 10 6 2" xfId="4993" xr:uid="{00000000-0005-0000-0000-0000E6090000}"/>
    <cellStyle name="20% - Accent6 10 7" xfId="1890" xr:uid="{00000000-0005-0000-0000-0000E7090000}"/>
    <cellStyle name="20% - Accent6 10 7 2" xfId="4994" xr:uid="{00000000-0005-0000-0000-0000E8090000}"/>
    <cellStyle name="20% - Accent6 10 8" xfId="1891" xr:uid="{00000000-0005-0000-0000-0000E9090000}"/>
    <cellStyle name="20% - Accent6 10 8 2" xfId="4995" xr:uid="{00000000-0005-0000-0000-0000EA090000}"/>
    <cellStyle name="20% - Accent6 10 9" xfId="1892" xr:uid="{00000000-0005-0000-0000-0000EB090000}"/>
    <cellStyle name="20% - Accent6 10 9 2" xfId="4996" xr:uid="{00000000-0005-0000-0000-0000EC090000}"/>
    <cellStyle name="20% - Accent6 11" xfId="1893" xr:uid="{00000000-0005-0000-0000-0000ED090000}"/>
    <cellStyle name="20% - Accent6 11 2" xfId="4997" xr:uid="{00000000-0005-0000-0000-0000EE090000}"/>
    <cellStyle name="20% - Accent6 12" xfId="1894" xr:uid="{00000000-0005-0000-0000-0000EF090000}"/>
    <cellStyle name="20% - Accent6 12 2" xfId="4998" xr:uid="{00000000-0005-0000-0000-0000F0090000}"/>
    <cellStyle name="20% - Accent6 13" xfId="1895" xr:uid="{00000000-0005-0000-0000-0000F1090000}"/>
    <cellStyle name="20% - Accent6 13 2" xfId="4999" xr:uid="{00000000-0005-0000-0000-0000F2090000}"/>
    <cellStyle name="20% - Accent6 14" xfId="1896" xr:uid="{00000000-0005-0000-0000-0000F3090000}"/>
    <cellStyle name="20% - Accent6 14 2" xfId="5000" xr:uid="{00000000-0005-0000-0000-0000F4090000}"/>
    <cellStyle name="20% - Accent6 15" xfId="1897" xr:uid="{00000000-0005-0000-0000-0000F5090000}"/>
    <cellStyle name="20% - Accent6 15 2" xfId="5001" xr:uid="{00000000-0005-0000-0000-0000F6090000}"/>
    <cellStyle name="20% - Accent6 16" xfId="1898" xr:uid="{00000000-0005-0000-0000-0000F7090000}"/>
    <cellStyle name="20% - Accent6 16 2" xfId="5002" xr:uid="{00000000-0005-0000-0000-0000F8090000}"/>
    <cellStyle name="20% - Accent6 17" xfId="1899" xr:uid="{00000000-0005-0000-0000-0000F9090000}"/>
    <cellStyle name="20% - Accent6 17 2" xfId="5003" xr:uid="{00000000-0005-0000-0000-0000FA090000}"/>
    <cellStyle name="20% - Accent6 18" xfId="1900" xr:uid="{00000000-0005-0000-0000-0000FB090000}"/>
    <cellStyle name="20% - Accent6 18 2" xfId="5004" xr:uid="{00000000-0005-0000-0000-0000FC090000}"/>
    <cellStyle name="20% - Accent6 19" xfId="1901" xr:uid="{00000000-0005-0000-0000-0000FD090000}"/>
    <cellStyle name="20% - Accent6 19 2" xfId="5005" xr:uid="{00000000-0005-0000-0000-0000FE090000}"/>
    <cellStyle name="20% - Accent6 2" xfId="1902" xr:uid="{00000000-0005-0000-0000-0000FF090000}"/>
    <cellStyle name="20% - Accent6 2 10" xfId="1903" xr:uid="{00000000-0005-0000-0000-0000000A0000}"/>
    <cellStyle name="20% - Accent6 2 10 2" xfId="5006" xr:uid="{00000000-0005-0000-0000-0000010A0000}"/>
    <cellStyle name="20% - Accent6 2 2" xfId="1904" xr:uid="{00000000-0005-0000-0000-0000020A0000}"/>
    <cellStyle name="20% - Accent6 2 2 2" xfId="1905" xr:uid="{00000000-0005-0000-0000-0000030A0000}"/>
    <cellStyle name="20% - Accent6 2 2 2 2" xfId="5008" xr:uid="{00000000-0005-0000-0000-0000040A0000}"/>
    <cellStyle name="20% - Accent6 2 2 3" xfId="5007" xr:uid="{00000000-0005-0000-0000-0000050A0000}"/>
    <cellStyle name="20% - Accent6 2 3" xfId="1906" xr:uid="{00000000-0005-0000-0000-0000060A0000}"/>
    <cellStyle name="20% - Accent6 2 3 2" xfId="1907" xr:uid="{00000000-0005-0000-0000-0000070A0000}"/>
    <cellStyle name="20% - Accent6 2 3 2 2" xfId="5010" xr:uid="{00000000-0005-0000-0000-0000080A0000}"/>
    <cellStyle name="20% - Accent6 2 3 3" xfId="5009" xr:uid="{00000000-0005-0000-0000-0000090A0000}"/>
    <cellStyle name="20% - Accent6 2 4" xfId="1908" xr:uid="{00000000-0005-0000-0000-00000A0A0000}"/>
    <cellStyle name="20% - Accent6 2 4 2" xfId="1909" xr:uid="{00000000-0005-0000-0000-00000B0A0000}"/>
    <cellStyle name="20% - Accent6 2 4 2 2" xfId="5012" xr:uid="{00000000-0005-0000-0000-00000C0A0000}"/>
    <cellStyle name="20% - Accent6 2 4 3" xfId="5011" xr:uid="{00000000-0005-0000-0000-00000D0A0000}"/>
    <cellStyle name="20% - Accent6 2 5" xfId="1910" xr:uid="{00000000-0005-0000-0000-00000E0A0000}"/>
    <cellStyle name="20% - Accent6 2 5 2" xfId="5013" xr:uid="{00000000-0005-0000-0000-00000F0A0000}"/>
    <cellStyle name="20% - Accent6 2 6" xfId="1911" xr:uid="{00000000-0005-0000-0000-0000100A0000}"/>
    <cellStyle name="20% - Accent6 2 6 2" xfId="5014" xr:uid="{00000000-0005-0000-0000-0000110A0000}"/>
    <cellStyle name="20% - Accent6 2 7" xfId="1912" xr:uid="{00000000-0005-0000-0000-0000120A0000}"/>
    <cellStyle name="20% - Accent6 2 7 2" xfId="5015" xr:uid="{00000000-0005-0000-0000-0000130A0000}"/>
    <cellStyle name="20% - Accent6 2 8" xfId="1913" xr:uid="{00000000-0005-0000-0000-0000140A0000}"/>
    <cellStyle name="20% - Accent6 2 8 2" xfId="5016" xr:uid="{00000000-0005-0000-0000-0000150A0000}"/>
    <cellStyle name="20% - Accent6 2 9" xfId="1914" xr:uid="{00000000-0005-0000-0000-0000160A0000}"/>
    <cellStyle name="20% - Accent6 2 9 2" xfId="5017" xr:uid="{00000000-0005-0000-0000-0000170A0000}"/>
    <cellStyle name="20% - Accent6 2_B Block  Column LGF to UGF Lvl" xfId="1915" xr:uid="{00000000-0005-0000-0000-0000180A0000}"/>
    <cellStyle name="20% - Accent6 20" xfId="1916" xr:uid="{00000000-0005-0000-0000-0000190A0000}"/>
    <cellStyle name="20% - Accent6 20 2" xfId="5018" xr:uid="{00000000-0005-0000-0000-00001A0A0000}"/>
    <cellStyle name="20% - Accent6 21" xfId="1917" xr:uid="{00000000-0005-0000-0000-00001B0A0000}"/>
    <cellStyle name="20% - Accent6 21 2" xfId="5019" xr:uid="{00000000-0005-0000-0000-00001C0A0000}"/>
    <cellStyle name="20% - Accent6 22" xfId="1918" xr:uid="{00000000-0005-0000-0000-00001D0A0000}"/>
    <cellStyle name="20% - Accent6 22 2" xfId="5020" xr:uid="{00000000-0005-0000-0000-00001E0A0000}"/>
    <cellStyle name="20% - Accent6 23" xfId="1919" xr:uid="{00000000-0005-0000-0000-00001F0A0000}"/>
    <cellStyle name="20% - Accent6 23 2" xfId="5021" xr:uid="{00000000-0005-0000-0000-0000200A0000}"/>
    <cellStyle name="20% - Accent6 24" xfId="1920" xr:uid="{00000000-0005-0000-0000-0000210A0000}"/>
    <cellStyle name="20% - Accent6 24 2" xfId="5022" xr:uid="{00000000-0005-0000-0000-0000220A0000}"/>
    <cellStyle name="20% - Accent6 25" xfId="1921" xr:uid="{00000000-0005-0000-0000-0000230A0000}"/>
    <cellStyle name="20% - Accent6 25 2" xfId="5023" xr:uid="{00000000-0005-0000-0000-0000240A0000}"/>
    <cellStyle name="20% - Accent6 26" xfId="1922" xr:uid="{00000000-0005-0000-0000-0000250A0000}"/>
    <cellStyle name="20% - Accent6 26 2" xfId="5024" xr:uid="{00000000-0005-0000-0000-0000260A0000}"/>
    <cellStyle name="20% - Accent6 27" xfId="1923" xr:uid="{00000000-0005-0000-0000-0000270A0000}"/>
    <cellStyle name="20% - Accent6 27 2" xfId="5025" xr:uid="{00000000-0005-0000-0000-0000280A0000}"/>
    <cellStyle name="20% - Accent6 28" xfId="1924" xr:uid="{00000000-0005-0000-0000-0000290A0000}"/>
    <cellStyle name="20% - Accent6 28 2" xfId="5026" xr:uid="{00000000-0005-0000-0000-00002A0A0000}"/>
    <cellStyle name="20% - Accent6 29" xfId="1925" xr:uid="{00000000-0005-0000-0000-00002B0A0000}"/>
    <cellStyle name="20% - Accent6 29 2" xfId="5027" xr:uid="{00000000-0005-0000-0000-00002C0A0000}"/>
    <cellStyle name="20% - Accent6 3" xfId="1926" xr:uid="{00000000-0005-0000-0000-00002D0A0000}"/>
    <cellStyle name="20% - Accent6 3 10" xfId="5028" xr:uid="{00000000-0005-0000-0000-00002E0A0000}"/>
    <cellStyle name="20% - Accent6 3 2" xfId="1927" xr:uid="{00000000-0005-0000-0000-00002F0A0000}"/>
    <cellStyle name="20% - Accent6 3 2 2" xfId="5029" xr:uid="{00000000-0005-0000-0000-0000300A0000}"/>
    <cellStyle name="20% - Accent6 3 3" xfId="1928" xr:uid="{00000000-0005-0000-0000-0000310A0000}"/>
    <cellStyle name="20% - Accent6 3 3 2" xfId="1929" xr:uid="{00000000-0005-0000-0000-0000320A0000}"/>
    <cellStyle name="20% - Accent6 3 3 2 2" xfId="5031" xr:uid="{00000000-0005-0000-0000-0000330A0000}"/>
    <cellStyle name="20% - Accent6 3 3 3" xfId="5030" xr:uid="{00000000-0005-0000-0000-0000340A0000}"/>
    <cellStyle name="20% - Accent6 3 4" xfId="1930" xr:uid="{00000000-0005-0000-0000-0000350A0000}"/>
    <cellStyle name="20% - Accent6 3 4 2" xfId="1931" xr:uid="{00000000-0005-0000-0000-0000360A0000}"/>
    <cellStyle name="20% - Accent6 3 4 2 2" xfId="5033" xr:uid="{00000000-0005-0000-0000-0000370A0000}"/>
    <cellStyle name="20% - Accent6 3 4 3" xfId="5032" xr:uid="{00000000-0005-0000-0000-0000380A0000}"/>
    <cellStyle name="20% - Accent6 3 5" xfId="1932" xr:uid="{00000000-0005-0000-0000-0000390A0000}"/>
    <cellStyle name="20% - Accent6 3 5 2" xfId="5034" xr:uid="{00000000-0005-0000-0000-00003A0A0000}"/>
    <cellStyle name="20% - Accent6 3 6" xfId="1933" xr:uid="{00000000-0005-0000-0000-00003B0A0000}"/>
    <cellStyle name="20% - Accent6 3 6 2" xfId="5035" xr:uid="{00000000-0005-0000-0000-00003C0A0000}"/>
    <cellStyle name="20% - Accent6 3 7" xfId="1934" xr:uid="{00000000-0005-0000-0000-00003D0A0000}"/>
    <cellStyle name="20% - Accent6 3 7 2" xfId="5036" xr:uid="{00000000-0005-0000-0000-00003E0A0000}"/>
    <cellStyle name="20% - Accent6 3 8" xfId="1935" xr:uid="{00000000-0005-0000-0000-00003F0A0000}"/>
    <cellStyle name="20% - Accent6 3 8 2" xfId="5037" xr:uid="{00000000-0005-0000-0000-0000400A0000}"/>
    <cellStyle name="20% - Accent6 3 9" xfId="1936" xr:uid="{00000000-0005-0000-0000-0000410A0000}"/>
    <cellStyle name="20% - Accent6 3 9 2" xfId="5038" xr:uid="{00000000-0005-0000-0000-0000420A0000}"/>
    <cellStyle name="20% - Accent6 3_Sheet2" xfId="1937" xr:uid="{00000000-0005-0000-0000-0000430A0000}"/>
    <cellStyle name="20% - Accent6 30" xfId="1938" xr:uid="{00000000-0005-0000-0000-0000440A0000}"/>
    <cellStyle name="20% - Accent6 30 2" xfId="5039" xr:uid="{00000000-0005-0000-0000-0000450A0000}"/>
    <cellStyle name="20% - Accent6 31" xfId="1939" xr:uid="{00000000-0005-0000-0000-0000460A0000}"/>
    <cellStyle name="20% - Accent6 31 2" xfId="5040" xr:uid="{00000000-0005-0000-0000-0000470A0000}"/>
    <cellStyle name="20% - Accent6 32" xfId="1940" xr:uid="{00000000-0005-0000-0000-0000480A0000}"/>
    <cellStyle name="20% - Accent6 32 2" xfId="5041" xr:uid="{00000000-0005-0000-0000-0000490A0000}"/>
    <cellStyle name="20% - Accent6 33" xfId="1941" xr:uid="{00000000-0005-0000-0000-00004A0A0000}"/>
    <cellStyle name="20% - Accent6 33 2" xfId="5042" xr:uid="{00000000-0005-0000-0000-00004B0A0000}"/>
    <cellStyle name="20% - Accent6 34" xfId="1942" xr:uid="{00000000-0005-0000-0000-00004C0A0000}"/>
    <cellStyle name="20% - Accent6 34 2" xfId="5043" xr:uid="{00000000-0005-0000-0000-00004D0A0000}"/>
    <cellStyle name="20% - Accent6 35" xfId="1943" xr:uid="{00000000-0005-0000-0000-00004E0A0000}"/>
    <cellStyle name="20% - Accent6 35 2" xfId="5044" xr:uid="{00000000-0005-0000-0000-00004F0A0000}"/>
    <cellStyle name="20% - Accent6 36" xfId="1944" xr:uid="{00000000-0005-0000-0000-0000500A0000}"/>
    <cellStyle name="20% - Accent6 36 2" xfId="5045" xr:uid="{00000000-0005-0000-0000-0000510A0000}"/>
    <cellStyle name="20% - Accent6 37" xfId="1945" xr:uid="{00000000-0005-0000-0000-0000520A0000}"/>
    <cellStyle name="20% - Accent6 37 2" xfId="5046" xr:uid="{00000000-0005-0000-0000-0000530A0000}"/>
    <cellStyle name="20% - Accent6 38" xfId="1946" xr:uid="{00000000-0005-0000-0000-0000540A0000}"/>
    <cellStyle name="20% - Accent6 38 2" xfId="5047" xr:uid="{00000000-0005-0000-0000-0000550A0000}"/>
    <cellStyle name="20% - Accent6 39" xfId="1947" xr:uid="{00000000-0005-0000-0000-0000560A0000}"/>
    <cellStyle name="20% - Accent6 39 2" xfId="5048" xr:uid="{00000000-0005-0000-0000-0000570A0000}"/>
    <cellStyle name="20% - Accent6 4" xfId="1948" xr:uid="{00000000-0005-0000-0000-0000580A0000}"/>
    <cellStyle name="20% - Accent6 4 10" xfId="5049" xr:uid="{00000000-0005-0000-0000-0000590A0000}"/>
    <cellStyle name="20% - Accent6 4 2" xfId="1949" xr:uid="{00000000-0005-0000-0000-00005A0A0000}"/>
    <cellStyle name="20% - Accent6 4 2 2" xfId="5050" xr:uid="{00000000-0005-0000-0000-00005B0A0000}"/>
    <cellStyle name="20% - Accent6 4 3" xfId="1950" xr:uid="{00000000-0005-0000-0000-00005C0A0000}"/>
    <cellStyle name="20% - Accent6 4 3 2" xfId="1951" xr:uid="{00000000-0005-0000-0000-00005D0A0000}"/>
    <cellStyle name="20% - Accent6 4 3 2 2" xfId="5052" xr:uid="{00000000-0005-0000-0000-00005E0A0000}"/>
    <cellStyle name="20% - Accent6 4 3 3" xfId="5051" xr:uid="{00000000-0005-0000-0000-00005F0A0000}"/>
    <cellStyle name="20% - Accent6 4 4" xfId="1952" xr:uid="{00000000-0005-0000-0000-0000600A0000}"/>
    <cellStyle name="20% - Accent6 4 4 2" xfId="1953" xr:uid="{00000000-0005-0000-0000-0000610A0000}"/>
    <cellStyle name="20% - Accent6 4 4 2 2" xfId="5054" xr:uid="{00000000-0005-0000-0000-0000620A0000}"/>
    <cellStyle name="20% - Accent6 4 4 3" xfId="5053" xr:uid="{00000000-0005-0000-0000-0000630A0000}"/>
    <cellStyle name="20% - Accent6 4 5" xfId="1954" xr:uid="{00000000-0005-0000-0000-0000640A0000}"/>
    <cellStyle name="20% - Accent6 4 5 2" xfId="5055" xr:uid="{00000000-0005-0000-0000-0000650A0000}"/>
    <cellStyle name="20% - Accent6 4 6" xfId="1955" xr:uid="{00000000-0005-0000-0000-0000660A0000}"/>
    <cellStyle name="20% - Accent6 4 6 2" xfId="5056" xr:uid="{00000000-0005-0000-0000-0000670A0000}"/>
    <cellStyle name="20% - Accent6 4 7" xfId="1956" xr:uid="{00000000-0005-0000-0000-0000680A0000}"/>
    <cellStyle name="20% - Accent6 4 7 2" xfId="5057" xr:uid="{00000000-0005-0000-0000-0000690A0000}"/>
    <cellStyle name="20% - Accent6 4 8" xfId="1957" xr:uid="{00000000-0005-0000-0000-00006A0A0000}"/>
    <cellStyle name="20% - Accent6 4 8 2" xfId="5058" xr:uid="{00000000-0005-0000-0000-00006B0A0000}"/>
    <cellStyle name="20% - Accent6 4 9" xfId="1958" xr:uid="{00000000-0005-0000-0000-00006C0A0000}"/>
    <cellStyle name="20% - Accent6 4 9 2" xfId="5059" xr:uid="{00000000-0005-0000-0000-00006D0A0000}"/>
    <cellStyle name="20% - Accent6 4_Sheet2" xfId="1959" xr:uid="{00000000-0005-0000-0000-00006E0A0000}"/>
    <cellStyle name="20% - Accent6 5" xfId="1960" xr:uid="{00000000-0005-0000-0000-00006F0A0000}"/>
    <cellStyle name="20% - Accent6 5 10" xfId="5060" xr:uid="{00000000-0005-0000-0000-0000700A0000}"/>
    <cellStyle name="20% - Accent6 5 2" xfId="1961" xr:uid="{00000000-0005-0000-0000-0000710A0000}"/>
    <cellStyle name="20% - Accent6 5 2 2" xfId="1962" xr:uid="{00000000-0005-0000-0000-0000720A0000}"/>
    <cellStyle name="20% - Accent6 5 2 2 2" xfId="5062" xr:uid="{00000000-0005-0000-0000-0000730A0000}"/>
    <cellStyle name="20% - Accent6 5 2 3" xfId="5061" xr:uid="{00000000-0005-0000-0000-0000740A0000}"/>
    <cellStyle name="20% - Accent6 5 3" xfId="1963" xr:uid="{00000000-0005-0000-0000-0000750A0000}"/>
    <cellStyle name="20% - Accent6 5 3 2" xfId="1964" xr:uid="{00000000-0005-0000-0000-0000760A0000}"/>
    <cellStyle name="20% - Accent6 5 3 2 2" xfId="5064" xr:uid="{00000000-0005-0000-0000-0000770A0000}"/>
    <cellStyle name="20% - Accent6 5 3 3" xfId="5063" xr:uid="{00000000-0005-0000-0000-0000780A0000}"/>
    <cellStyle name="20% - Accent6 5 4" xfId="1965" xr:uid="{00000000-0005-0000-0000-0000790A0000}"/>
    <cellStyle name="20% - Accent6 5 4 2" xfId="1966" xr:uid="{00000000-0005-0000-0000-00007A0A0000}"/>
    <cellStyle name="20% - Accent6 5 4 2 2" xfId="5066" xr:uid="{00000000-0005-0000-0000-00007B0A0000}"/>
    <cellStyle name="20% - Accent6 5 4 3" xfId="5065" xr:uid="{00000000-0005-0000-0000-00007C0A0000}"/>
    <cellStyle name="20% - Accent6 5 5" xfId="1967" xr:uid="{00000000-0005-0000-0000-00007D0A0000}"/>
    <cellStyle name="20% - Accent6 5 5 2" xfId="5067" xr:uid="{00000000-0005-0000-0000-00007E0A0000}"/>
    <cellStyle name="20% - Accent6 5 6" xfId="1968" xr:uid="{00000000-0005-0000-0000-00007F0A0000}"/>
    <cellStyle name="20% - Accent6 5 6 2" xfId="5068" xr:uid="{00000000-0005-0000-0000-0000800A0000}"/>
    <cellStyle name="20% - Accent6 5 7" xfId="1969" xr:uid="{00000000-0005-0000-0000-0000810A0000}"/>
    <cellStyle name="20% - Accent6 5 7 2" xfId="5069" xr:uid="{00000000-0005-0000-0000-0000820A0000}"/>
    <cellStyle name="20% - Accent6 5 8" xfId="1970" xr:uid="{00000000-0005-0000-0000-0000830A0000}"/>
    <cellStyle name="20% - Accent6 5 8 2" xfId="5070" xr:uid="{00000000-0005-0000-0000-0000840A0000}"/>
    <cellStyle name="20% - Accent6 5 9" xfId="1971" xr:uid="{00000000-0005-0000-0000-0000850A0000}"/>
    <cellStyle name="20% - Accent6 5 9 2" xfId="5071" xr:uid="{00000000-0005-0000-0000-0000860A0000}"/>
    <cellStyle name="20% - Accent6 5_Sheet2" xfId="1972" xr:uid="{00000000-0005-0000-0000-0000870A0000}"/>
    <cellStyle name="20% - Accent6 6" xfId="1973" xr:uid="{00000000-0005-0000-0000-0000880A0000}"/>
    <cellStyle name="20% - Accent6 6 10" xfId="5072" xr:uid="{00000000-0005-0000-0000-0000890A0000}"/>
    <cellStyle name="20% - Accent6 6 2" xfId="1974" xr:uid="{00000000-0005-0000-0000-00008A0A0000}"/>
    <cellStyle name="20% - Accent6 6 2 2" xfId="1975" xr:uid="{00000000-0005-0000-0000-00008B0A0000}"/>
    <cellStyle name="20% - Accent6 6 2 2 2" xfId="5074" xr:uid="{00000000-0005-0000-0000-00008C0A0000}"/>
    <cellStyle name="20% - Accent6 6 2 3" xfId="5073" xr:uid="{00000000-0005-0000-0000-00008D0A0000}"/>
    <cellStyle name="20% - Accent6 6 3" xfId="1976" xr:uid="{00000000-0005-0000-0000-00008E0A0000}"/>
    <cellStyle name="20% - Accent6 6 3 2" xfId="1977" xr:uid="{00000000-0005-0000-0000-00008F0A0000}"/>
    <cellStyle name="20% - Accent6 6 3 2 2" xfId="5076" xr:uid="{00000000-0005-0000-0000-0000900A0000}"/>
    <cellStyle name="20% - Accent6 6 3 3" xfId="5075" xr:uid="{00000000-0005-0000-0000-0000910A0000}"/>
    <cellStyle name="20% - Accent6 6 4" xfId="1978" xr:uid="{00000000-0005-0000-0000-0000920A0000}"/>
    <cellStyle name="20% - Accent6 6 4 2" xfId="1979" xr:uid="{00000000-0005-0000-0000-0000930A0000}"/>
    <cellStyle name="20% - Accent6 6 4 2 2" xfId="5078" xr:uid="{00000000-0005-0000-0000-0000940A0000}"/>
    <cellStyle name="20% - Accent6 6 4 3" xfId="5077" xr:uid="{00000000-0005-0000-0000-0000950A0000}"/>
    <cellStyle name="20% - Accent6 6 5" xfId="1980" xr:uid="{00000000-0005-0000-0000-0000960A0000}"/>
    <cellStyle name="20% - Accent6 6 5 2" xfId="5079" xr:uid="{00000000-0005-0000-0000-0000970A0000}"/>
    <cellStyle name="20% - Accent6 6 6" xfId="1981" xr:uid="{00000000-0005-0000-0000-0000980A0000}"/>
    <cellStyle name="20% - Accent6 6 6 2" xfId="5080" xr:uid="{00000000-0005-0000-0000-0000990A0000}"/>
    <cellStyle name="20% - Accent6 6 7" xfId="1982" xr:uid="{00000000-0005-0000-0000-00009A0A0000}"/>
    <cellStyle name="20% - Accent6 6 7 2" xfId="5081" xr:uid="{00000000-0005-0000-0000-00009B0A0000}"/>
    <cellStyle name="20% - Accent6 6 8" xfId="1983" xr:uid="{00000000-0005-0000-0000-00009C0A0000}"/>
    <cellStyle name="20% - Accent6 6 8 2" xfId="5082" xr:uid="{00000000-0005-0000-0000-00009D0A0000}"/>
    <cellStyle name="20% - Accent6 6 9" xfId="1984" xr:uid="{00000000-0005-0000-0000-00009E0A0000}"/>
    <cellStyle name="20% - Accent6 6 9 2" xfId="5083" xr:uid="{00000000-0005-0000-0000-00009F0A0000}"/>
    <cellStyle name="20% - Accent6 6_Sheet2" xfId="1985" xr:uid="{00000000-0005-0000-0000-0000A00A0000}"/>
    <cellStyle name="20% - Accent6 7" xfId="1986" xr:uid="{00000000-0005-0000-0000-0000A10A0000}"/>
    <cellStyle name="20% - Accent6 7 10" xfId="5084" xr:uid="{00000000-0005-0000-0000-0000A20A0000}"/>
    <cellStyle name="20% - Accent6 7 2" xfId="1987" xr:uid="{00000000-0005-0000-0000-0000A30A0000}"/>
    <cellStyle name="20% - Accent6 7 2 2" xfId="1988" xr:uid="{00000000-0005-0000-0000-0000A40A0000}"/>
    <cellStyle name="20% - Accent6 7 2 2 2" xfId="5086" xr:uid="{00000000-0005-0000-0000-0000A50A0000}"/>
    <cellStyle name="20% - Accent6 7 2 3" xfId="5085" xr:uid="{00000000-0005-0000-0000-0000A60A0000}"/>
    <cellStyle name="20% - Accent6 7 3" xfId="1989" xr:uid="{00000000-0005-0000-0000-0000A70A0000}"/>
    <cellStyle name="20% - Accent6 7 3 2" xfId="1990" xr:uid="{00000000-0005-0000-0000-0000A80A0000}"/>
    <cellStyle name="20% - Accent6 7 3 2 2" xfId="5088" xr:uid="{00000000-0005-0000-0000-0000A90A0000}"/>
    <cellStyle name="20% - Accent6 7 3 3" xfId="5087" xr:uid="{00000000-0005-0000-0000-0000AA0A0000}"/>
    <cellStyle name="20% - Accent6 7 4" xfId="1991" xr:uid="{00000000-0005-0000-0000-0000AB0A0000}"/>
    <cellStyle name="20% - Accent6 7 4 2" xfId="1992" xr:uid="{00000000-0005-0000-0000-0000AC0A0000}"/>
    <cellStyle name="20% - Accent6 7 4 2 2" xfId="5090" xr:uid="{00000000-0005-0000-0000-0000AD0A0000}"/>
    <cellStyle name="20% - Accent6 7 4 3" xfId="5089" xr:uid="{00000000-0005-0000-0000-0000AE0A0000}"/>
    <cellStyle name="20% - Accent6 7 5" xfId="1993" xr:uid="{00000000-0005-0000-0000-0000AF0A0000}"/>
    <cellStyle name="20% - Accent6 7 5 2" xfId="5091" xr:uid="{00000000-0005-0000-0000-0000B00A0000}"/>
    <cellStyle name="20% - Accent6 7 6" xfId="1994" xr:uid="{00000000-0005-0000-0000-0000B10A0000}"/>
    <cellStyle name="20% - Accent6 7 6 2" xfId="5092" xr:uid="{00000000-0005-0000-0000-0000B20A0000}"/>
    <cellStyle name="20% - Accent6 7 7" xfId="1995" xr:uid="{00000000-0005-0000-0000-0000B30A0000}"/>
    <cellStyle name="20% - Accent6 7 7 2" xfId="5093" xr:uid="{00000000-0005-0000-0000-0000B40A0000}"/>
    <cellStyle name="20% - Accent6 7 8" xfId="1996" xr:uid="{00000000-0005-0000-0000-0000B50A0000}"/>
    <cellStyle name="20% - Accent6 7 8 2" xfId="5094" xr:uid="{00000000-0005-0000-0000-0000B60A0000}"/>
    <cellStyle name="20% - Accent6 7 9" xfId="1997" xr:uid="{00000000-0005-0000-0000-0000B70A0000}"/>
    <cellStyle name="20% - Accent6 7 9 2" xfId="5095" xr:uid="{00000000-0005-0000-0000-0000B80A0000}"/>
    <cellStyle name="20% - Accent6 7_Sheet2" xfId="1998" xr:uid="{00000000-0005-0000-0000-0000B90A0000}"/>
    <cellStyle name="20% - Accent6 8" xfId="1999" xr:uid="{00000000-0005-0000-0000-0000BA0A0000}"/>
    <cellStyle name="20% - Accent6 8 10" xfId="5096" xr:uid="{00000000-0005-0000-0000-0000BB0A0000}"/>
    <cellStyle name="20% - Accent6 8 2" xfId="2000" xr:uid="{00000000-0005-0000-0000-0000BC0A0000}"/>
    <cellStyle name="20% - Accent6 8 2 2" xfId="5097" xr:uid="{00000000-0005-0000-0000-0000BD0A0000}"/>
    <cellStyle name="20% - Accent6 8 3" xfId="2001" xr:uid="{00000000-0005-0000-0000-0000BE0A0000}"/>
    <cellStyle name="20% - Accent6 8 3 2" xfId="5098" xr:uid="{00000000-0005-0000-0000-0000BF0A0000}"/>
    <cellStyle name="20% - Accent6 8 4" xfId="2002" xr:uid="{00000000-0005-0000-0000-0000C00A0000}"/>
    <cellStyle name="20% - Accent6 8 4 2" xfId="5099" xr:uid="{00000000-0005-0000-0000-0000C10A0000}"/>
    <cellStyle name="20% - Accent6 8 5" xfId="2003" xr:uid="{00000000-0005-0000-0000-0000C20A0000}"/>
    <cellStyle name="20% - Accent6 8 5 2" xfId="5100" xr:uid="{00000000-0005-0000-0000-0000C30A0000}"/>
    <cellStyle name="20% - Accent6 8 6" xfId="2004" xr:uid="{00000000-0005-0000-0000-0000C40A0000}"/>
    <cellStyle name="20% - Accent6 8 6 2" xfId="5101" xr:uid="{00000000-0005-0000-0000-0000C50A0000}"/>
    <cellStyle name="20% - Accent6 8 7" xfId="2005" xr:uid="{00000000-0005-0000-0000-0000C60A0000}"/>
    <cellStyle name="20% - Accent6 8 7 2" xfId="5102" xr:uid="{00000000-0005-0000-0000-0000C70A0000}"/>
    <cellStyle name="20% - Accent6 8 8" xfId="2006" xr:uid="{00000000-0005-0000-0000-0000C80A0000}"/>
    <cellStyle name="20% - Accent6 8 8 2" xfId="5103" xr:uid="{00000000-0005-0000-0000-0000C90A0000}"/>
    <cellStyle name="20% - Accent6 8 9" xfId="2007" xr:uid="{00000000-0005-0000-0000-0000CA0A0000}"/>
    <cellStyle name="20% - Accent6 8 9 2" xfId="5104" xr:uid="{00000000-0005-0000-0000-0000CB0A0000}"/>
    <cellStyle name="20% - Accent6 8_Sheet2" xfId="2008" xr:uid="{00000000-0005-0000-0000-0000CC0A0000}"/>
    <cellStyle name="20% - Accent6 9" xfId="2009" xr:uid="{00000000-0005-0000-0000-0000CD0A0000}"/>
    <cellStyle name="20% - Accent6 9 10" xfId="5105" xr:uid="{00000000-0005-0000-0000-0000CE0A0000}"/>
    <cellStyle name="20% - Accent6 9 2" xfId="2010" xr:uid="{00000000-0005-0000-0000-0000CF0A0000}"/>
    <cellStyle name="20% - Accent6 9 2 2" xfId="5106" xr:uid="{00000000-0005-0000-0000-0000D00A0000}"/>
    <cellStyle name="20% - Accent6 9 3" xfId="2011" xr:uid="{00000000-0005-0000-0000-0000D10A0000}"/>
    <cellStyle name="20% - Accent6 9 3 2" xfId="5107" xr:uid="{00000000-0005-0000-0000-0000D20A0000}"/>
    <cellStyle name="20% - Accent6 9 4" xfId="2012" xr:uid="{00000000-0005-0000-0000-0000D30A0000}"/>
    <cellStyle name="20% - Accent6 9 4 2" xfId="5108" xr:uid="{00000000-0005-0000-0000-0000D40A0000}"/>
    <cellStyle name="20% - Accent6 9 5" xfId="2013" xr:uid="{00000000-0005-0000-0000-0000D50A0000}"/>
    <cellStyle name="20% - Accent6 9 5 2" xfId="5109" xr:uid="{00000000-0005-0000-0000-0000D60A0000}"/>
    <cellStyle name="20% - Accent6 9 6" xfId="2014" xr:uid="{00000000-0005-0000-0000-0000D70A0000}"/>
    <cellStyle name="20% - Accent6 9 6 2" xfId="5110" xr:uid="{00000000-0005-0000-0000-0000D80A0000}"/>
    <cellStyle name="20% - Accent6 9 7" xfId="2015" xr:uid="{00000000-0005-0000-0000-0000D90A0000}"/>
    <cellStyle name="20% - Accent6 9 7 2" xfId="5111" xr:uid="{00000000-0005-0000-0000-0000DA0A0000}"/>
    <cellStyle name="20% - Accent6 9 8" xfId="2016" xr:uid="{00000000-0005-0000-0000-0000DB0A0000}"/>
    <cellStyle name="20% - Accent6 9 8 2" xfId="5112" xr:uid="{00000000-0005-0000-0000-0000DC0A0000}"/>
    <cellStyle name="20% - Accent6 9 9" xfId="2017" xr:uid="{00000000-0005-0000-0000-0000DD0A0000}"/>
    <cellStyle name="20% - Accent6 9 9 2" xfId="5113" xr:uid="{00000000-0005-0000-0000-0000DE0A0000}"/>
    <cellStyle name="20% - Akzent1" xfId="2018" xr:uid="{00000000-0005-0000-0000-0000DF0A0000}"/>
    <cellStyle name="20% - Akzent2" xfId="2019" xr:uid="{00000000-0005-0000-0000-0000E00A0000}"/>
    <cellStyle name="20% - Akzent3" xfId="2020" xr:uid="{00000000-0005-0000-0000-0000E10A0000}"/>
    <cellStyle name="20% - Akzent4" xfId="2021" xr:uid="{00000000-0005-0000-0000-0000E20A0000}"/>
    <cellStyle name="20% - Akzent5" xfId="2022" xr:uid="{00000000-0005-0000-0000-0000E30A0000}"/>
    <cellStyle name="20% - Akzent6" xfId="2023" xr:uid="{00000000-0005-0000-0000-0000E40A0000}"/>
    <cellStyle name="³f¹E[0]_laroux" xfId="2024" xr:uid="{00000000-0005-0000-0000-0000E50A0000}"/>
    <cellStyle name="³f¹ô_laroux" xfId="2025" xr:uid="{00000000-0005-0000-0000-0000E60A0000}"/>
    <cellStyle name="40% - Accent1 1" xfId="2026" xr:uid="{00000000-0005-0000-0000-0000E70A0000}"/>
    <cellStyle name="40% - Accent1 1 1" xfId="2027" xr:uid="{00000000-0005-0000-0000-0000E80A0000}"/>
    <cellStyle name="40% - Accent1 1 1 2" xfId="2028" xr:uid="{00000000-0005-0000-0000-0000E90A0000}"/>
    <cellStyle name="40% - Accent1 1 1 2 2" xfId="5116" xr:uid="{00000000-0005-0000-0000-0000EA0A0000}"/>
    <cellStyle name="40% - Accent1 1 1 3" xfId="5115" xr:uid="{00000000-0005-0000-0000-0000EB0A0000}"/>
    <cellStyle name="40% - Accent1 1 2" xfId="2029" xr:uid="{00000000-0005-0000-0000-0000EC0A0000}"/>
    <cellStyle name="40% - Accent1 1 2 2" xfId="5117" xr:uid="{00000000-0005-0000-0000-0000ED0A0000}"/>
    <cellStyle name="40% - Accent1 1 3" xfId="5114" xr:uid="{00000000-0005-0000-0000-0000EE0A0000}"/>
    <cellStyle name="40% - Accent1 10" xfId="2030" xr:uid="{00000000-0005-0000-0000-0000EF0A0000}"/>
    <cellStyle name="40% - Accent1 10 10" xfId="5118" xr:uid="{00000000-0005-0000-0000-0000F00A0000}"/>
    <cellStyle name="40% - Accent1 10 2" xfId="2031" xr:uid="{00000000-0005-0000-0000-0000F10A0000}"/>
    <cellStyle name="40% - Accent1 10 2 2" xfId="5119" xr:uid="{00000000-0005-0000-0000-0000F20A0000}"/>
    <cellStyle name="40% - Accent1 10 3" xfId="2032" xr:uid="{00000000-0005-0000-0000-0000F30A0000}"/>
    <cellStyle name="40% - Accent1 10 3 2" xfId="5120" xr:uid="{00000000-0005-0000-0000-0000F40A0000}"/>
    <cellStyle name="40% - Accent1 10 4" xfId="2033" xr:uid="{00000000-0005-0000-0000-0000F50A0000}"/>
    <cellStyle name="40% - Accent1 10 4 2" xfId="5121" xr:uid="{00000000-0005-0000-0000-0000F60A0000}"/>
    <cellStyle name="40% - Accent1 10 5" xfId="2034" xr:uid="{00000000-0005-0000-0000-0000F70A0000}"/>
    <cellStyle name="40% - Accent1 10 5 2" xfId="5122" xr:uid="{00000000-0005-0000-0000-0000F80A0000}"/>
    <cellStyle name="40% - Accent1 10 6" xfId="2035" xr:uid="{00000000-0005-0000-0000-0000F90A0000}"/>
    <cellStyle name="40% - Accent1 10 6 2" xfId="5123" xr:uid="{00000000-0005-0000-0000-0000FA0A0000}"/>
    <cellStyle name="40% - Accent1 10 7" xfId="2036" xr:uid="{00000000-0005-0000-0000-0000FB0A0000}"/>
    <cellStyle name="40% - Accent1 10 7 2" xfId="5124" xr:uid="{00000000-0005-0000-0000-0000FC0A0000}"/>
    <cellStyle name="40% - Accent1 10 8" xfId="2037" xr:uid="{00000000-0005-0000-0000-0000FD0A0000}"/>
    <cellStyle name="40% - Accent1 10 8 2" xfId="5125" xr:uid="{00000000-0005-0000-0000-0000FE0A0000}"/>
    <cellStyle name="40% - Accent1 10 9" xfId="2038" xr:uid="{00000000-0005-0000-0000-0000FF0A0000}"/>
    <cellStyle name="40% - Accent1 10 9 2" xfId="5126" xr:uid="{00000000-0005-0000-0000-0000000B0000}"/>
    <cellStyle name="40% - Accent1 11" xfId="2039" xr:uid="{00000000-0005-0000-0000-0000010B0000}"/>
    <cellStyle name="40% - Accent1 11 2" xfId="5127" xr:uid="{00000000-0005-0000-0000-0000020B0000}"/>
    <cellStyle name="40% - Accent1 12" xfId="2040" xr:uid="{00000000-0005-0000-0000-0000030B0000}"/>
    <cellStyle name="40% - Accent1 12 2" xfId="5128" xr:uid="{00000000-0005-0000-0000-0000040B0000}"/>
    <cellStyle name="40% - Accent1 13" xfId="2041" xr:uid="{00000000-0005-0000-0000-0000050B0000}"/>
    <cellStyle name="40% - Accent1 13 2" xfId="5129" xr:uid="{00000000-0005-0000-0000-0000060B0000}"/>
    <cellStyle name="40% - Accent1 14" xfId="2042" xr:uid="{00000000-0005-0000-0000-0000070B0000}"/>
    <cellStyle name="40% - Accent1 14 2" xfId="5130" xr:uid="{00000000-0005-0000-0000-0000080B0000}"/>
    <cellStyle name="40% - Accent1 15" xfId="2043" xr:uid="{00000000-0005-0000-0000-0000090B0000}"/>
    <cellStyle name="40% - Accent1 15 2" xfId="5131" xr:uid="{00000000-0005-0000-0000-00000A0B0000}"/>
    <cellStyle name="40% - Accent1 16" xfId="2044" xr:uid="{00000000-0005-0000-0000-00000B0B0000}"/>
    <cellStyle name="40% - Accent1 16 2" xfId="5132" xr:uid="{00000000-0005-0000-0000-00000C0B0000}"/>
    <cellStyle name="40% - Accent1 17" xfId="2045" xr:uid="{00000000-0005-0000-0000-00000D0B0000}"/>
    <cellStyle name="40% - Accent1 17 2" xfId="5133" xr:uid="{00000000-0005-0000-0000-00000E0B0000}"/>
    <cellStyle name="40% - Accent1 18" xfId="2046" xr:uid="{00000000-0005-0000-0000-00000F0B0000}"/>
    <cellStyle name="40% - Accent1 18 2" xfId="5134" xr:uid="{00000000-0005-0000-0000-0000100B0000}"/>
    <cellStyle name="40% - Accent1 19" xfId="2047" xr:uid="{00000000-0005-0000-0000-0000110B0000}"/>
    <cellStyle name="40% - Accent1 19 2" xfId="5135" xr:uid="{00000000-0005-0000-0000-0000120B0000}"/>
    <cellStyle name="40% - Accent1 2" xfId="2048" xr:uid="{00000000-0005-0000-0000-0000130B0000}"/>
    <cellStyle name="40% - Accent1 2 10" xfId="2049" xr:uid="{00000000-0005-0000-0000-0000140B0000}"/>
    <cellStyle name="40% - Accent1 2 10 2" xfId="5136" xr:uid="{00000000-0005-0000-0000-0000150B0000}"/>
    <cellStyle name="40% - Accent1 2 2" xfId="2050" xr:uid="{00000000-0005-0000-0000-0000160B0000}"/>
    <cellStyle name="40% - Accent1 2 2 2" xfId="2051" xr:uid="{00000000-0005-0000-0000-0000170B0000}"/>
    <cellStyle name="40% - Accent1 2 2 2 2" xfId="5138" xr:uid="{00000000-0005-0000-0000-0000180B0000}"/>
    <cellStyle name="40% - Accent1 2 2 3" xfId="5137" xr:uid="{00000000-0005-0000-0000-0000190B0000}"/>
    <cellStyle name="40% - Accent1 2 3" xfId="2052" xr:uid="{00000000-0005-0000-0000-00001A0B0000}"/>
    <cellStyle name="40% - Accent1 2 3 2" xfId="2053" xr:uid="{00000000-0005-0000-0000-00001B0B0000}"/>
    <cellStyle name="40% - Accent1 2 3 2 2" xfId="5140" xr:uid="{00000000-0005-0000-0000-00001C0B0000}"/>
    <cellStyle name="40% - Accent1 2 3 3" xfId="5139" xr:uid="{00000000-0005-0000-0000-00001D0B0000}"/>
    <cellStyle name="40% - Accent1 2 4" xfId="2054" xr:uid="{00000000-0005-0000-0000-00001E0B0000}"/>
    <cellStyle name="40% - Accent1 2 4 2" xfId="2055" xr:uid="{00000000-0005-0000-0000-00001F0B0000}"/>
    <cellStyle name="40% - Accent1 2 4 2 2" xfId="5142" xr:uid="{00000000-0005-0000-0000-0000200B0000}"/>
    <cellStyle name="40% - Accent1 2 4 3" xfId="5141" xr:uid="{00000000-0005-0000-0000-0000210B0000}"/>
    <cellStyle name="40% - Accent1 2 5" xfId="2056" xr:uid="{00000000-0005-0000-0000-0000220B0000}"/>
    <cellStyle name="40% - Accent1 2 5 2" xfId="5143" xr:uid="{00000000-0005-0000-0000-0000230B0000}"/>
    <cellStyle name="40% - Accent1 2 6" xfId="2057" xr:uid="{00000000-0005-0000-0000-0000240B0000}"/>
    <cellStyle name="40% - Accent1 2 6 2" xfId="5144" xr:uid="{00000000-0005-0000-0000-0000250B0000}"/>
    <cellStyle name="40% - Accent1 2 7" xfId="2058" xr:uid="{00000000-0005-0000-0000-0000260B0000}"/>
    <cellStyle name="40% - Accent1 2 7 2" xfId="5145" xr:uid="{00000000-0005-0000-0000-0000270B0000}"/>
    <cellStyle name="40% - Accent1 2 8" xfId="2059" xr:uid="{00000000-0005-0000-0000-0000280B0000}"/>
    <cellStyle name="40% - Accent1 2 8 2" xfId="5146" xr:uid="{00000000-0005-0000-0000-0000290B0000}"/>
    <cellStyle name="40% - Accent1 2 9" xfId="2060" xr:uid="{00000000-0005-0000-0000-00002A0B0000}"/>
    <cellStyle name="40% - Accent1 2 9 2" xfId="5147" xr:uid="{00000000-0005-0000-0000-00002B0B0000}"/>
    <cellStyle name="40% - Accent1 2_B Block  Column LGF to UGF Lvl" xfId="2061" xr:uid="{00000000-0005-0000-0000-00002C0B0000}"/>
    <cellStyle name="40% - Accent1 20" xfId="2062" xr:uid="{00000000-0005-0000-0000-00002D0B0000}"/>
    <cellStyle name="40% - Accent1 20 2" xfId="5148" xr:uid="{00000000-0005-0000-0000-00002E0B0000}"/>
    <cellStyle name="40% - Accent1 21" xfId="2063" xr:uid="{00000000-0005-0000-0000-00002F0B0000}"/>
    <cellStyle name="40% - Accent1 21 2" xfId="5149" xr:uid="{00000000-0005-0000-0000-0000300B0000}"/>
    <cellStyle name="40% - Accent1 22" xfId="2064" xr:uid="{00000000-0005-0000-0000-0000310B0000}"/>
    <cellStyle name="40% - Accent1 22 2" xfId="5150" xr:uid="{00000000-0005-0000-0000-0000320B0000}"/>
    <cellStyle name="40% - Accent1 23" xfId="2065" xr:uid="{00000000-0005-0000-0000-0000330B0000}"/>
    <cellStyle name="40% - Accent1 23 2" xfId="5151" xr:uid="{00000000-0005-0000-0000-0000340B0000}"/>
    <cellStyle name="40% - Accent1 24" xfId="2066" xr:uid="{00000000-0005-0000-0000-0000350B0000}"/>
    <cellStyle name="40% - Accent1 24 2" xfId="5152" xr:uid="{00000000-0005-0000-0000-0000360B0000}"/>
    <cellStyle name="40% - Accent1 25" xfId="2067" xr:uid="{00000000-0005-0000-0000-0000370B0000}"/>
    <cellStyle name="40% - Accent1 25 2" xfId="5153" xr:uid="{00000000-0005-0000-0000-0000380B0000}"/>
    <cellStyle name="40% - Accent1 26" xfId="2068" xr:uid="{00000000-0005-0000-0000-0000390B0000}"/>
    <cellStyle name="40% - Accent1 26 2" xfId="5154" xr:uid="{00000000-0005-0000-0000-00003A0B0000}"/>
    <cellStyle name="40% - Accent1 27" xfId="2069" xr:uid="{00000000-0005-0000-0000-00003B0B0000}"/>
    <cellStyle name="40% - Accent1 27 2" xfId="5155" xr:uid="{00000000-0005-0000-0000-00003C0B0000}"/>
    <cellStyle name="40% - Accent1 28" xfId="2070" xr:uid="{00000000-0005-0000-0000-00003D0B0000}"/>
    <cellStyle name="40% - Accent1 28 2" xfId="5156" xr:uid="{00000000-0005-0000-0000-00003E0B0000}"/>
    <cellStyle name="40% - Accent1 29" xfId="2071" xr:uid="{00000000-0005-0000-0000-00003F0B0000}"/>
    <cellStyle name="40% - Accent1 29 2" xfId="5157" xr:uid="{00000000-0005-0000-0000-0000400B0000}"/>
    <cellStyle name="40% - Accent1 3" xfId="2072" xr:uid="{00000000-0005-0000-0000-0000410B0000}"/>
    <cellStyle name="40% - Accent1 3 10" xfId="5158" xr:uid="{00000000-0005-0000-0000-0000420B0000}"/>
    <cellStyle name="40% - Accent1 3 2" xfId="2073" xr:uid="{00000000-0005-0000-0000-0000430B0000}"/>
    <cellStyle name="40% - Accent1 3 2 2" xfId="5159" xr:uid="{00000000-0005-0000-0000-0000440B0000}"/>
    <cellStyle name="40% - Accent1 3 3" xfId="2074" xr:uid="{00000000-0005-0000-0000-0000450B0000}"/>
    <cellStyle name="40% - Accent1 3 3 2" xfId="2075" xr:uid="{00000000-0005-0000-0000-0000460B0000}"/>
    <cellStyle name="40% - Accent1 3 3 2 2" xfId="5161" xr:uid="{00000000-0005-0000-0000-0000470B0000}"/>
    <cellStyle name="40% - Accent1 3 3 3" xfId="5160" xr:uid="{00000000-0005-0000-0000-0000480B0000}"/>
    <cellStyle name="40% - Accent1 3 4" xfId="2076" xr:uid="{00000000-0005-0000-0000-0000490B0000}"/>
    <cellStyle name="40% - Accent1 3 4 2" xfId="2077" xr:uid="{00000000-0005-0000-0000-00004A0B0000}"/>
    <cellStyle name="40% - Accent1 3 4 2 2" xfId="5163" xr:uid="{00000000-0005-0000-0000-00004B0B0000}"/>
    <cellStyle name="40% - Accent1 3 4 3" xfId="5162" xr:uid="{00000000-0005-0000-0000-00004C0B0000}"/>
    <cellStyle name="40% - Accent1 3 5" xfId="2078" xr:uid="{00000000-0005-0000-0000-00004D0B0000}"/>
    <cellStyle name="40% - Accent1 3 5 2" xfId="5164" xr:uid="{00000000-0005-0000-0000-00004E0B0000}"/>
    <cellStyle name="40% - Accent1 3 6" xfId="2079" xr:uid="{00000000-0005-0000-0000-00004F0B0000}"/>
    <cellStyle name="40% - Accent1 3 6 2" xfId="5165" xr:uid="{00000000-0005-0000-0000-0000500B0000}"/>
    <cellStyle name="40% - Accent1 3 7" xfId="2080" xr:uid="{00000000-0005-0000-0000-0000510B0000}"/>
    <cellStyle name="40% - Accent1 3 7 2" xfId="5166" xr:uid="{00000000-0005-0000-0000-0000520B0000}"/>
    <cellStyle name="40% - Accent1 3 8" xfId="2081" xr:uid="{00000000-0005-0000-0000-0000530B0000}"/>
    <cellStyle name="40% - Accent1 3 8 2" xfId="5167" xr:uid="{00000000-0005-0000-0000-0000540B0000}"/>
    <cellStyle name="40% - Accent1 3 9" xfId="2082" xr:uid="{00000000-0005-0000-0000-0000550B0000}"/>
    <cellStyle name="40% - Accent1 3 9 2" xfId="5168" xr:uid="{00000000-0005-0000-0000-0000560B0000}"/>
    <cellStyle name="40% - Accent1 3_Sheet2" xfId="2083" xr:uid="{00000000-0005-0000-0000-0000570B0000}"/>
    <cellStyle name="40% - Accent1 30" xfId="2084" xr:uid="{00000000-0005-0000-0000-0000580B0000}"/>
    <cellStyle name="40% - Accent1 30 2" xfId="5169" xr:uid="{00000000-0005-0000-0000-0000590B0000}"/>
    <cellStyle name="40% - Accent1 31" xfId="2085" xr:uid="{00000000-0005-0000-0000-00005A0B0000}"/>
    <cellStyle name="40% - Accent1 31 2" xfId="5170" xr:uid="{00000000-0005-0000-0000-00005B0B0000}"/>
    <cellStyle name="40% - Accent1 32" xfId="2086" xr:uid="{00000000-0005-0000-0000-00005C0B0000}"/>
    <cellStyle name="40% - Accent1 32 2" xfId="5171" xr:uid="{00000000-0005-0000-0000-00005D0B0000}"/>
    <cellStyle name="40% - Accent1 33" xfId="2087" xr:uid="{00000000-0005-0000-0000-00005E0B0000}"/>
    <cellStyle name="40% - Accent1 33 2" xfId="5172" xr:uid="{00000000-0005-0000-0000-00005F0B0000}"/>
    <cellStyle name="40% - Accent1 34" xfId="2088" xr:uid="{00000000-0005-0000-0000-0000600B0000}"/>
    <cellStyle name="40% - Accent1 34 2" xfId="5173" xr:uid="{00000000-0005-0000-0000-0000610B0000}"/>
    <cellStyle name="40% - Accent1 35" xfId="2089" xr:uid="{00000000-0005-0000-0000-0000620B0000}"/>
    <cellStyle name="40% - Accent1 35 2" xfId="5174" xr:uid="{00000000-0005-0000-0000-0000630B0000}"/>
    <cellStyle name="40% - Accent1 36" xfId="2090" xr:uid="{00000000-0005-0000-0000-0000640B0000}"/>
    <cellStyle name="40% - Accent1 36 2" xfId="5175" xr:uid="{00000000-0005-0000-0000-0000650B0000}"/>
    <cellStyle name="40% - Accent1 37" xfId="2091" xr:uid="{00000000-0005-0000-0000-0000660B0000}"/>
    <cellStyle name="40% - Accent1 37 2" xfId="5176" xr:uid="{00000000-0005-0000-0000-0000670B0000}"/>
    <cellStyle name="40% - Accent1 38" xfId="2092" xr:uid="{00000000-0005-0000-0000-0000680B0000}"/>
    <cellStyle name="40% - Accent1 38 2" xfId="5177" xr:uid="{00000000-0005-0000-0000-0000690B0000}"/>
    <cellStyle name="40% - Accent1 39" xfId="2093" xr:uid="{00000000-0005-0000-0000-00006A0B0000}"/>
    <cellStyle name="40% - Accent1 39 2" xfId="5178" xr:uid="{00000000-0005-0000-0000-00006B0B0000}"/>
    <cellStyle name="40% - Accent1 4" xfId="2094" xr:uid="{00000000-0005-0000-0000-00006C0B0000}"/>
    <cellStyle name="40% - Accent1 4 10" xfId="5179" xr:uid="{00000000-0005-0000-0000-00006D0B0000}"/>
    <cellStyle name="40% - Accent1 4 2" xfId="2095" xr:uid="{00000000-0005-0000-0000-00006E0B0000}"/>
    <cellStyle name="40% - Accent1 4 2 2" xfId="5180" xr:uid="{00000000-0005-0000-0000-00006F0B0000}"/>
    <cellStyle name="40% - Accent1 4 3" xfId="2096" xr:uid="{00000000-0005-0000-0000-0000700B0000}"/>
    <cellStyle name="40% - Accent1 4 3 2" xfId="2097" xr:uid="{00000000-0005-0000-0000-0000710B0000}"/>
    <cellStyle name="40% - Accent1 4 3 2 2" xfId="5182" xr:uid="{00000000-0005-0000-0000-0000720B0000}"/>
    <cellStyle name="40% - Accent1 4 3 3" xfId="5181" xr:uid="{00000000-0005-0000-0000-0000730B0000}"/>
    <cellStyle name="40% - Accent1 4 4" xfId="2098" xr:uid="{00000000-0005-0000-0000-0000740B0000}"/>
    <cellStyle name="40% - Accent1 4 4 2" xfId="2099" xr:uid="{00000000-0005-0000-0000-0000750B0000}"/>
    <cellStyle name="40% - Accent1 4 4 2 2" xfId="5184" xr:uid="{00000000-0005-0000-0000-0000760B0000}"/>
    <cellStyle name="40% - Accent1 4 4 3" xfId="5183" xr:uid="{00000000-0005-0000-0000-0000770B0000}"/>
    <cellStyle name="40% - Accent1 4 5" xfId="2100" xr:uid="{00000000-0005-0000-0000-0000780B0000}"/>
    <cellStyle name="40% - Accent1 4 5 2" xfId="5185" xr:uid="{00000000-0005-0000-0000-0000790B0000}"/>
    <cellStyle name="40% - Accent1 4 6" xfId="2101" xr:uid="{00000000-0005-0000-0000-00007A0B0000}"/>
    <cellStyle name="40% - Accent1 4 6 2" xfId="5186" xr:uid="{00000000-0005-0000-0000-00007B0B0000}"/>
    <cellStyle name="40% - Accent1 4 7" xfId="2102" xr:uid="{00000000-0005-0000-0000-00007C0B0000}"/>
    <cellStyle name="40% - Accent1 4 7 2" xfId="5187" xr:uid="{00000000-0005-0000-0000-00007D0B0000}"/>
    <cellStyle name="40% - Accent1 4 8" xfId="2103" xr:uid="{00000000-0005-0000-0000-00007E0B0000}"/>
    <cellStyle name="40% - Accent1 4 8 2" xfId="5188" xr:uid="{00000000-0005-0000-0000-00007F0B0000}"/>
    <cellStyle name="40% - Accent1 4 9" xfId="2104" xr:uid="{00000000-0005-0000-0000-0000800B0000}"/>
    <cellStyle name="40% - Accent1 4 9 2" xfId="5189" xr:uid="{00000000-0005-0000-0000-0000810B0000}"/>
    <cellStyle name="40% - Accent1 4_Sheet2" xfId="2105" xr:uid="{00000000-0005-0000-0000-0000820B0000}"/>
    <cellStyle name="40% - Accent1 5" xfId="2106" xr:uid="{00000000-0005-0000-0000-0000830B0000}"/>
    <cellStyle name="40% - Accent1 5 10" xfId="5190" xr:uid="{00000000-0005-0000-0000-0000840B0000}"/>
    <cellStyle name="40% - Accent1 5 2" xfId="2107" xr:uid="{00000000-0005-0000-0000-0000850B0000}"/>
    <cellStyle name="40% - Accent1 5 2 2" xfId="2108" xr:uid="{00000000-0005-0000-0000-0000860B0000}"/>
    <cellStyle name="40% - Accent1 5 2 2 2" xfId="5192" xr:uid="{00000000-0005-0000-0000-0000870B0000}"/>
    <cellStyle name="40% - Accent1 5 2 3" xfId="5191" xr:uid="{00000000-0005-0000-0000-0000880B0000}"/>
    <cellStyle name="40% - Accent1 5 3" xfId="2109" xr:uid="{00000000-0005-0000-0000-0000890B0000}"/>
    <cellStyle name="40% - Accent1 5 3 2" xfId="2110" xr:uid="{00000000-0005-0000-0000-00008A0B0000}"/>
    <cellStyle name="40% - Accent1 5 3 2 2" xfId="5194" xr:uid="{00000000-0005-0000-0000-00008B0B0000}"/>
    <cellStyle name="40% - Accent1 5 3 3" xfId="5193" xr:uid="{00000000-0005-0000-0000-00008C0B0000}"/>
    <cellStyle name="40% - Accent1 5 4" xfId="2111" xr:uid="{00000000-0005-0000-0000-00008D0B0000}"/>
    <cellStyle name="40% - Accent1 5 4 2" xfId="2112" xr:uid="{00000000-0005-0000-0000-00008E0B0000}"/>
    <cellStyle name="40% - Accent1 5 4 2 2" xfId="5196" xr:uid="{00000000-0005-0000-0000-00008F0B0000}"/>
    <cellStyle name="40% - Accent1 5 4 3" xfId="5195" xr:uid="{00000000-0005-0000-0000-0000900B0000}"/>
    <cellStyle name="40% - Accent1 5 5" xfId="2113" xr:uid="{00000000-0005-0000-0000-0000910B0000}"/>
    <cellStyle name="40% - Accent1 5 5 2" xfId="5197" xr:uid="{00000000-0005-0000-0000-0000920B0000}"/>
    <cellStyle name="40% - Accent1 5 6" xfId="2114" xr:uid="{00000000-0005-0000-0000-0000930B0000}"/>
    <cellStyle name="40% - Accent1 5 6 2" xfId="5198" xr:uid="{00000000-0005-0000-0000-0000940B0000}"/>
    <cellStyle name="40% - Accent1 5 7" xfId="2115" xr:uid="{00000000-0005-0000-0000-0000950B0000}"/>
    <cellStyle name="40% - Accent1 5 7 2" xfId="5199" xr:uid="{00000000-0005-0000-0000-0000960B0000}"/>
    <cellStyle name="40% - Accent1 5 8" xfId="2116" xr:uid="{00000000-0005-0000-0000-0000970B0000}"/>
    <cellStyle name="40% - Accent1 5 8 2" xfId="5200" xr:uid="{00000000-0005-0000-0000-0000980B0000}"/>
    <cellStyle name="40% - Accent1 5 9" xfId="2117" xr:uid="{00000000-0005-0000-0000-0000990B0000}"/>
    <cellStyle name="40% - Accent1 5 9 2" xfId="5201" xr:uid="{00000000-0005-0000-0000-00009A0B0000}"/>
    <cellStyle name="40% - Accent1 5_Sheet2" xfId="2118" xr:uid="{00000000-0005-0000-0000-00009B0B0000}"/>
    <cellStyle name="40% - Accent1 6" xfId="2119" xr:uid="{00000000-0005-0000-0000-00009C0B0000}"/>
    <cellStyle name="40% - Accent1 6 10" xfId="5202" xr:uid="{00000000-0005-0000-0000-00009D0B0000}"/>
    <cellStyle name="40% - Accent1 6 2" xfId="2120" xr:uid="{00000000-0005-0000-0000-00009E0B0000}"/>
    <cellStyle name="40% - Accent1 6 2 2" xfId="2121" xr:uid="{00000000-0005-0000-0000-00009F0B0000}"/>
    <cellStyle name="40% - Accent1 6 2 2 2" xfId="5204" xr:uid="{00000000-0005-0000-0000-0000A00B0000}"/>
    <cellStyle name="40% - Accent1 6 2 3" xfId="5203" xr:uid="{00000000-0005-0000-0000-0000A10B0000}"/>
    <cellStyle name="40% - Accent1 6 3" xfId="2122" xr:uid="{00000000-0005-0000-0000-0000A20B0000}"/>
    <cellStyle name="40% - Accent1 6 3 2" xfId="2123" xr:uid="{00000000-0005-0000-0000-0000A30B0000}"/>
    <cellStyle name="40% - Accent1 6 3 2 2" xfId="5206" xr:uid="{00000000-0005-0000-0000-0000A40B0000}"/>
    <cellStyle name="40% - Accent1 6 3 3" xfId="5205" xr:uid="{00000000-0005-0000-0000-0000A50B0000}"/>
    <cellStyle name="40% - Accent1 6 4" xfId="2124" xr:uid="{00000000-0005-0000-0000-0000A60B0000}"/>
    <cellStyle name="40% - Accent1 6 4 2" xfId="2125" xr:uid="{00000000-0005-0000-0000-0000A70B0000}"/>
    <cellStyle name="40% - Accent1 6 4 2 2" xfId="5208" xr:uid="{00000000-0005-0000-0000-0000A80B0000}"/>
    <cellStyle name="40% - Accent1 6 4 3" xfId="5207" xr:uid="{00000000-0005-0000-0000-0000A90B0000}"/>
    <cellStyle name="40% - Accent1 6 5" xfId="2126" xr:uid="{00000000-0005-0000-0000-0000AA0B0000}"/>
    <cellStyle name="40% - Accent1 6 5 2" xfId="5209" xr:uid="{00000000-0005-0000-0000-0000AB0B0000}"/>
    <cellStyle name="40% - Accent1 6 6" xfId="2127" xr:uid="{00000000-0005-0000-0000-0000AC0B0000}"/>
    <cellStyle name="40% - Accent1 6 6 2" xfId="5210" xr:uid="{00000000-0005-0000-0000-0000AD0B0000}"/>
    <cellStyle name="40% - Accent1 6 7" xfId="2128" xr:uid="{00000000-0005-0000-0000-0000AE0B0000}"/>
    <cellStyle name="40% - Accent1 6 7 2" xfId="5211" xr:uid="{00000000-0005-0000-0000-0000AF0B0000}"/>
    <cellStyle name="40% - Accent1 6 8" xfId="2129" xr:uid="{00000000-0005-0000-0000-0000B00B0000}"/>
    <cellStyle name="40% - Accent1 6 8 2" xfId="5212" xr:uid="{00000000-0005-0000-0000-0000B10B0000}"/>
    <cellStyle name="40% - Accent1 6 9" xfId="2130" xr:uid="{00000000-0005-0000-0000-0000B20B0000}"/>
    <cellStyle name="40% - Accent1 6 9 2" xfId="5213" xr:uid="{00000000-0005-0000-0000-0000B30B0000}"/>
    <cellStyle name="40% - Accent1 6_Sheet2" xfId="2131" xr:uid="{00000000-0005-0000-0000-0000B40B0000}"/>
    <cellStyle name="40% - Accent1 7" xfId="2132" xr:uid="{00000000-0005-0000-0000-0000B50B0000}"/>
    <cellStyle name="40% - Accent1 7 10" xfId="5214" xr:uid="{00000000-0005-0000-0000-0000B60B0000}"/>
    <cellStyle name="40% - Accent1 7 2" xfId="2133" xr:uid="{00000000-0005-0000-0000-0000B70B0000}"/>
    <cellStyle name="40% - Accent1 7 2 2" xfId="2134" xr:uid="{00000000-0005-0000-0000-0000B80B0000}"/>
    <cellStyle name="40% - Accent1 7 2 2 2" xfId="5216" xr:uid="{00000000-0005-0000-0000-0000B90B0000}"/>
    <cellStyle name="40% - Accent1 7 2 3" xfId="5215" xr:uid="{00000000-0005-0000-0000-0000BA0B0000}"/>
    <cellStyle name="40% - Accent1 7 3" xfId="2135" xr:uid="{00000000-0005-0000-0000-0000BB0B0000}"/>
    <cellStyle name="40% - Accent1 7 3 2" xfId="2136" xr:uid="{00000000-0005-0000-0000-0000BC0B0000}"/>
    <cellStyle name="40% - Accent1 7 3 2 2" xfId="5218" xr:uid="{00000000-0005-0000-0000-0000BD0B0000}"/>
    <cellStyle name="40% - Accent1 7 3 3" xfId="5217" xr:uid="{00000000-0005-0000-0000-0000BE0B0000}"/>
    <cellStyle name="40% - Accent1 7 4" xfId="2137" xr:uid="{00000000-0005-0000-0000-0000BF0B0000}"/>
    <cellStyle name="40% - Accent1 7 4 2" xfId="2138" xr:uid="{00000000-0005-0000-0000-0000C00B0000}"/>
    <cellStyle name="40% - Accent1 7 4 2 2" xfId="5220" xr:uid="{00000000-0005-0000-0000-0000C10B0000}"/>
    <cellStyle name="40% - Accent1 7 4 3" xfId="5219" xr:uid="{00000000-0005-0000-0000-0000C20B0000}"/>
    <cellStyle name="40% - Accent1 7 5" xfId="2139" xr:uid="{00000000-0005-0000-0000-0000C30B0000}"/>
    <cellStyle name="40% - Accent1 7 5 2" xfId="5221" xr:uid="{00000000-0005-0000-0000-0000C40B0000}"/>
    <cellStyle name="40% - Accent1 7 6" xfId="2140" xr:uid="{00000000-0005-0000-0000-0000C50B0000}"/>
    <cellStyle name="40% - Accent1 7 6 2" xfId="5222" xr:uid="{00000000-0005-0000-0000-0000C60B0000}"/>
    <cellStyle name="40% - Accent1 7 7" xfId="2141" xr:uid="{00000000-0005-0000-0000-0000C70B0000}"/>
    <cellStyle name="40% - Accent1 7 7 2" xfId="5223" xr:uid="{00000000-0005-0000-0000-0000C80B0000}"/>
    <cellStyle name="40% - Accent1 7 8" xfId="2142" xr:uid="{00000000-0005-0000-0000-0000C90B0000}"/>
    <cellStyle name="40% - Accent1 7 8 2" xfId="5224" xr:uid="{00000000-0005-0000-0000-0000CA0B0000}"/>
    <cellStyle name="40% - Accent1 7 9" xfId="2143" xr:uid="{00000000-0005-0000-0000-0000CB0B0000}"/>
    <cellStyle name="40% - Accent1 7 9 2" xfId="5225" xr:uid="{00000000-0005-0000-0000-0000CC0B0000}"/>
    <cellStyle name="40% - Accent1 7_Sheet2" xfId="2144" xr:uid="{00000000-0005-0000-0000-0000CD0B0000}"/>
    <cellStyle name="40% - Accent1 8" xfId="2145" xr:uid="{00000000-0005-0000-0000-0000CE0B0000}"/>
    <cellStyle name="40% - Accent1 8 10" xfId="5226" xr:uid="{00000000-0005-0000-0000-0000CF0B0000}"/>
    <cellStyle name="40% - Accent1 8 2" xfId="2146" xr:uid="{00000000-0005-0000-0000-0000D00B0000}"/>
    <cellStyle name="40% - Accent1 8 2 2" xfId="5227" xr:uid="{00000000-0005-0000-0000-0000D10B0000}"/>
    <cellStyle name="40% - Accent1 8 3" xfId="2147" xr:uid="{00000000-0005-0000-0000-0000D20B0000}"/>
    <cellStyle name="40% - Accent1 8 3 2" xfId="5228" xr:uid="{00000000-0005-0000-0000-0000D30B0000}"/>
    <cellStyle name="40% - Accent1 8 4" xfId="2148" xr:uid="{00000000-0005-0000-0000-0000D40B0000}"/>
    <cellStyle name="40% - Accent1 8 4 2" xfId="5229" xr:uid="{00000000-0005-0000-0000-0000D50B0000}"/>
    <cellStyle name="40% - Accent1 8 5" xfId="2149" xr:uid="{00000000-0005-0000-0000-0000D60B0000}"/>
    <cellStyle name="40% - Accent1 8 5 2" xfId="5230" xr:uid="{00000000-0005-0000-0000-0000D70B0000}"/>
    <cellStyle name="40% - Accent1 8 6" xfId="2150" xr:uid="{00000000-0005-0000-0000-0000D80B0000}"/>
    <cellStyle name="40% - Accent1 8 6 2" xfId="5231" xr:uid="{00000000-0005-0000-0000-0000D90B0000}"/>
    <cellStyle name="40% - Accent1 8 7" xfId="2151" xr:uid="{00000000-0005-0000-0000-0000DA0B0000}"/>
    <cellStyle name="40% - Accent1 8 7 2" xfId="5232" xr:uid="{00000000-0005-0000-0000-0000DB0B0000}"/>
    <cellStyle name="40% - Accent1 8 8" xfId="2152" xr:uid="{00000000-0005-0000-0000-0000DC0B0000}"/>
    <cellStyle name="40% - Accent1 8 8 2" xfId="5233" xr:uid="{00000000-0005-0000-0000-0000DD0B0000}"/>
    <cellStyle name="40% - Accent1 8 9" xfId="2153" xr:uid="{00000000-0005-0000-0000-0000DE0B0000}"/>
    <cellStyle name="40% - Accent1 8 9 2" xfId="5234" xr:uid="{00000000-0005-0000-0000-0000DF0B0000}"/>
    <cellStyle name="40% - Accent1 8_Sheet2" xfId="2154" xr:uid="{00000000-0005-0000-0000-0000E00B0000}"/>
    <cellStyle name="40% - Accent1 9" xfId="2155" xr:uid="{00000000-0005-0000-0000-0000E10B0000}"/>
    <cellStyle name="40% - Accent1 9 10" xfId="5235" xr:uid="{00000000-0005-0000-0000-0000E20B0000}"/>
    <cellStyle name="40% - Accent1 9 2" xfId="2156" xr:uid="{00000000-0005-0000-0000-0000E30B0000}"/>
    <cellStyle name="40% - Accent1 9 2 2" xfId="5236" xr:uid="{00000000-0005-0000-0000-0000E40B0000}"/>
    <cellStyle name="40% - Accent1 9 3" xfId="2157" xr:uid="{00000000-0005-0000-0000-0000E50B0000}"/>
    <cellStyle name="40% - Accent1 9 3 2" xfId="5237" xr:uid="{00000000-0005-0000-0000-0000E60B0000}"/>
    <cellStyle name="40% - Accent1 9 4" xfId="2158" xr:uid="{00000000-0005-0000-0000-0000E70B0000}"/>
    <cellStyle name="40% - Accent1 9 4 2" xfId="5238" xr:uid="{00000000-0005-0000-0000-0000E80B0000}"/>
    <cellStyle name="40% - Accent1 9 5" xfId="2159" xr:uid="{00000000-0005-0000-0000-0000E90B0000}"/>
    <cellStyle name="40% - Accent1 9 5 2" xfId="5239" xr:uid="{00000000-0005-0000-0000-0000EA0B0000}"/>
    <cellStyle name="40% - Accent1 9 6" xfId="2160" xr:uid="{00000000-0005-0000-0000-0000EB0B0000}"/>
    <cellStyle name="40% - Accent1 9 6 2" xfId="5240" xr:uid="{00000000-0005-0000-0000-0000EC0B0000}"/>
    <cellStyle name="40% - Accent1 9 7" xfId="2161" xr:uid="{00000000-0005-0000-0000-0000ED0B0000}"/>
    <cellStyle name="40% - Accent1 9 7 2" xfId="5241" xr:uid="{00000000-0005-0000-0000-0000EE0B0000}"/>
    <cellStyle name="40% - Accent1 9 8" xfId="2162" xr:uid="{00000000-0005-0000-0000-0000EF0B0000}"/>
    <cellStyle name="40% - Accent1 9 8 2" xfId="5242" xr:uid="{00000000-0005-0000-0000-0000F00B0000}"/>
    <cellStyle name="40% - Accent1 9 9" xfId="2163" xr:uid="{00000000-0005-0000-0000-0000F10B0000}"/>
    <cellStyle name="40% - Accent1 9 9 2" xfId="5243" xr:uid="{00000000-0005-0000-0000-0000F20B0000}"/>
    <cellStyle name="40% - Accent2 1" xfId="2164" xr:uid="{00000000-0005-0000-0000-0000F30B0000}"/>
    <cellStyle name="40% - Accent2 1 1" xfId="2165" xr:uid="{00000000-0005-0000-0000-0000F40B0000}"/>
    <cellStyle name="40% - Accent2 1 1 2" xfId="2166" xr:uid="{00000000-0005-0000-0000-0000F50B0000}"/>
    <cellStyle name="40% - Accent2 1 1 2 2" xfId="5246" xr:uid="{00000000-0005-0000-0000-0000F60B0000}"/>
    <cellStyle name="40% - Accent2 1 1 3" xfId="5245" xr:uid="{00000000-0005-0000-0000-0000F70B0000}"/>
    <cellStyle name="40% - Accent2 1 2" xfId="2167" xr:uid="{00000000-0005-0000-0000-0000F80B0000}"/>
    <cellStyle name="40% - Accent2 1 2 2" xfId="5247" xr:uid="{00000000-0005-0000-0000-0000F90B0000}"/>
    <cellStyle name="40% - Accent2 1 3" xfId="5244" xr:uid="{00000000-0005-0000-0000-0000FA0B0000}"/>
    <cellStyle name="40% - Accent2 10" xfId="2168" xr:uid="{00000000-0005-0000-0000-0000FB0B0000}"/>
    <cellStyle name="40% - Accent2 10 10" xfId="5248" xr:uid="{00000000-0005-0000-0000-0000FC0B0000}"/>
    <cellStyle name="40% - Accent2 10 2" xfId="2169" xr:uid="{00000000-0005-0000-0000-0000FD0B0000}"/>
    <cellStyle name="40% - Accent2 10 2 2" xfId="5249" xr:uid="{00000000-0005-0000-0000-0000FE0B0000}"/>
    <cellStyle name="40% - Accent2 10 3" xfId="2170" xr:uid="{00000000-0005-0000-0000-0000FF0B0000}"/>
    <cellStyle name="40% - Accent2 10 3 2" xfId="5250" xr:uid="{00000000-0005-0000-0000-0000000C0000}"/>
    <cellStyle name="40% - Accent2 10 4" xfId="2171" xr:uid="{00000000-0005-0000-0000-0000010C0000}"/>
    <cellStyle name="40% - Accent2 10 4 2" xfId="5251" xr:uid="{00000000-0005-0000-0000-0000020C0000}"/>
    <cellStyle name="40% - Accent2 10 5" xfId="2172" xr:uid="{00000000-0005-0000-0000-0000030C0000}"/>
    <cellStyle name="40% - Accent2 10 5 2" xfId="5252" xr:uid="{00000000-0005-0000-0000-0000040C0000}"/>
    <cellStyle name="40% - Accent2 10 6" xfId="2173" xr:uid="{00000000-0005-0000-0000-0000050C0000}"/>
    <cellStyle name="40% - Accent2 10 6 2" xfId="5253" xr:uid="{00000000-0005-0000-0000-0000060C0000}"/>
    <cellStyle name="40% - Accent2 10 7" xfId="2174" xr:uid="{00000000-0005-0000-0000-0000070C0000}"/>
    <cellStyle name="40% - Accent2 10 7 2" xfId="5254" xr:uid="{00000000-0005-0000-0000-0000080C0000}"/>
    <cellStyle name="40% - Accent2 10 8" xfId="2175" xr:uid="{00000000-0005-0000-0000-0000090C0000}"/>
    <cellStyle name="40% - Accent2 10 8 2" xfId="5255" xr:uid="{00000000-0005-0000-0000-00000A0C0000}"/>
    <cellStyle name="40% - Accent2 10 9" xfId="2176" xr:uid="{00000000-0005-0000-0000-00000B0C0000}"/>
    <cellStyle name="40% - Accent2 10 9 2" xfId="5256" xr:uid="{00000000-0005-0000-0000-00000C0C0000}"/>
    <cellStyle name="40% - Accent2 11" xfId="2177" xr:uid="{00000000-0005-0000-0000-00000D0C0000}"/>
    <cellStyle name="40% - Accent2 11 2" xfId="5257" xr:uid="{00000000-0005-0000-0000-00000E0C0000}"/>
    <cellStyle name="40% - Accent2 12" xfId="2178" xr:uid="{00000000-0005-0000-0000-00000F0C0000}"/>
    <cellStyle name="40% - Accent2 12 2" xfId="5258" xr:uid="{00000000-0005-0000-0000-0000100C0000}"/>
    <cellStyle name="40% - Accent2 13" xfId="2179" xr:uid="{00000000-0005-0000-0000-0000110C0000}"/>
    <cellStyle name="40% - Accent2 13 2" xfId="5259" xr:uid="{00000000-0005-0000-0000-0000120C0000}"/>
    <cellStyle name="40% - Accent2 14" xfId="2180" xr:uid="{00000000-0005-0000-0000-0000130C0000}"/>
    <cellStyle name="40% - Accent2 14 2" xfId="5260" xr:uid="{00000000-0005-0000-0000-0000140C0000}"/>
    <cellStyle name="40% - Accent2 15" xfId="2181" xr:uid="{00000000-0005-0000-0000-0000150C0000}"/>
    <cellStyle name="40% - Accent2 15 2" xfId="5261" xr:uid="{00000000-0005-0000-0000-0000160C0000}"/>
    <cellStyle name="40% - Accent2 16" xfId="2182" xr:uid="{00000000-0005-0000-0000-0000170C0000}"/>
    <cellStyle name="40% - Accent2 16 2" xfId="5262" xr:uid="{00000000-0005-0000-0000-0000180C0000}"/>
    <cellStyle name="40% - Accent2 17" xfId="2183" xr:uid="{00000000-0005-0000-0000-0000190C0000}"/>
    <cellStyle name="40% - Accent2 17 2" xfId="5263" xr:uid="{00000000-0005-0000-0000-00001A0C0000}"/>
    <cellStyle name="40% - Accent2 18" xfId="2184" xr:uid="{00000000-0005-0000-0000-00001B0C0000}"/>
    <cellStyle name="40% - Accent2 18 2" xfId="5264" xr:uid="{00000000-0005-0000-0000-00001C0C0000}"/>
    <cellStyle name="40% - Accent2 19" xfId="2185" xr:uid="{00000000-0005-0000-0000-00001D0C0000}"/>
    <cellStyle name="40% - Accent2 19 2" xfId="5265" xr:uid="{00000000-0005-0000-0000-00001E0C0000}"/>
    <cellStyle name="40% - Accent2 2" xfId="2186" xr:uid="{00000000-0005-0000-0000-00001F0C0000}"/>
    <cellStyle name="40% - Accent2 2 10" xfId="2187" xr:uid="{00000000-0005-0000-0000-0000200C0000}"/>
    <cellStyle name="40% - Accent2 2 10 2" xfId="5266" xr:uid="{00000000-0005-0000-0000-0000210C0000}"/>
    <cellStyle name="40% - Accent2 2 2" xfId="2188" xr:uid="{00000000-0005-0000-0000-0000220C0000}"/>
    <cellStyle name="40% - Accent2 2 2 2" xfId="2189" xr:uid="{00000000-0005-0000-0000-0000230C0000}"/>
    <cellStyle name="40% - Accent2 2 2 2 2" xfId="5268" xr:uid="{00000000-0005-0000-0000-0000240C0000}"/>
    <cellStyle name="40% - Accent2 2 2 3" xfId="5267" xr:uid="{00000000-0005-0000-0000-0000250C0000}"/>
    <cellStyle name="40% - Accent2 2 3" xfId="2190" xr:uid="{00000000-0005-0000-0000-0000260C0000}"/>
    <cellStyle name="40% - Accent2 2 3 2" xfId="2191" xr:uid="{00000000-0005-0000-0000-0000270C0000}"/>
    <cellStyle name="40% - Accent2 2 3 2 2" xfId="5270" xr:uid="{00000000-0005-0000-0000-0000280C0000}"/>
    <cellStyle name="40% - Accent2 2 3 3" xfId="5269" xr:uid="{00000000-0005-0000-0000-0000290C0000}"/>
    <cellStyle name="40% - Accent2 2 4" xfId="2192" xr:uid="{00000000-0005-0000-0000-00002A0C0000}"/>
    <cellStyle name="40% - Accent2 2 4 2" xfId="2193" xr:uid="{00000000-0005-0000-0000-00002B0C0000}"/>
    <cellStyle name="40% - Accent2 2 4 2 2" xfId="5272" xr:uid="{00000000-0005-0000-0000-00002C0C0000}"/>
    <cellStyle name="40% - Accent2 2 4 3" xfId="5271" xr:uid="{00000000-0005-0000-0000-00002D0C0000}"/>
    <cellStyle name="40% - Accent2 2 5" xfId="2194" xr:uid="{00000000-0005-0000-0000-00002E0C0000}"/>
    <cellStyle name="40% - Accent2 2 5 2" xfId="5273" xr:uid="{00000000-0005-0000-0000-00002F0C0000}"/>
    <cellStyle name="40% - Accent2 2 6" xfId="2195" xr:uid="{00000000-0005-0000-0000-0000300C0000}"/>
    <cellStyle name="40% - Accent2 2 6 2" xfId="5274" xr:uid="{00000000-0005-0000-0000-0000310C0000}"/>
    <cellStyle name="40% - Accent2 2 7" xfId="2196" xr:uid="{00000000-0005-0000-0000-0000320C0000}"/>
    <cellStyle name="40% - Accent2 2 7 2" xfId="5275" xr:uid="{00000000-0005-0000-0000-0000330C0000}"/>
    <cellStyle name="40% - Accent2 2 8" xfId="2197" xr:uid="{00000000-0005-0000-0000-0000340C0000}"/>
    <cellStyle name="40% - Accent2 2 8 2" xfId="5276" xr:uid="{00000000-0005-0000-0000-0000350C0000}"/>
    <cellStyle name="40% - Accent2 2 9" xfId="2198" xr:uid="{00000000-0005-0000-0000-0000360C0000}"/>
    <cellStyle name="40% - Accent2 2 9 2" xfId="5277" xr:uid="{00000000-0005-0000-0000-0000370C0000}"/>
    <cellStyle name="40% - Accent2 2_B Block  Column LGF to UGF Lvl" xfId="2199" xr:uid="{00000000-0005-0000-0000-0000380C0000}"/>
    <cellStyle name="40% - Accent2 20" xfId="2200" xr:uid="{00000000-0005-0000-0000-0000390C0000}"/>
    <cellStyle name="40% - Accent2 20 2" xfId="5278" xr:uid="{00000000-0005-0000-0000-00003A0C0000}"/>
    <cellStyle name="40% - Accent2 21" xfId="2201" xr:uid="{00000000-0005-0000-0000-00003B0C0000}"/>
    <cellStyle name="40% - Accent2 21 2" xfId="5279" xr:uid="{00000000-0005-0000-0000-00003C0C0000}"/>
    <cellStyle name="40% - Accent2 22" xfId="2202" xr:uid="{00000000-0005-0000-0000-00003D0C0000}"/>
    <cellStyle name="40% - Accent2 22 2" xfId="5280" xr:uid="{00000000-0005-0000-0000-00003E0C0000}"/>
    <cellStyle name="40% - Accent2 23" xfId="2203" xr:uid="{00000000-0005-0000-0000-00003F0C0000}"/>
    <cellStyle name="40% - Accent2 23 2" xfId="5281" xr:uid="{00000000-0005-0000-0000-0000400C0000}"/>
    <cellStyle name="40% - Accent2 24" xfId="2204" xr:uid="{00000000-0005-0000-0000-0000410C0000}"/>
    <cellStyle name="40% - Accent2 24 2" xfId="5282" xr:uid="{00000000-0005-0000-0000-0000420C0000}"/>
    <cellStyle name="40% - Accent2 25" xfId="2205" xr:uid="{00000000-0005-0000-0000-0000430C0000}"/>
    <cellStyle name="40% - Accent2 25 2" xfId="5283" xr:uid="{00000000-0005-0000-0000-0000440C0000}"/>
    <cellStyle name="40% - Accent2 26" xfId="2206" xr:uid="{00000000-0005-0000-0000-0000450C0000}"/>
    <cellStyle name="40% - Accent2 26 2" xfId="5284" xr:uid="{00000000-0005-0000-0000-0000460C0000}"/>
    <cellStyle name="40% - Accent2 27" xfId="2207" xr:uid="{00000000-0005-0000-0000-0000470C0000}"/>
    <cellStyle name="40% - Accent2 27 2" xfId="5285" xr:uid="{00000000-0005-0000-0000-0000480C0000}"/>
    <cellStyle name="40% - Accent2 28" xfId="2208" xr:uid="{00000000-0005-0000-0000-0000490C0000}"/>
    <cellStyle name="40% - Accent2 28 2" xfId="5286" xr:uid="{00000000-0005-0000-0000-00004A0C0000}"/>
    <cellStyle name="40% - Accent2 29" xfId="2209" xr:uid="{00000000-0005-0000-0000-00004B0C0000}"/>
    <cellStyle name="40% - Accent2 29 2" xfId="5287" xr:uid="{00000000-0005-0000-0000-00004C0C0000}"/>
    <cellStyle name="40% - Accent2 3" xfId="2210" xr:uid="{00000000-0005-0000-0000-00004D0C0000}"/>
    <cellStyle name="40% - Accent2 3 10" xfId="5288" xr:uid="{00000000-0005-0000-0000-00004E0C0000}"/>
    <cellStyle name="40% - Accent2 3 2" xfId="2211" xr:uid="{00000000-0005-0000-0000-00004F0C0000}"/>
    <cellStyle name="40% - Accent2 3 2 2" xfId="5289" xr:uid="{00000000-0005-0000-0000-0000500C0000}"/>
    <cellStyle name="40% - Accent2 3 3" xfId="2212" xr:uid="{00000000-0005-0000-0000-0000510C0000}"/>
    <cellStyle name="40% - Accent2 3 3 2" xfId="2213" xr:uid="{00000000-0005-0000-0000-0000520C0000}"/>
    <cellStyle name="40% - Accent2 3 3 2 2" xfId="5291" xr:uid="{00000000-0005-0000-0000-0000530C0000}"/>
    <cellStyle name="40% - Accent2 3 3 3" xfId="5290" xr:uid="{00000000-0005-0000-0000-0000540C0000}"/>
    <cellStyle name="40% - Accent2 3 4" xfId="2214" xr:uid="{00000000-0005-0000-0000-0000550C0000}"/>
    <cellStyle name="40% - Accent2 3 4 2" xfId="2215" xr:uid="{00000000-0005-0000-0000-0000560C0000}"/>
    <cellStyle name="40% - Accent2 3 4 2 2" xfId="5293" xr:uid="{00000000-0005-0000-0000-0000570C0000}"/>
    <cellStyle name="40% - Accent2 3 4 3" xfId="5292" xr:uid="{00000000-0005-0000-0000-0000580C0000}"/>
    <cellStyle name="40% - Accent2 3 5" xfId="2216" xr:uid="{00000000-0005-0000-0000-0000590C0000}"/>
    <cellStyle name="40% - Accent2 3 5 2" xfId="5294" xr:uid="{00000000-0005-0000-0000-00005A0C0000}"/>
    <cellStyle name="40% - Accent2 3 6" xfId="2217" xr:uid="{00000000-0005-0000-0000-00005B0C0000}"/>
    <cellStyle name="40% - Accent2 3 6 2" xfId="5295" xr:uid="{00000000-0005-0000-0000-00005C0C0000}"/>
    <cellStyle name="40% - Accent2 3 7" xfId="2218" xr:uid="{00000000-0005-0000-0000-00005D0C0000}"/>
    <cellStyle name="40% - Accent2 3 7 2" xfId="5296" xr:uid="{00000000-0005-0000-0000-00005E0C0000}"/>
    <cellStyle name="40% - Accent2 3 8" xfId="2219" xr:uid="{00000000-0005-0000-0000-00005F0C0000}"/>
    <cellStyle name="40% - Accent2 3 8 2" xfId="5297" xr:uid="{00000000-0005-0000-0000-0000600C0000}"/>
    <cellStyle name="40% - Accent2 3 9" xfId="2220" xr:uid="{00000000-0005-0000-0000-0000610C0000}"/>
    <cellStyle name="40% - Accent2 3 9 2" xfId="5298" xr:uid="{00000000-0005-0000-0000-0000620C0000}"/>
    <cellStyle name="40% - Accent2 3_Sheet2" xfId="2221" xr:uid="{00000000-0005-0000-0000-0000630C0000}"/>
    <cellStyle name="40% - Accent2 30" xfId="2222" xr:uid="{00000000-0005-0000-0000-0000640C0000}"/>
    <cellStyle name="40% - Accent2 30 2" xfId="5299" xr:uid="{00000000-0005-0000-0000-0000650C0000}"/>
    <cellStyle name="40% - Accent2 31" xfId="2223" xr:uid="{00000000-0005-0000-0000-0000660C0000}"/>
    <cellStyle name="40% - Accent2 31 2" xfId="5300" xr:uid="{00000000-0005-0000-0000-0000670C0000}"/>
    <cellStyle name="40% - Accent2 32" xfId="2224" xr:uid="{00000000-0005-0000-0000-0000680C0000}"/>
    <cellStyle name="40% - Accent2 32 2" xfId="5301" xr:uid="{00000000-0005-0000-0000-0000690C0000}"/>
    <cellStyle name="40% - Accent2 33" xfId="2225" xr:uid="{00000000-0005-0000-0000-00006A0C0000}"/>
    <cellStyle name="40% - Accent2 33 2" xfId="5302" xr:uid="{00000000-0005-0000-0000-00006B0C0000}"/>
    <cellStyle name="40% - Accent2 34" xfId="2226" xr:uid="{00000000-0005-0000-0000-00006C0C0000}"/>
    <cellStyle name="40% - Accent2 34 2" xfId="5303" xr:uid="{00000000-0005-0000-0000-00006D0C0000}"/>
    <cellStyle name="40% - Accent2 35" xfId="2227" xr:uid="{00000000-0005-0000-0000-00006E0C0000}"/>
    <cellStyle name="40% - Accent2 35 2" xfId="5304" xr:uid="{00000000-0005-0000-0000-00006F0C0000}"/>
    <cellStyle name="40% - Accent2 36" xfId="2228" xr:uid="{00000000-0005-0000-0000-0000700C0000}"/>
    <cellStyle name="40% - Accent2 36 2" xfId="5305" xr:uid="{00000000-0005-0000-0000-0000710C0000}"/>
    <cellStyle name="40% - Accent2 37" xfId="2229" xr:uid="{00000000-0005-0000-0000-0000720C0000}"/>
    <cellStyle name="40% - Accent2 37 2" xfId="5306" xr:uid="{00000000-0005-0000-0000-0000730C0000}"/>
    <cellStyle name="40% - Accent2 38" xfId="2230" xr:uid="{00000000-0005-0000-0000-0000740C0000}"/>
    <cellStyle name="40% - Accent2 38 2" xfId="5307" xr:uid="{00000000-0005-0000-0000-0000750C0000}"/>
    <cellStyle name="40% - Accent2 39" xfId="2231" xr:uid="{00000000-0005-0000-0000-0000760C0000}"/>
    <cellStyle name="40% - Accent2 39 2" xfId="5308" xr:uid="{00000000-0005-0000-0000-0000770C0000}"/>
    <cellStyle name="40% - Accent2 4" xfId="2232" xr:uid="{00000000-0005-0000-0000-0000780C0000}"/>
    <cellStyle name="40% - Accent2 4 10" xfId="5309" xr:uid="{00000000-0005-0000-0000-0000790C0000}"/>
    <cellStyle name="40% - Accent2 4 2" xfId="2233" xr:uid="{00000000-0005-0000-0000-00007A0C0000}"/>
    <cellStyle name="40% - Accent2 4 2 2" xfId="5310" xr:uid="{00000000-0005-0000-0000-00007B0C0000}"/>
    <cellStyle name="40% - Accent2 4 3" xfId="2234" xr:uid="{00000000-0005-0000-0000-00007C0C0000}"/>
    <cellStyle name="40% - Accent2 4 3 2" xfId="2235" xr:uid="{00000000-0005-0000-0000-00007D0C0000}"/>
    <cellStyle name="40% - Accent2 4 3 2 2" xfId="5312" xr:uid="{00000000-0005-0000-0000-00007E0C0000}"/>
    <cellStyle name="40% - Accent2 4 3 3" xfId="5311" xr:uid="{00000000-0005-0000-0000-00007F0C0000}"/>
    <cellStyle name="40% - Accent2 4 4" xfId="2236" xr:uid="{00000000-0005-0000-0000-0000800C0000}"/>
    <cellStyle name="40% - Accent2 4 4 2" xfId="2237" xr:uid="{00000000-0005-0000-0000-0000810C0000}"/>
    <cellStyle name="40% - Accent2 4 4 2 2" xfId="5314" xr:uid="{00000000-0005-0000-0000-0000820C0000}"/>
    <cellStyle name="40% - Accent2 4 4 3" xfId="5313" xr:uid="{00000000-0005-0000-0000-0000830C0000}"/>
    <cellStyle name="40% - Accent2 4 5" xfId="2238" xr:uid="{00000000-0005-0000-0000-0000840C0000}"/>
    <cellStyle name="40% - Accent2 4 5 2" xfId="5315" xr:uid="{00000000-0005-0000-0000-0000850C0000}"/>
    <cellStyle name="40% - Accent2 4 6" xfId="2239" xr:uid="{00000000-0005-0000-0000-0000860C0000}"/>
    <cellStyle name="40% - Accent2 4 6 2" xfId="5316" xr:uid="{00000000-0005-0000-0000-0000870C0000}"/>
    <cellStyle name="40% - Accent2 4 7" xfId="2240" xr:uid="{00000000-0005-0000-0000-0000880C0000}"/>
    <cellStyle name="40% - Accent2 4 7 2" xfId="5317" xr:uid="{00000000-0005-0000-0000-0000890C0000}"/>
    <cellStyle name="40% - Accent2 4 8" xfId="2241" xr:uid="{00000000-0005-0000-0000-00008A0C0000}"/>
    <cellStyle name="40% - Accent2 4 8 2" xfId="5318" xr:uid="{00000000-0005-0000-0000-00008B0C0000}"/>
    <cellStyle name="40% - Accent2 4 9" xfId="2242" xr:uid="{00000000-0005-0000-0000-00008C0C0000}"/>
    <cellStyle name="40% - Accent2 4 9 2" xfId="5319" xr:uid="{00000000-0005-0000-0000-00008D0C0000}"/>
    <cellStyle name="40% - Accent2 4_Sheet2" xfId="2243" xr:uid="{00000000-0005-0000-0000-00008E0C0000}"/>
    <cellStyle name="40% - Accent2 5" xfId="2244" xr:uid="{00000000-0005-0000-0000-00008F0C0000}"/>
    <cellStyle name="40% - Accent2 5 10" xfId="5320" xr:uid="{00000000-0005-0000-0000-0000900C0000}"/>
    <cellStyle name="40% - Accent2 5 2" xfId="2245" xr:uid="{00000000-0005-0000-0000-0000910C0000}"/>
    <cellStyle name="40% - Accent2 5 2 2" xfId="2246" xr:uid="{00000000-0005-0000-0000-0000920C0000}"/>
    <cellStyle name="40% - Accent2 5 2 2 2" xfId="5322" xr:uid="{00000000-0005-0000-0000-0000930C0000}"/>
    <cellStyle name="40% - Accent2 5 2 3" xfId="5321" xr:uid="{00000000-0005-0000-0000-0000940C0000}"/>
    <cellStyle name="40% - Accent2 5 3" xfId="2247" xr:uid="{00000000-0005-0000-0000-0000950C0000}"/>
    <cellStyle name="40% - Accent2 5 3 2" xfId="2248" xr:uid="{00000000-0005-0000-0000-0000960C0000}"/>
    <cellStyle name="40% - Accent2 5 3 2 2" xfId="5324" xr:uid="{00000000-0005-0000-0000-0000970C0000}"/>
    <cellStyle name="40% - Accent2 5 3 3" xfId="5323" xr:uid="{00000000-0005-0000-0000-0000980C0000}"/>
    <cellStyle name="40% - Accent2 5 4" xfId="2249" xr:uid="{00000000-0005-0000-0000-0000990C0000}"/>
    <cellStyle name="40% - Accent2 5 4 2" xfId="2250" xr:uid="{00000000-0005-0000-0000-00009A0C0000}"/>
    <cellStyle name="40% - Accent2 5 4 2 2" xfId="5326" xr:uid="{00000000-0005-0000-0000-00009B0C0000}"/>
    <cellStyle name="40% - Accent2 5 4 3" xfId="5325" xr:uid="{00000000-0005-0000-0000-00009C0C0000}"/>
    <cellStyle name="40% - Accent2 5 5" xfId="2251" xr:uid="{00000000-0005-0000-0000-00009D0C0000}"/>
    <cellStyle name="40% - Accent2 5 5 2" xfId="5327" xr:uid="{00000000-0005-0000-0000-00009E0C0000}"/>
    <cellStyle name="40% - Accent2 5 6" xfId="2252" xr:uid="{00000000-0005-0000-0000-00009F0C0000}"/>
    <cellStyle name="40% - Accent2 5 6 2" xfId="5328" xr:uid="{00000000-0005-0000-0000-0000A00C0000}"/>
    <cellStyle name="40% - Accent2 5 7" xfId="2253" xr:uid="{00000000-0005-0000-0000-0000A10C0000}"/>
    <cellStyle name="40% - Accent2 5 7 2" xfId="5329" xr:uid="{00000000-0005-0000-0000-0000A20C0000}"/>
    <cellStyle name="40% - Accent2 5 8" xfId="2254" xr:uid="{00000000-0005-0000-0000-0000A30C0000}"/>
    <cellStyle name="40% - Accent2 5 8 2" xfId="5330" xr:uid="{00000000-0005-0000-0000-0000A40C0000}"/>
    <cellStyle name="40% - Accent2 5 9" xfId="2255" xr:uid="{00000000-0005-0000-0000-0000A50C0000}"/>
    <cellStyle name="40% - Accent2 5 9 2" xfId="5331" xr:uid="{00000000-0005-0000-0000-0000A60C0000}"/>
    <cellStyle name="40% - Accent2 5_Sheet2" xfId="2256" xr:uid="{00000000-0005-0000-0000-0000A70C0000}"/>
    <cellStyle name="40% - Accent2 6" xfId="2257" xr:uid="{00000000-0005-0000-0000-0000A80C0000}"/>
    <cellStyle name="40% - Accent2 6 10" xfId="5332" xr:uid="{00000000-0005-0000-0000-0000A90C0000}"/>
    <cellStyle name="40% - Accent2 6 2" xfId="2258" xr:uid="{00000000-0005-0000-0000-0000AA0C0000}"/>
    <cellStyle name="40% - Accent2 6 2 2" xfId="2259" xr:uid="{00000000-0005-0000-0000-0000AB0C0000}"/>
    <cellStyle name="40% - Accent2 6 2 2 2" xfId="5334" xr:uid="{00000000-0005-0000-0000-0000AC0C0000}"/>
    <cellStyle name="40% - Accent2 6 2 3" xfId="5333" xr:uid="{00000000-0005-0000-0000-0000AD0C0000}"/>
    <cellStyle name="40% - Accent2 6 3" xfId="2260" xr:uid="{00000000-0005-0000-0000-0000AE0C0000}"/>
    <cellStyle name="40% - Accent2 6 3 2" xfId="2261" xr:uid="{00000000-0005-0000-0000-0000AF0C0000}"/>
    <cellStyle name="40% - Accent2 6 3 2 2" xfId="5336" xr:uid="{00000000-0005-0000-0000-0000B00C0000}"/>
    <cellStyle name="40% - Accent2 6 3 3" xfId="5335" xr:uid="{00000000-0005-0000-0000-0000B10C0000}"/>
    <cellStyle name="40% - Accent2 6 4" xfId="2262" xr:uid="{00000000-0005-0000-0000-0000B20C0000}"/>
    <cellStyle name="40% - Accent2 6 4 2" xfId="2263" xr:uid="{00000000-0005-0000-0000-0000B30C0000}"/>
    <cellStyle name="40% - Accent2 6 4 2 2" xfId="5338" xr:uid="{00000000-0005-0000-0000-0000B40C0000}"/>
    <cellStyle name="40% - Accent2 6 4 3" xfId="5337" xr:uid="{00000000-0005-0000-0000-0000B50C0000}"/>
    <cellStyle name="40% - Accent2 6 5" xfId="2264" xr:uid="{00000000-0005-0000-0000-0000B60C0000}"/>
    <cellStyle name="40% - Accent2 6 5 2" xfId="5339" xr:uid="{00000000-0005-0000-0000-0000B70C0000}"/>
    <cellStyle name="40% - Accent2 6 6" xfId="2265" xr:uid="{00000000-0005-0000-0000-0000B80C0000}"/>
    <cellStyle name="40% - Accent2 6 6 2" xfId="5340" xr:uid="{00000000-0005-0000-0000-0000B90C0000}"/>
    <cellStyle name="40% - Accent2 6 7" xfId="2266" xr:uid="{00000000-0005-0000-0000-0000BA0C0000}"/>
    <cellStyle name="40% - Accent2 6 7 2" xfId="5341" xr:uid="{00000000-0005-0000-0000-0000BB0C0000}"/>
    <cellStyle name="40% - Accent2 6 8" xfId="2267" xr:uid="{00000000-0005-0000-0000-0000BC0C0000}"/>
    <cellStyle name="40% - Accent2 6 8 2" xfId="5342" xr:uid="{00000000-0005-0000-0000-0000BD0C0000}"/>
    <cellStyle name="40% - Accent2 6 9" xfId="2268" xr:uid="{00000000-0005-0000-0000-0000BE0C0000}"/>
    <cellStyle name="40% - Accent2 6 9 2" xfId="5343" xr:uid="{00000000-0005-0000-0000-0000BF0C0000}"/>
    <cellStyle name="40% - Accent2 6_Sheet2" xfId="2269" xr:uid="{00000000-0005-0000-0000-0000C00C0000}"/>
    <cellStyle name="40% - Accent2 7" xfId="2270" xr:uid="{00000000-0005-0000-0000-0000C10C0000}"/>
    <cellStyle name="40% - Accent2 7 10" xfId="5344" xr:uid="{00000000-0005-0000-0000-0000C20C0000}"/>
    <cellStyle name="40% - Accent2 7 2" xfId="2271" xr:uid="{00000000-0005-0000-0000-0000C30C0000}"/>
    <cellStyle name="40% - Accent2 7 2 2" xfId="2272" xr:uid="{00000000-0005-0000-0000-0000C40C0000}"/>
    <cellStyle name="40% - Accent2 7 2 2 2" xfId="5346" xr:uid="{00000000-0005-0000-0000-0000C50C0000}"/>
    <cellStyle name="40% - Accent2 7 2 3" xfId="5345" xr:uid="{00000000-0005-0000-0000-0000C60C0000}"/>
    <cellStyle name="40% - Accent2 7 3" xfId="2273" xr:uid="{00000000-0005-0000-0000-0000C70C0000}"/>
    <cellStyle name="40% - Accent2 7 3 2" xfId="2274" xr:uid="{00000000-0005-0000-0000-0000C80C0000}"/>
    <cellStyle name="40% - Accent2 7 3 2 2" xfId="5348" xr:uid="{00000000-0005-0000-0000-0000C90C0000}"/>
    <cellStyle name="40% - Accent2 7 3 3" xfId="5347" xr:uid="{00000000-0005-0000-0000-0000CA0C0000}"/>
    <cellStyle name="40% - Accent2 7 4" xfId="2275" xr:uid="{00000000-0005-0000-0000-0000CB0C0000}"/>
    <cellStyle name="40% - Accent2 7 4 2" xfId="2276" xr:uid="{00000000-0005-0000-0000-0000CC0C0000}"/>
    <cellStyle name="40% - Accent2 7 4 2 2" xfId="5350" xr:uid="{00000000-0005-0000-0000-0000CD0C0000}"/>
    <cellStyle name="40% - Accent2 7 4 3" xfId="5349" xr:uid="{00000000-0005-0000-0000-0000CE0C0000}"/>
    <cellStyle name="40% - Accent2 7 5" xfId="2277" xr:uid="{00000000-0005-0000-0000-0000CF0C0000}"/>
    <cellStyle name="40% - Accent2 7 5 2" xfId="5351" xr:uid="{00000000-0005-0000-0000-0000D00C0000}"/>
    <cellStyle name="40% - Accent2 7 6" xfId="2278" xr:uid="{00000000-0005-0000-0000-0000D10C0000}"/>
    <cellStyle name="40% - Accent2 7 6 2" xfId="5352" xr:uid="{00000000-0005-0000-0000-0000D20C0000}"/>
    <cellStyle name="40% - Accent2 7 7" xfId="2279" xr:uid="{00000000-0005-0000-0000-0000D30C0000}"/>
    <cellStyle name="40% - Accent2 7 7 2" xfId="5353" xr:uid="{00000000-0005-0000-0000-0000D40C0000}"/>
    <cellStyle name="40% - Accent2 7 8" xfId="2280" xr:uid="{00000000-0005-0000-0000-0000D50C0000}"/>
    <cellStyle name="40% - Accent2 7 8 2" xfId="5354" xr:uid="{00000000-0005-0000-0000-0000D60C0000}"/>
    <cellStyle name="40% - Accent2 7 9" xfId="2281" xr:uid="{00000000-0005-0000-0000-0000D70C0000}"/>
    <cellStyle name="40% - Accent2 7 9 2" xfId="5355" xr:uid="{00000000-0005-0000-0000-0000D80C0000}"/>
    <cellStyle name="40% - Accent2 7_Sheet2" xfId="2282" xr:uid="{00000000-0005-0000-0000-0000D90C0000}"/>
    <cellStyle name="40% - Accent2 8" xfId="2283" xr:uid="{00000000-0005-0000-0000-0000DA0C0000}"/>
    <cellStyle name="40% - Accent2 8 10" xfId="5356" xr:uid="{00000000-0005-0000-0000-0000DB0C0000}"/>
    <cellStyle name="40% - Accent2 8 2" xfId="2284" xr:uid="{00000000-0005-0000-0000-0000DC0C0000}"/>
    <cellStyle name="40% - Accent2 8 2 2" xfId="5357" xr:uid="{00000000-0005-0000-0000-0000DD0C0000}"/>
    <cellStyle name="40% - Accent2 8 3" xfId="2285" xr:uid="{00000000-0005-0000-0000-0000DE0C0000}"/>
    <cellStyle name="40% - Accent2 8 3 2" xfId="5358" xr:uid="{00000000-0005-0000-0000-0000DF0C0000}"/>
    <cellStyle name="40% - Accent2 8 4" xfId="2286" xr:uid="{00000000-0005-0000-0000-0000E00C0000}"/>
    <cellStyle name="40% - Accent2 8 4 2" xfId="5359" xr:uid="{00000000-0005-0000-0000-0000E10C0000}"/>
    <cellStyle name="40% - Accent2 8 5" xfId="2287" xr:uid="{00000000-0005-0000-0000-0000E20C0000}"/>
    <cellStyle name="40% - Accent2 8 5 2" xfId="5360" xr:uid="{00000000-0005-0000-0000-0000E30C0000}"/>
    <cellStyle name="40% - Accent2 8 6" xfId="2288" xr:uid="{00000000-0005-0000-0000-0000E40C0000}"/>
    <cellStyle name="40% - Accent2 8 6 2" xfId="5361" xr:uid="{00000000-0005-0000-0000-0000E50C0000}"/>
    <cellStyle name="40% - Accent2 8 7" xfId="2289" xr:uid="{00000000-0005-0000-0000-0000E60C0000}"/>
    <cellStyle name="40% - Accent2 8 7 2" xfId="5362" xr:uid="{00000000-0005-0000-0000-0000E70C0000}"/>
    <cellStyle name="40% - Accent2 8 8" xfId="2290" xr:uid="{00000000-0005-0000-0000-0000E80C0000}"/>
    <cellStyle name="40% - Accent2 8 8 2" xfId="5363" xr:uid="{00000000-0005-0000-0000-0000E90C0000}"/>
    <cellStyle name="40% - Accent2 8 9" xfId="2291" xr:uid="{00000000-0005-0000-0000-0000EA0C0000}"/>
    <cellStyle name="40% - Accent2 8 9 2" xfId="5364" xr:uid="{00000000-0005-0000-0000-0000EB0C0000}"/>
    <cellStyle name="40% - Accent2 8_Sheet2" xfId="2292" xr:uid="{00000000-0005-0000-0000-0000EC0C0000}"/>
    <cellStyle name="40% - Accent2 9" xfId="2293" xr:uid="{00000000-0005-0000-0000-0000ED0C0000}"/>
    <cellStyle name="40% - Accent2 9 10" xfId="5365" xr:uid="{00000000-0005-0000-0000-0000EE0C0000}"/>
    <cellStyle name="40% - Accent2 9 2" xfId="2294" xr:uid="{00000000-0005-0000-0000-0000EF0C0000}"/>
    <cellStyle name="40% - Accent2 9 2 2" xfId="5366" xr:uid="{00000000-0005-0000-0000-0000F00C0000}"/>
    <cellStyle name="40% - Accent2 9 3" xfId="2295" xr:uid="{00000000-0005-0000-0000-0000F10C0000}"/>
    <cellStyle name="40% - Accent2 9 3 2" xfId="5367" xr:uid="{00000000-0005-0000-0000-0000F20C0000}"/>
    <cellStyle name="40% - Accent2 9 4" xfId="2296" xr:uid="{00000000-0005-0000-0000-0000F30C0000}"/>
    <cellStyle name="40% - Accent2 9 4 2" xfId="5368" xr:uid="{00000000-0005-0000-0000-0000F40C0000}"/>
    <cellStyle name="40% - Accent2 9 5" xfId="2297" xr:uid="{00000000-0005-0000-0000-0000F50C0000}"/>
    <cellStyle name="40% - Accent2 9 5 2" xfId="5369" xr:uid="{00000000-0005-0000-0000-0000F60C0000}"/>
    <cellStyle name="40% - Accent2 9 6" xfId="2298" xr:uid="{00000000-0005-0000-0000-0000F70C0000}"/>
    <cellStyle name="40% - Accent2 9 6 2" xfId="5370" xr:uid="{00000000-0005-0000-0000-0000F80C0000}"/>
    <cellStyle name="40% - Accent2 9 7" xfId="2299" xr:uid="{00000000-0005-0000-0000-0000F90C0000}"/>
    <cellStyle name="40% - Accent2 9 7 2" xfId="5371" xr:uid="{00000000-0005-0000-0000-0000FA0C0000}"/>
    <cellStyle name="40% - Accent2 9 8" xfId="2300" xr:uid="{00000000-0005-0000-0000-0000FB0C0000}"/>
    <cellStyle name="40% - Accent2 9 8 2" xfId="5372" xr:uid="{00000000-0005-0000-0000-0000FC0C0000}"/>
    <cellStyle name="40% - Accent2 9 9" xfId="2301" xr:uid="{00000000-0005-0000-0000-0000FD0C0000}"/>
    <cellStyle name="40% - Accent2 9 9 2" xfId="5373" xr:uid="{00000000-0005-0000-0000-0000FE0C0000}"/>
    <cellStyle name="40% - Accent3 1" xfId="2302" xr:uid="{00000000-0005-0000-0000-0000FF0C0000}"/>
    <cellStyle name="40% - Accent3 1 1" xfId="2303" xr:uid="{00000000-0005-0000-0000-0000000D0000}"/>
    <cellStyle name="40% - Accent3 1 1 2" xfId="2304" xr:uid="{00000000-0005-0000-0000-0000010D0000}"/>
    <cellStyle name="40% - Accent3 1 1 2 2" xfId="5376" xr:uid="{00000000-0005-0000-0000-0000020D0000}"/>
    <cellStyle name="40% - Accent3 1 1 3" xfId="5375" xr:uid="{00000000-0005-0000-0000-0000030D0000}"/>
    <cellStyle name="40% - Accent3 1 2" xfId="2305" xr:uid="{00000000-0005-0000-0000-0000040D0000}"/>
    <cellStyle name="40% - Accent3 1 2 2" xfId="5377" xr:uid="{00000000-0005-0000-0000-0000050D0000}"/>
    <cellStyle name="40% - Accent3 1 3" xfId="5374" xr:uid="{00000000-0005-0000-0000-0000060D0000}"/>
    <cellStyle name="40% - Accent3 10" xfId="2306" xr:uid="{00000000-0005-0000-0000-0000070D0000}"/>
    <cellStyle name="40% - Accent3 10 10" xfId="5378" xr:uid="{00000000-0005-0000-0000-0000080D0000}"/>
    <cellStyle name="40% - Accent3 10 2" xfId="2307" xr:uid="{00000000-0005-0000-0000-0000090D0000}"/>
    <cellStyle name="40% - Accent3 10 2 2" xfId="5379" xr:uid="{00000000-0005-0000-0000-00000A0D0000}"/>
    <cellStyle name="40% - Accent3 10 3" xfId="2308" xr:uid="{00000000-0005-0000-0000-00000B0D0000}"/>
    <cellStyle name="40% - Accent3 10 3 2" xfId="5380" xr:uid="{00000000-0005-0000-0000-00000C0D0000}"/>
    <cellStyle name="40% - Accent3 10 4" xfId="2309" xr:uid="{00000000-0005-0000-0000-00000D0D0000}"/>
    <cellStyle name="40% - Accent3 10 4 2" xfId="5381" xr:uid="{00000000-0005-0000-0000-00000E0D0000}"/>
    <cellStyle name="40% - Accent3 10 5" xfId="2310" xr:uid="{00000000-0005-0000-0000-00000F0D0000}"/>
    <cellStyle name="40% - Accent3 10 5 2" xfId="5382" xr:uid="{00000000-0005-0000-0000-0000100D0000}"/>
    <cellStyle name="40% - Accent3 10 6" xfId="2311" xr:uid="{00000000-0005-0000-0000-0000110D0000}"/>
    <cellStyle name="40% - Accent3 10 6 2" xfId="5383" xr:uid="{00000000-0005-0000-0000-0000120D0000}"/>
    <cellStyle name="40% - Accent3 10 7" xfId="2312" xr:uid="{00000000-0005-0000-0000-0000130D0000}"/>
    <cellStyle name="40% - Accent3 10 7 2" xfId="5384" xr:uid="{00000000-0005-0000-0000-0000140D0000}"/>
    <cellStyle name="40% - Accent3 10 8" xfId="2313" xr:uid="{00000000-0005-0000-0000-0000150D0000}"/>
    <cellStyle name="40% - Accent3 10 8 2" xfId="5385" xr:uid="{00000000-0005-0000-0000-0000160D0000}"/>
    <cellStyle name="40% - Accent3 10 9" xfId="2314" xr:uid="{00000000-0005-0000-0000-0000170D0000}"/>
    <cellStyle name="40% - Accent3 10 9 2" xfId="5386" xr:uid="{00000000-0005-0000-0000-0000180D0000}"/>
    <cellStyle name="40% - Accent3 11" xfId="2315" xr:uid="{00000000-0005-0000-0000-0000190D0000}"/>
    <cellStyle name="40% - Accent3 11 2" xfId="5387" xr:uid="{00000000-0005-0000-0000-00001A0D0000}"/>
    <cellStyle name="40% - Accent3 12" xfId="2316" xr:uid="{00000000-0005-0000-0000-00001B0D0000}"/>
    <cellStyle name="40% - Accent3 12 2" xfId="5388" xr:uid="{00000000-0005-0000-0000-00001C0D0000}"/>
    <cellStyle name="40% - Accent3 13" xfId="2317" xr:uid="{00000000-0005-0000-0000-00001D0D0000}"/>
    <cellStyle name="40% - Accent3 13 2" xfId="5389" xr:uid="{00000000-0005-0000-0000-00001E0D0000}"/>
    <cellStyle name="40% - Accent3 14" xfId="2318" xr:uid="{00000000-0005-0000-0000-00001F0D0000}"/>
    <cellStyle name="40% - Accent3 14 2" xfId="5390" xr:uid="{00000000-0005-0000-0000-0000200D0000}"/>
    <cellStyle name="40% - Accent3 15" xfId="2319" xr:uid="{00000000-0005-0000-0000-0000210D0000}"/>
    <cellStyle name="40% - Accent3 15 2" xfId="5391" xr:uid="{00000000-0005-0000-0000-0000220D0000}"/>
    <cellStyle name="40% - Accent3 16" xfId="2320" xr:uid="{00000000-0005-0000-0000-0000230D0000}"/>
    <cellStyle name="40% - Accent3 16 2" xfId="5392" xr:uid="{00000000-0005-0000-0000-0000240D0000}"/>
    <cellStyle name="40% - Accent3 17" xfId="2321" xr:uid="{00000000-0005-0000-0000-0000250D0000}"/>
    <cellStyle name="40% - Accent3 17 2" xfId="5393" xr:uid="{00000000-0005-0000-0000-0000260D0000}"/>
    <cellStyle name="40% - Accent3 18" xfId="2322" xr:uid="{00000000-0005-0000-0000-0000270D0000}"/>
    <cellStyle name="40% - Accent3 18 2" xfId="5394" xr:uid="{00000000-0005-0000-0000-0000280D0000}"/>
    <cellStyle name="40% - Accent3 19" xfId="2323" xr:uid="{00000000-0005-0000-0000-0000290D0000}"/>
    <cellStyle name="40% - Accent3 19 2" xfId="5395" xr:uid="{00000000-0005-0000-0000-00002A0D0000}"/>
    <cellStyle name="40% - Accent3 2" xfId="2324" xr:uid="{00000000-0005-0000-0000-00002B0D0000}"/>
    <cellStyle name="40% - Accent3 2 10" xfId="2325" xr:uid="{00000000-0005-0000-0000-00002C0D0000}"/>
    <cellStyle name="40% - Accent3 2 10 2" xfId="5396" xr:uid="{00000000-0005-0000-0000-00002D0D0000}"/>
    <cellStyle name="40% - Accent3 2 2" xfId="2326" xr:uid="{00000000-0005-0000-0000-00002E0D0000}"/>
    <cellStyle name="40% - Accent3 2 2 2" xfId="2327" xr:uid="{00000000-0005-0000-0000-00002F0D0000}"/>
    <cellStyle name="40% - Accent3 2 2 2 2" xfId="5398" xr:uid="{00000000-0005-0000-0000-0000300D0000}"/>
    <cellStyle name="40% - Accent3 2 2 3" xfId="5397" xr:uid="{00000000-0005-0000-0000-0000310D0000}"/>
    <cellStyle name="40% - Accent3 2 3" xfId="2328" xr:uid="{00000000-0005-0000-0000-0000320D0000}"/>
    <cellStyle name="40% - Accent3 2 3 2" xfId="2329" xr:uid="{00000000-0005-0000-0000-0000330D0000}"/>
    <cellStyle name="40% - Accent3 2 3 2 2" xfId="5400" xr:uid="{00000000-0005-0000-0000-0000340D0000}"/>
    <cellStyle name="40% - Accent3 2 3 3" xfId="5399" xr:uid="{00000000-0005-0000-0000-0000350D0000}"/>
    <cellStyle name="40% - Accent3 2 4" xfId="2330" xr:uid="{00000000-0005-0000-0000-0000360D0000}"/>
    <cellStyle name="40% - Accent3 2 4 2" xfId="2331" xr:uid="{00000000-0005-0000-0000-0000370D0000}"/>
    <cellStyle name="40% - Accent3 2 4 2 2" xfId="5402" xr:uid="{00000000-0005-0000-0000-0000380D0000}"/>
    <cellStyle name="40% - Accent3 2 4 3" xfId="5401" xr:uid="{00000000-0005-0000-0000-0000390D0000}"/>
    <cellStyle name="40% - Accent3 2 5" xfId="2332" xr:uid="{00000000-0005-0000-0000-00003A0D0000}"/>
    <cellStyle name="40% - Accent3 2 5 2" xfId="5403" xr:uid="{00000000-0005-0000-0000-00003B0D0000}"/>
    <cellStyle name="40% - Accent3 2 6" xfId="2333" xr:uid="{00000000-0005-0000-0000-00003C0D0000}"/>
    <cellStyle name="40% - Accent3 2 6 2" xfId="5404" xr:uid="{00000000-0005-0000-0000-00003D0D0000}"/>
    <cellStyle name="40% - Accent3 2 7" xfId="2334" xr:uid="{00000000-0005-0000-0000-00003E0D0000}"/>
    <cellStyle name="40% - Accent3 2 7 2" xfId="5405" xr:uid="{00000000-0005-0000-0000-00003F0D0000}"/>
    <cellStyle name="40% - Accent3 2 8" xfId="2335" xr:uid="{00000000-0005-0000-0000-0000400D0000}"/>
    <cellStyle name="40% - Accent3 2 8 2" xfId="5406" xr:uid="{00000000-0005-0000-0000-0000410D0000}"/>
    <cellStyle name="40% - Accent3 2 9" xfId="2336" xr:uid="{00000000-0005-0000-0000-0000420D0000}"/>
    <cellStyle name="40% - Accent3 2 9 2" xfId="5407" xr:uid="{00000000-0005-0000-0000-0000430D0000}"/>
    <cellStyle name="40% - Accent3 2_B Block  Column LGF to UGF Lvl" xfId="2337" xr:uid="{00000000-0005-0000-0000-0000440D0000}"/>
    <cellStyle name="40% - Accent3 20" xfId="2338" xr:uid="{00000000-0005-0000-0000-0000450D0000}"/>
    <cellStyle name="40% - Accent3 20 2" xfId="5408" xr:uid="{00000000-0005-0000-0000-0000460D0000}"/>
    <cellStyle name="40% - Accent3 21" xfId="2339" xr:uid="{00000000-0005-0000-0000-0000470D0000}"/>
    <cellStyle name="40% - Accent3 21 2" xfId="5409" xr:uid="{00000000-0005-0000-0000-0000480D0000}"/>
    <cellStyle name="40% - Accent3 22" xfId="2340" xr:uid="{00000000-0005-0000-0000-0000490D0000}"/>
    <cellStyle name="40% - Accent3 22 2" xfId="5410" xr:uid="{00000000-0005-0000-0000-00004A0D0000}"/>
    <cellStyle name="40% - Accent3 23" xfId="2341" xr:uid="{00000000-0005-0000-0000-00004B0D0000}"/>
    <cellStyle name="40% - Accent3 23 2" xfId="5411" xr:uid="{00000000-0005-0000-0000-00004C0D0000}"/>
    <cellStyle name="40% - Accent3 24" xfId="2342" xr:uid="{00000000-0005-0000-0000-00004D0D0000}"/>
    <cellStyle name="40% - Accent3 24 2" xfId="5412" xr:uid="{00000000-0005-0000-0000-00004E0D0000}"/>
    <cellStyle name="40% - Accent3 25" xfId="2343" xr:uid="{00000000-0005-0000-0000-00004F0D0000}"/>
    <cellStyle name="40% - Accent3 25 2" xfId="5413" xr:uid="{00000000-0005-0000-0000-0000500D0000}"/>
    <cellStyle name="40% - Accent3 26" xfId="2344" xr:uid="{00000000-0005-0000-0000-0000510D0000}"/>
    <cellStyle name="40% - Accent3 26 2" xfId="5414" xr:uid="{00000000-0005-0000-0000-0000520D0000}"/>
    <cellStyle name="40% - Accent3 27" xfId="2345" xr:uid="{00000000-0005-0000-0000-0000530D0000}"/>
    <cellStyle name="40% - Accent3 27 2" xfId="5415" xr:uid="{00000000-0005-0000-0000-0000540D0000}"/>
    <cellStyle name="40% - Accent3 28" xfId="2346" xr:uid="{00000000-0005-0000-0000-0000550D0000}"/>
    <cellStyle name="40% - Accent3 28 2" xfId="5416" xr:uid="{00000000-0005-0000-0000-0000560D0000}"/>
    <cellStyle name="40% - Accent3 29" xfId="2347" xr:uid="{00000000-0005-0000-0000-0000570D0000}"/>
    <cellStyle name="40% - Accent3 29 2" xfId="5417" xr:uid="{00000000-0005-0000-0000-0000580D0000}"/>
    <cellStyle name="40% - Accent3 3" xfId="2348" xr:uid="{00000000-0005-0000-0000-0000590D0000}"/>
    <cellStyle name="40% - Accent3 3 10" xfId="5418" xr:uid="{00000000-0005-0000-0000-00005A0D0000}"/>
    <cellStyle name="40% - Accent3 3 2" xfId="2349" xr:uid="{00000000-0005-0000-0000-00005B0D0000}"/>
    <cellStyle name="40% - Accent3 3 2 2" xfId="5419" xr:uid="{00000000-0005-0000-0000-00005C0D0000}"/>
    <cellStyle name="40% - Accent3 3 3" xfId="2350" xr:uid="{00000000-0005-0000-0000-00005D0D0000}"/>
    <cellStyle name="40% - Accent3 3 3 2" xfId="2351" xr:uid="{00000000-0005-0000-0000-00005E0D0000}"/>
    <cellStyle name="40% - Accent3 3 3 2 2" xfId="5421" xr:uid="{00000000-0005-0000-0000-00005F0D0000}"/>
    <cellStyle name="40% - Accent3 3 3 3" xfId="5420" xr:uid="{00000000-0005-0000-0000-0000600D0000}"/>
    <cellStyle name="40% - Accent3 3 4" xfId="2352" xr:uid="{00000000-0005-0000-0000-0000610D0000}"/>
    <cellStyle name="40% - Accent3 3 4 2" xfId="2353" xr:uid="{00000000-0005-0000-0000-0000620D0000}"/>
    <cellStyle name="40% - Accent3 3 4 2 2" xfId="5423" xr:uid="{00000000-0005-0000-0000-0000630D0000}"/>
    <cellStyle name="40% - Accent3 3 4 3" xfId="5422" xr:uid="{00000000-0005-0000-0000-0000640D0000}"/>
    <cellStyle name="40% - Accent3 3 5" xfId="2354" xr:uid="{00000000-0005-0000-0000-0000650D0000}"/>
    <cellStyle name="40% - Accent3 3 5 2" xfId="5424" xr:uid="{00000000-0005-0000-0000-0000660D0000}"/>
    <cellStyle name="40% - Accent3 3 6" xfId="2355" xr:uid="{00000000-0005-0000-0000-0000670D0000}"/>
    <cellStyle name="40% - Accent3 3 6 2" xfId="5425" xr:uid="{00000000-0005-0000-0000-0000680D0000}"/>
    <cellStyle name="40% - Accent3 3 7" xfId="2356" xr:uid="{00000000-0005-0000-0000-0000690D0000}"/>
    <cellStyle name="40% - Accent3 3 7 2" xfId="5426" xr:uid="{00000000-0005-0000-0000-00006A0D0000}"/>
    <cellStyle name="40% - Accent3 3 8" xfId="2357" xr:uid="{00000000-0005-0000-0000-00006B0D0000}"/>
    <cellStyle name="40% - Accent3 3 8 2" xfId="5427" xr:uid="{00000000-0005-0000-0000-00006C0D0000}"/>
    <cellStyle name="40% - Accent3 3 9" xfId="2358" xr:uid="{00000000-0005-0000-0000-00006D0D0000}"/>
    <cellStyle name="40% - Accent3 3 9 2" xfId="5428" xr:uid="{00000000-0005-0000-0000-00006E0D0000}"/>
    <cellStyle name="40% - Accent3 3_Sheet2" xfId="2359" xr:uid="{00000000-0005-0000-0000-00006F0D0000}"/>
    <cellStyle name="40% - Accent3 30" xfId="2360" xr:uid="{00000000-0005-0000-0000-0000700D0000}"/>
    <cellStyle name="40% - Accent3 30 2" xfId="5429" xr:uid="{00000000-0005-0000-0000-0000710D0000}"/>
    <cellStyle name="40% - Accent3 31" xfId="2361" xr:uid="{00000000-0005-0000-0000-0000720D0000}"/>
    <cellStyle name="40% - Accent3 31 2" xfId="5430" xr:uid="{00000000-0005-0000-0000-0000730D0000}"/>
    <cellStyle name="40% - Accent3 32" xfId="2362" xr:uid="{00000000-0005-0000-0000-0000740D0000}"/>
    <cellStyle name="40% - Accent3 32 2" xfId="5431" xr:uid="{00000000-0005-0000-0000-0000750D0000}"/>
    <cellStyle name="40% - Accent3 33" xfId="2363" xr:uid="{00000000-0005-0000-0000-0000760D0000}"/>
    <cellStyle name="40% - Accent3 33 2" xfId="5432" xr:uid="{00000000-0005-0000-0000-0000770D0000}"/>
    <cellStyle name="40% - Accent3 34" xfId="2364" xr:uid="{00000000-0005-0000-0000-0000780D0000}"/>
    <cellStyle name="40% - Accent3 34 2" xfId="5433" xr:uid="{00000000-0005-0000-0000-0000790D0000}"/>
    <cellStyle name="40% - Accent3 35" xfId="2365" xr:uid="{00000000-0005-0000-0000-00007A0D0000}"/>
    <cellStyle name="40% - Accent3 35 2" xfId="5434" xr:uid="{00000000-0005-0000-0000-00007B0D0000}"/>
    <cellStyle name="40% - Accent3 36" xfId="2366" xr:uid="{00000000-0005-0000-0000-00007C0D0000}"/>
    <cellStyle name="40% - Accent3 36 2" xfId="5435" xr:uid="{00000000-0005-0000-0000-00007D0D0000}"/>
    <cellStyle name="40% - Accent3 37" xfId="2367" xr:uid="{00000000-0005-0000-0000-00007E0D0000}"/>
    <cellStyle name="40% - Accent3 37 2" xfId="5436" xr:uid="{00000000-0005-0000-0000-00007F0D0000}"/>
    <cellStyle name="40% - Accent3 38" xfId="2368" xr:uid="{00000000-0005-0000-0000-0000800D0000}"/>
    <cellStyle name="40% - Accent3 38 2" xfId="5437" xr:uid="{00000000-0005-0000-0000-0000810D0000}"/>
    <cellStyle name="40% - Accent3 39" xfId="2369" xr:uid="{00000000-0005-0000-0000-0000820D0000}"/>
    <cellStyle name="40% - Accent3 39 2" xfId="5438" xr:uid="{00000000-0005-0000-0000-0000830D0000}"/>
    <cellStyle name="40% - Accent3 4" xfId="2370" xr:uid="{00000000-0005-0000-0000-0000840D0000}"/>
    <cellStyle name="40% - Accent3 4 10" xfId="5439" xr:uid="{00000000-0005-0000-0000-0000850D0000}"/>
    <cellStyle name="40% - Accent3 4 2" xfId="2371" xr:uid="{00000000-0005-0000-0000-0000860D0000}"/>
    <cellStyle name="40% - Accent3 4 2 2" xfId="5440" xr:uid="{00000000-0005-0000-0000-0000870D0000}"/>
    <cellStyle name="40% - Accent3 4 3" xfId="2372" xr:uid="{00000000-0005-0000-0000-0000880D0000}"/>
    <cellStyle name="40% - Accent3 4 3 2" xfId="2373" xr:uid="{00000000-0005-0000-0000-0000890D0000}"/>
    <cellStyle name="40% - Accent3 4 3 2 2" xfId="5442" xr:uid="{00000000-0005-0000-0000-00008A0D0000}"/>
    <cellStyle name="40% - Accent3 4 3 3" xfId="5441" xr:uid="{00000000-0005-0000-0000-00008B0D0000}"/>
    <cellStyle name="40% - Accent3 4 4" xfId="2374" xr:uid="{00000000-0005-0000-0000-00008C0D0000}"/>
    <cellStyle name="40% - Accent3 4 4 2" xfId="2375" xr:uid="{00000000-0005-0000-0000-00008D0D0000}"/>
    <cellStyle name="40% - Accent3 4 4 2 2" xfId="5444" xr:uid="{00000000-0005-0000-0000-00008E0D0000}"/>
    <cellStyle name="40% - Accent3 4 4 3" xfId="5443" xr:uid="{00000000-0005-0000-0000-00008F0D0000}"/>
    <cellStyle name="40% - Accent3 4 5" xfId="2376" xr:uid="{00000000-0005-0000-0000-0000900D0000}"/>
    <cellStyle name="40% - Accent3 4 5 2" xfId="5445" xr:uid="{00000000-0005-0000-0000-0000910D0000}"/>
    <cellStyle name="40% - Accent3 4 6" xfId="2377" xr:uid="{00000000-0005-0000-0000-0000920D0000}"/>
    <cellStyle name="40% - Accent3 4 6 2" xfId="5446" xr:uid="{00000000-0005-0000-0000-0000930D0000}"/>
    <cellStyle name="40% - Accent3 4 7" xfId="2378" xr:uid="{00000000-0005-0000-0000-0000940D0000}"/>
    <cellStyle name="40% - Accent3 4 7 2" xfId="5447" xr:uid="{00000000-0005-0000-0000-0000950D0000}"/>
    <cellStyle name="40% - Accent3 4 8" xfId="2379" xr:uid="{00000000-0005-0000-0000-0000960D0000}"/>
    <cellStyle name="40% - Accent3 4 8 2" xfId="5448" xr:uid="{00000000-0005-0000-0000-0000970D0000}"/>
    <cellStyle name="40% - Accent3 4 9" xfId="2380" xr:uid="{00000000-0005-0000-0000-0000980D0000}"/>
    <cellStyle name="40% - Accent3 4 9 2" xfId="5449" xr:uid="{00000000-0005-0000-0000-0000990D0000}"/>
    <cellStyle name="40% - Accent3 4_Sheet2" xfId="2381" xr:uid="{00000000-0005-0000-0000-00009A0D0000}"/>
    <cellStyle name="40% - Accent3 5" xfId="2382" xr:uid="{00000000-0005-0000-0000-00009B0D0000}"/>
    <cellStyle name="40% - Accent3 5 10" xfId="5450" xr:uid="{00000000-0005-0000-0000-00009C0D0000}"/>
    <cellStyle name="40% - Accent3 5 2" xfId="2383" xr:uid="{00000000-0005-0000-0000-00009D0D0000}"/>
    <cellStyle name="40% - Accent3 5 2 2" xfId="2384" xr:uid="{00000000-0005-0000-0000-00009E0D0000}"/>
    <cellStyle name="40% - Accent3 5 2 2 2" xfId="5452" xr:uid="{00000000-0005-0000-0000-00009F0D0000}"/>
    <cellStyle name="40% - Accent3 5 2 3" xfId="5451" xr:uid="{00000000-0005-0000-0000-0000A00D0000}"/>
    <cellStyle name="40% - Accent3 5 3" xfId="2385" xr:uid="{00000000-0005-0000-0000-0000A10D0000}"/>
    <cellStyle name="40% - Accent3 5 3 2" xfId="2386" xr:uid="{00000000-0005-0000-0000-0000A20D0000}"/>
    <cellStyle name="40% - Accent3 5 3 2 2" xfId="5454" xr:uid="{00000000-0005-0000-0000-0000A30D0000}"/>
    <cellStyle name="40% - Accent3 5 3 3" xfId="5453" xr:uid="{00000000-0005-0000-0000-0000A40D0000}"/>
    <cellStyle name="40% - Accent3 5 4" xfId="2387" xr:uid="{00000000-0005-0000-0000-0000A50D0000}"/>
    <cellStyle name="40% - Accent3 5 4 2" xfId="2388" xr:uid="{00000000-0005-0000-0000-0000A60D0000}"/>
    <cellStyle name="40% - Accent3 5 4 2 2" xfId="5456" xr:uid="{00000000-0005-0000-0000-0000A70D0000}"/>
    <cellStyle name="40% - Accent3 5 4 3" xfId="5455" xr:uid="{00000000-0005-0000-0000-0000A80D0000}"/>
    <cellStyle name="40% - Accent3 5 5" xfId="2389" xr:uid="{00000000-0005-0000-0000-0000A90D0000}"/>
    <cellStyle name="40% - Accent3 5 5 2" xfId="5457" xr:uid="{00000000-0005-0000-0000-0000AA0D0000}"/>
    <cellStyle name="40% - Accent3 5 6" xfId="2390" xr:uid="{00000000-0005-0000-0000-0000AB0D0000}"/>
    <cellStyle name="40% - Accent3 5 6 2" xfId="5458" xr:uid="{00000000-0005-0000-0000-0000AC0D0000}"/>
    <cellStyle name="40% - Accent3 5 7" xfId="2391" xr:uid="{00000000-0005-0000-0000-0000AD0D0000}"/>
    <cellStyle name="40% - Accent3 5 7 2" xfId="5459" xr:uid="{00000000-0005-0000-0000-0000AE0D0000}"/>
    <cellStyle name="40% - Accent3 5 8" xfId="2392" xr:uid="{00000000-0005-0000-0000-0000AF0D0000}"/>
    <cellStyle name="40% - Accent3 5 8 2" xfId="5460" xr:uid="{00000000-0005-0000-0000-0000B00D0000}"/>
    <cellStyle name="40% - Accent3 5 9" xfId="2393" xr:uid="{00000000-0005-0000-0000-0000B10D0000}"/>
    <cellStyle name="40% - Accent3 5 9 2" xfId="5461" xr:uid="{00000000-0005-0000-0000-0000B20D0000}"/>
    <cellStyle name="40% - Accent3 5_Sheet2" xfId="2394" xr:uid="{00000000-0005-0000-0000-0000B30D0000}"/>
    <cellStyle name="40% - Accent3 6" xfId="2395" xr:uid="{00000000-0005-0000-0000-0000B40D0000}"/>
    <cellStyle name="40% - Accent3 6 10" xfId="5462" xr:uid="{00000000-0005-0000-0000-0000B50D0000}"/>
    <cellStyle name="40% - Accent3 6 2" xfId="2396" xr:uid="{00000000-0005-0000-0000-0000B60D0000}"/>
    <cellStyle name="40% - Accent3 6 2 2" xfId="2397" xr:uid="{00000000-0005-0000-0000-0000B70D0000}"/>
    <cellStyle name="40% - Accent3 6 2 2 2" xfId="5464" xr:uid="{00000000-0005-0000-0000-0000B80D0000}"/>
    <cellStyle name="40% - Accent3 6 2 3" xfId="5463" xr:uid="{00000000-0005-0000-0000-0000B90D0000}"/>
    <cellStyle name="40% - Accent3 6 3" xfId="2398" xr:uid="{00000000-0005-0000-0000-0000BA0D0000}"/>
    <cellStyle name="40% - Accent3 6 3 2" xfId="2399" xr:uid="{00000000-0005-0000-0000-0000BB0D0000}"/>
    <cellStyle name="40% - Accent3 6 3 2 2" xfId="5466" xr:uid="{00000000-0005-0000-0000-0000BC0D0000}"/>
    <cellStyle name="40% - Accent3 6 3 3" xfId="5465" xr:uid="{00000000-0005-0000-0000-0000BD0D0000}"/>
    <cellStyle name="40% - Accent3 6 4" xfId="2400" xr:uid="{00000000-0005-0000-0000-0000BE0D0000}"/>
    <cellStyle name="40% - Accent3 6 4 2" xfId="2401" xr:uid="{00000000-0005-0000-0000-0000BF0D0000}"/>
    <cellStyle name="40% - Accent3 6 4 2 2" xfId="5468" xr:uid="{00000000-0005-0000-0000-0000C00D0000}"/>
    <cellStyle name="40% - Accent3 6 4 3" xfId="5467" xr:uid="{00000000-0005-0000-0000-0000C10D0000}"/>
    <cellStyle name="40% - Accent3 6 5" xfId="2402" xr:uid="{00000000-0005-0000-0000-0000C20D0000}"/>
    <cellStyle name="40% - Accent3 6 5 2" xfId="5469" xr:uid="{00000000-0005-0000-0000-0000C30D0000}"/>
    <cellStyle name="40% - Accent3 6 6" xfId="2403" xr:uid="{00000000-0005-0000-0000-0000C40D0000}"/>
    <cellStyle name="40% - Accent3 6 6 2" xfId="5470" xr:uid="{00000000-0005-0000-0000-0000C50D0000}"/>
    <cellStyle name="40% - Accent3 6 7" xfId="2404" xr:uid="{00000000-0005-0000-0000-0000C60D0000}"/>
    <cellStyle name="40% - Accent3 6 7 2" xfId="5471" xr:uid="{00000000-0005-0000-0000-0000C70D0000}"/>
    <cellStyle name="40% - Accent3 6 8" xfId="2405" xr:uid="{00000000-0005-0000-0000-0000C80D0000}"/>
    <cellStyle name="40% - Accent3 6 8 2" xfId="5472" xr:uid="{00000000-0005-0000-0000-0000C90D0000}"/>
    <cellStyle name="40% - Accent3 6 9" xfId="2406" xr:uid="{00000000-0005-0000-0000-0000CA0D0000}"/>
    <cellStyle name="40% - Accent3 6 9 2" xfId="5473" xr:uid="{00000000-0005-0000-0000-0000CB0D0000}"/>
    <cellStyle name="40% - Accent3 6_Sheet2" xfId="2407" xr:uid="{00000000-0005-0000-0000-0000CC0D0000}"/>
    <cellStyle name="40% - Accent3 7" xfId="2408" xr:uid="{00000000-0005-0000-0000-0000CD0D0000}"/>
    <cellStyle name="40% - Accent3 7 10" xfId="5474" xr:uid="{00000000-0005-0000-0000-0000CE0D0000}"/>
    <cellStyle name="40% - Accent3 7 2" xfId="2409" xr:uid="{00000000-0005-0000-0000-0000CF0D0000}"/>
    <cellStyle name="40% - Accent3 7 2 2" xfId="2410" xr:uid="{00000000-0005-0000-0000-0000D00D0000}"/>
    <cellStyle name="40% - Accent3 7 2 2 2" xfId="5476" xr:uid="{00000000-0005-0000-0000-0000D10D0000}"/>
    <cellStyle name="40% - Accent3 7 2 3" xfId="5475" xr:uid="{00000000-0005-0000-0000-0000D20D0000}"/>
    <cellStyle name="40% - Accent3 7 3" xfId="2411" xr:uid="{00000000-0005-0000-0000-0000D30D0000}"/>
    <cellStyle name="40% - Accent3 7 3 2" xfId="2412" xr:uid="{00000000-0005-0000-0000-0000D40D0000}"/>
    <cellStyle name="40% - Accent3 7 3 2 2" xfId="5478" xr:uid="{00000000-0005-0000-0000-0000D50D0000}"/>
    <cellStyle name="40% - Accent3 7 3 3" xfId="5477" xr:uid="{00000000-0005-0000-0000-0000D60D0000}"/>
    <cellStyle name="40% - Accent3 7 4" xfId="2413" xr:uid="{00000000-0005-0000-0000-0000D70D0000}"/>
    <cellStyle name="40% - Accent3 7 4 2" xfId="2414" xr:uid="{00000000-0005-0000-0000-0000D80D0000}"/>
    <cellStyle name="40% - Accent3 7 4 2 2" xfId="5480" xr:uid="{00000000-0005-0000-0000-0000D90D0000}"/>
    <cellStyle name="40% - Accent3 7 4 3" xfId="5479" xr:uid="{00000000-0005-0000-0000-0000DA0D0000}"/>
    <cellStyle name="40% - Accent3 7 5" xfId="2415" xr:uid="{00000000-0005-0000-0000-0000DB0D0000}"/>
    <cellStyle name="40% - Accent3 7 5 2" xfId="5481" xr:uid="{00000000-0005-0000-0000-0000DC0D0000}"/>
    <cellStyle name="40% - Accent3 7 6" xfId="2416" xr:uid="{00000000-0005-0000-0000-0000DD0D0000}"/>
    <cellStyle name="40% - Accent3 7 6 2" xfId="5482" xr:uid="{00000000-0005-0000-0000-0000DE0D0000}"/>
    <cellStyle name="40% - Accent3 7 7" xfId="2417" xr:uid="{00000000-0005-0000-0000-0000DF0D0000}"/>
    <cellStyle name="40% - Accent3 7 7 2" xfId="5483" xr:uid="{00000000-0005-0000-0000-0000E00D0000}"/>
    <cellStyle name="40% - Accent3 7 8" xfId="2418" xr:uid="{00000000-0005-0000-0000-0000E10D0000}"/>
    <cellStyle name="40% - Accent3 7 8 2" xfId="5484" xr:uid="{00000000-0005-0000-0000-0000E20D0000}"/>
    <cellStyle name="40% - Accent3 7 9" xfId="2419" xr:uid="{00000000-0005-0000-0000-0000E30D0000}"/>
    <cellStyle name="40% - Accent3 7 9 2" xfId="5485" xr:uid="{00000000-0005-0000-0000-0000E40D0000}"/>
    <cellStyle name="40% - Accent3 7_Sheet2" xfId="2420" xr:uid="{00000000-0005-0000-0000-0000E50D0000}"/>
    <cellStyle name="40% - Accent3 8" xfId="2421" xr:uid="{00000000-0005-0000-0000-0000E60D0000}"/>
    <cellStyle name="40% - Accent3 8 10" xfId="5486" xr:uid="{00000000-0005-0000-0000-0000E70D0000}"/>
    <cellStyle name="40% - Accent3 8 2" xfId="2422" xr:uid="{00000000-0005-0000-0000-0000E80D0000}"/>
    <cellStyle name="40% - Accent3 8 2 2" xfId="5487" xr:uid="{00000000-0005-0000-0000-0000E90D0000}"/>
    <cellStyle name="40% - Accent3 8 3" xfId="2423" xr:uid="{00000000-0005-0000-0000-0000EA0D0000}"/>
    <cellStyle name="40% - Accent3 8 3 2" xfId="5488" xr:uid="{00000000-0005-0000-0000-0000EB0D0000}"/>
    <cellStyle name="40% - Accent3 8 4" xfId="2424" xr:uid="{00000000-0005-0000-0000-0000EC0D0000}"/>
    <cellStyle name="40% - Accent3 8 4 2" xfId="5489" xr:uid="{00000000-0005-0000-0000-0000ED0D0000}"/>
    <cellStyle name="40% - Accent3 8 5" xfId="2425" xr:uid="{00000000-0005-0000-0000-0000EE0D0000}"/>
    <cellStyle name="40% - Accent3 8 5 2" xfId="5490" xr:uid="{00000000-0005-0000-0000-0000EF0D0000}"/>
    <cellStyle name="40% - Accent3 8 6" xfId="2426" xr:uid="{00000000-0005-0000-0000-0000F00D0000}"/>
    <cellStyle name="40% - Accent3 8 6 2" xfId="5491" xr:uid="{00000000-0005-0000-0000-0000F10D0000}"/>
    <cellStyle name="40% - Accent3 8 7" xfId="2427" xr:uid="{00000000-0005-0000-0000-0000F20D0000}"/>
    <cellStyle name="40% - Accent3 8 7 2" xfId="5492" xr:uid="{00000000-0005-0000-0000-0000F30D0000}"/>
    <cellStyle name="40% - Accent3 8 8" xfId="2428" xr:uid="{00000000-0005-0000-0000-0000F40D0000}"/>
    <cellStyle name="40% - Accent3 8 8 2" xfId="5493" xr:uid="{00000000-0005-0000-0000-0000F50D0000}"/>
    <cellStyle name="40% - Accent3 8 9" xfId="2429" xr:uid="{00000000-0005-0000-0000-0000F60D0000}"/>
    <cellStyle name="40% - Accent3 8 9 2" xfId="5494" xr:uid="{00000000-0005-0000-0000-0000F70D0000}"/>
    <cellStyle name="40% - Accent3 8_Sheet2" xfId="2430" xr:uid="{00000000-0005-0000-0000-0000F80D0000}"/>
    <cellStyle name="40% - Accent3 9" xfId="2431" xr:uid="{00000000-0005-0000-0000-0000F90D0000}"/>
    <cellStyle name="40% - Accent3 9 10" xfId="5495" xr:uid="{00000000-0005-0000-0000-0000FA0D0000}"/>
    <cellStyle name="40% - Accent3 9 2" xfId="2432" xr:uid="{00000000-0005-0000-0000-0000FB0D0000}"/>
    <cellStyle name="40% - Accent3 9 2 2" xfId="5496" xr:uid="{00000000-0005-0000-0000-0000FC0D0000}"/>
    <cellStyle name="40% - Accent3 9 3" xfId="2433" xr:uid="{00000000-0005-0000-0000-0000FD0D0000}"/>
    <cellStyle name="40% - Accent3 9 3 2" xfId="5497" xr:uid="{00000000-0005-0000-0000-0000FE0D0000}"/>
    <cellStyle name="40% - Accent3 9 4" xfId="2434" xr:uid="{00000000-0005-0000-0000-0000FF0D0000}"/>
    <cellStyle name="40% - Accent3 9 4 2" xfId="5498" xr:uid="{00000000-0005-0000-0000-0000000E0000}"/>
    <cellStyle name="40% - Accent3 9 5" xfId="2435" xr:uid="{00000000-0005-0000-0000-0000010E0000}"/>
    <cellStyle name="40% - Accent3 9 5 2" xfId="5499" xr:uid="{00000000-0005-0000-0000-0000020E0000}"/>
    <cellStyle name="40% - Accent3 9 6" xfId="2436" xr:uid="{00000000-0005-0000-0000-0000030E0000}"/>
    <cellStyle name="40% - Accent3 9 6 2" xfId="5500" xr:uid="{00000000-0005-0000-0000-0000040E0000}"/>
    <cellStyle name="40% - Accent3 9 7" xfId="2437" xr:uid="{00000000-0005-0000-0000-0000050E0000}"/>
    <cellStyle name="40% - Accent3 9 7 2" xfId="5501" xr:uid="{00000000-0005-0000-0000-0000060E0000}"/>
    <cellStyle name="40% - Accent3 9 8" xfId="2438" xr:uid="{00000000-0005-0000-0000-0000070E0000}"/>
    <cellStyle name="40% - Accent3 9 8 2" xfId="5502" xr:uid="{00000000-0005-0000-0000-0000080E0000}"/>
    <cellStyle name="40% - Accent3 9 9" xfId="2439" xr:uid="{00000000-0005-0000-0000-0000090E0000}"/>
    <cellStyle name="40% - Accent3 9 9 2" xfId="5503" xr:uid="{00000000-0005-0000-0000-00000A0E0000}"/>
    <cellStyle name="40% - Accent4 1" xfId="2440" xr:uid="{00000000-0005-0000-0000-00000B0E0000}"/>
    <cellStyle name="40% - Accent4 1 1" xfId="2441" xr:uid="{00000000-0005-0000-0000-00000C0E0000}"/>
    <cellStyle name="40% - Accent4 1 1 2" xfId="2442" xr:uid="{00000000-0005-0000-0000-00000D0E0000}"/>
    <cellStyle name="40% - Accent4 1 1 2 2" xfId="5506" xr:uid="{00000000-0005-0000-0000-00000E0E0000}"/>
    <cellStyle name="40% - Accent4 1 1 3" xfId="5505" xr:uid="{00000000-0005-0000-0000-00000F0E0000}"/>
    <cellStyle name="40% - Accent4 1 2" xfId="2443" xr:uid="{00000000-0005-0000-0000-0000100E0000}"/>
    <cellStyle name="40% - Accent4 1 2 2" xfId="5507" xr:uid="{00000000-0005-0000-0000-0000110E0000}"/>
    <cellStyle name="40% - Accent4 1 3" xfId="5504" xr:uid="{00000000-0005-0000-0000-0000120E0000}"/>
    <cellStyle name="40% - Accent4 1_Building_-_5-final_Price_Variation(1)" xfId="2444" xr:uid="{00000000-0005-0000-0000-0000130E0000}"/>
    <cellStyle name="40% - Accent4 10" xfId="2445" xr:uid="{00000000-0005-0000-0000-0000140E0000}"/>
    <cellStyle name="40% - Accent4 10 10" xfId="5508" xr:uid="{00000000-0005-0000-0000-0000150E0000}"/>
    <cellStyle name="40% - Accent4 10 2" xfId="2446" xr:uid="{00000000-0005-0000-0000-0000160E0000}"/>
    <cellStyle name="40% - Accent4 10 2 2" xfId="5509" xr:uid="{00000000-0005-0000-0000-0000170E0000}"/>
    <cellStyle name="40% - Accent4 10 3" xfId="2447" xr:uid="{00000000-0005-0000-0000-0000180E0000}"/>
    <cellStyle name="40% - Accent4 10 3 2" xfId="5510" xr:uid="{00000000-0005-0000-0000-0000190E0000}"/>
    <cellStyle name="40% - Accent4 10 4" xfId="2448" xr:uid="{00000000-0005-0000-0000-00001A0E0000}"/>
    <cellStyle name="40% - Accent4 10 4 2" xfId="5511" xr:uid="{00000000-0005-0000-0000-00001B0E0000}"/>
    <cellStyle name="40% - Accent4 10 5" xfId="2449" xr:uid="{00000000-0005-0000-0000-00001C0E0000}"/>
    <cellStyle name="40% - Accent4 10 5 2" xfId="5512" xr:uid="{00000000-0005-0000-0000-00001D0E0000}"/>
    <cellStyle name="40% - Accent4 10 6" xfId="2450" xr:uid="{00000000-0005-0000-0000-00001E0E0000}"/>
    <cellStyle name="40% - Accent4 10 6 2" xfId="5513" xr:uid="{00000000-0005-0000-0000-00001F0E0000}"/>
    <cellStyle name="40% - Accent4 10 7" xfId="2451" xr:uid="{00000000-0005-0000-0000-0000200E0000}"/>
    <cellStyle name="40% - Accent4 10 7 2" xfId="5514" xr:uid="{00000000-0005-0000-0000-0000210E0000}"/>
    <cellStyle name="40% - Accent4 10 8" xfId="2452" xr:uid="{00000000-0005-0000-0000-0000220E0000}"/>
    <cellStyle name="40% - Accent4 10 8 2" xfId="5515" xr:uid="{00000000-0005-0000-0000-0000230E0000}"/>
    <cellStyle name="40% - Accent4 10 9" xfId="2453" xr:uid="{00000000-0005-0000-0000-0000240E0000}"/>
    <cellStyle name="40% - Accent4 10 9 2" xfId="5516" xr:uid="{00000000-0005-0000-0000-0000250E0000}"/>
    <cellStyle name="40% - Accent4 11" xfId="2454" xr:uid="{00000000-0005-0000-0000-0000260E0000}"/>
    <cellStyle name="40% - Accent4 11 2" xfId="5517" xr:uid="{00000000-0005-0000-0000-0000270E0000}"/>
    <cellStyle name="40% - Accent4 12" xfId="2455" xr:uid="{00000000-0005-0000-0000-0000280E0000}"/>
    <cellStyle name="40% - Accent4 12 2" xfId="5518" xr:uid="{00000000-0005-0000-0000-0000290E0000}"/>
    <cellStyle name="40% - Accent4 13" xfId="2456" xr:uid="{00000000-0005-0000-0000-00002A0E0000}"/>
    <cellStyle name="40% - Accent4 13 2" xfId="5519" xr:uid="{00000000-0005-0000-0000-00002B0E0000}"/>
    <cellStyle name="40% - Accent4 14" xfId="2457" xr:uid="{00000000-0005-0000-0000-00002C0E0000}"/>
    <cellStyle name="40% - Accent4 14 2" xfId="5520" xr:uid="{00000000-0005-0000-0000-00002D0E0000}"/>
    <cellStyle name="40% - Accent4 15" xfId="2458" xr:uid="{00000000-0005-0000-0000-00002E0E0000}"/>
    <cellStyle name="40% - Accent4 15 2" xfId="5521" xr:uid="{00000000-0005-0000-0000-00002F0E0000}"/>
    <cellStyle name="40% - Accent4 16" xfId="2459" xr:uid="{00000000-0005-0000-0000-0000300E0000}"/>
    <cellStyle name="40% - Accent4 16 2" xfId="5522" xr:uid="{00000000-0005-0000-0000-0000310E0000}"/>
    <cellStyle name="40% - Accent4 17" xfId="2460" xr:uid="{00000000-0005-0000-0000-0000320E0000}"/>
    <cellStyle name="40% - Accent4 17 2" xfId="5523" xr:uid="{00000000-0005-0000-0000-0000330E0000}"/>
    <cellStyle name="40% - Accent4 18" xfId="2461" xr:uid="{00000000-0005-0000-0000-0000340E0000}"/>
    <cellStyle name="40% - Accent4 18 2" xfId="5524" xr:uid="{00000000-0005-0000-0000-0000350E0000}"/>
    <cellStyle name="40% - Accent4 19" xfId="2462" xr:uid="{00000000-0005-0000-0000-0000360E0000}"/>
    <cellStyle name="40% - Accent4 19 2" xfId="5525" xr:uid="{00000000-0005-0000-0000-0000370E0000}"/>
    <cellStyle name="40% - Accent4 2" xfId="2463" xr:uid="{00000000-0005-0000-0000-0000380E0000}"/>
    <cellStyle name="40% - Accent4 2 10" xfId="2464" xr:uid="{00000000-0005-0000-0000-0000390E0000}"/>
    <cellStyle name="40% - Accent4 2 10 2" xfId="5526" xr:uid="{00000000-0005-0000-0000-00003A0E0000}"/>
    <cellStyle name="40% - Accent4 2 2" xfId="2465" xr:uid="{00000000-0005-0000-0000-00003B0E0000}"/>
    <cellStyle name="40% - Accent4 2 2 2" xfId="2466" xr:uid="{00000000-0005-0000-0000-00003C0E0000}"/>
    <cellStyle name="40% - Accent4 2 2 2 2" xfId="5528" xr:uid="{00000000-0005-0000-0000-00003D0E0000}"/>
    <cellStyle name="40% - Accent4 2 2 3" xfId="5527" xr:uid="{00000000-0005-0000-0000-00003E0E0000}"/>
    <cellStyle name="40% - Accent4 2 3" xfId="2467" xr:uid="{00000000-0005-0000-0000-00003F0E0000}"/>
    <cellStyle name="40% - Accent4 2 3 2" xfId="2468" xr:uid="{00000000-0005-0000-0000-0000400E0000}"/>
    <cellStyle name="40% - Accent4 2 3 2 2" xfId="5530" xr:uid="{00000000-0005-0000-0000-0000410E0000}"/>
    <cellStyle name="40% - Accent4 2 3 3" xfId="5529" xr:uid="{00000000-0005-0000-0000-0000420E0000}"/>
    <cellStyle name="40% - Accent4 2 4" xfId="2469" xr:uid="{00000000-0005-0000-0000-0000430E0000}"/>
    <cellStyle name="40% - Accent4 2 4 2" xfId="2470" xr:uid="{00000000-0005-0000-0000-0000440E0000}"/>
    <cellStyle name="40% - Accent4 2 4 2 2" xfId="5532" xr:uid="{00000000-0005-0000-0000-0000450E0000}"/>
    <cellStyle name="40% - Accent4 2 4 3" xfId="5531" xr:uid="{00000000-0005-0000-0000-0000460E0000}"/>
    <cellStyle name="40% - Accent4 2 5" xfId="2471" xr:uid="{00000000-0005-0000-0000-0000470E0000}"/>
    <cellStyle name="40% - Accent4 2 5 2" xfId="5533" xr:uid="{00000000-0005-0000-0000-0000480E0000}"/>
    <cellStyle name="40% - Accent4 2 6" xfId="2472" xr:uid="{00000000-0005-0000-0000-0000490E0000}"/>
    <cellStyle name="40% - Accent4 2 6 2" xfId="5534" xr:uid="{00000000-0005-0000-0000-00004A0E0000}"/>
    <cellStyle name="40% - Accent4 2 7" xfId="2473" xr:uid="{00000000-0005-0000-0000-00004B0E0000}"/>
    <cellStyle name="40% - Accent4 2 7 2" xfId="5535" xr:uid="{00000000-0005-0000-0000-00004C0E0000}"/>
    <cellStyle name="40% - Accent4 2 8" xfId="2474" xr:uid="{00000000-0005-0000-0000-00004D0E0000}"/>
    <cellStyle name="40% - Accent4 2 8 2" xfId="5536" xr:uid="{00000000-0005-0000-0000-00004E0E0000}"/>
    <cellStyle name="40% - Accent4 2 9" xfId="2475" xr:uid="{00000000-0005-0000-0000-00004F0E0000}"/>
    <cellStyle name="40% - Accent4 2 9 2" xfId="5537" xr:uid="{00000000-0005-0000-0000-0000500E0000}"/>
    <cellStyle name="40% - Accent4 2_B Block  Column LGF to UGF Lvl" xfId="2476" xr:uid="{00000000-0005-0000-0000-0000510E0000}"/>
    <cellStyle name="40% - Accent4 20" xfId="2477" xr:uid="{00000000-0005-0000-0000-0000520E0000}"/>
    <cellStyle name="40% - Accent4 20 2" xfId="5538" xr:uid="{00000000-0005-0000-0000-0000530E0000}"/>
    <cellStyle name="40% - Accent4 21" xfId="2478" xr:uid="{00000000-0005-0000-0000-0000540E0000}"/>
    <cellStyle name="40% - Accent4 21 2" xfId="5539" xr:uid="{00000000-0005-0000-0000-0000550E0000}"/>
    <cellStyle name="40% - Accent4 22" xfId="2479" xr:uid="{00000000-0005-0000-0000-0000560E0000}"/>
    <cellStyle name="40% - Accent4 22 2" xfId="5540" xr:uid="{00000000-0005-0000-0000-0000570E0000}"/>
    <cellStyle name="40% - Accent4 23" xfId="2480" xr:uid="{00000000-0005-0000-0000-0000580E0000}"/>
    <cellStyle name="40% - Accent4 23 2" xfId="5541" xr:uid="{00000000-0005-0000-0000-0000590E0000}"/>
    <cellStyle name="40% - Accent4 24" xfId="2481" xr:uid="{00000000-0005-0000-0000-00005A0E0000}"/>
    <cellStyle name="40% - Accent4 24 2" xfId="5542" xr:uid="{00000000-0005-0000-0000-00005B0E0000}"/>
    <cellStyle name="40% - Accent4 25" xfId="2482" xr:uid="{00000000-0005-0000-0000-00005C0E0000}"/>
    <cellStyle name="40% - Accent4 25 2" xfId="5543" xr:uid="{00000000-0005-0000-0000-00005D0E0000}"/>
    <cellStyle name="40% - Accent4 26" xfId="2483" xr:uid="{00000000-0005-0000-0000-00005E0E0000}"/>
    <cellStyle name="40% - Accent4 26 2" xfId="5544" xr:uid="{00000000-0005-0000-0000-00005F0E0000}"/>
    <cellStyle name="40% - Accent4 27" xfId="2484" xr:uid="{00000000-0005-0000-0000-0000600E0000}"/>
    <cellStyle name="40% - Accent4 27 2" xfId="5545" xr:uid="{00000000-0005-0000-0000-0000610E0000}"/>
    <cellStyle name="40% - Accent4 28" xfId="2485" xr:uid="{00000000-0005-0000-0000-0000620E0000}"/>
    <cellStyle name="40% - Accent4 28 2" xfId="5546" xr:uid="{00000000-0005-0000-0000-0000630E0000}"/>
    <cellStyle name="40% - Accent4 29" xfId="2486" xr:uid="{00000000-0005-0000-0000-0000640E0000}"/>
    <cellStyle name="40% - Accent4 29 2" xfId="5547" xr:uid="{00000000-0005-0000-0000-0000650E0000}"/>
    <cellStyle name="40% - Accent4 3" xfId="2487" xr:uid="{00000000-0005-0000-0000-0000660E0000}"/>
    <cellStyle name="40% - Accent4 3 10" xfId="5548" xr:uid="{00000000-0005-0000-0000-0000670E0000}"/>
    <cellStyle name="40% - Accent4 3 2" xfId="2488" xr:uid="{00000000-0005-0000-0000-0000680E0000}"/>
    <cellStyle name="40% - Accent4 3 2 2" xfId="5549" xr:uid="{00000000-0005-0000-0000-0000690E0000}"/>
    <cellStyle name="40% - Accent4 3 3" xfId="2489" xr:uid="{00000000-0005-0000-0000-00006A0E0000}"/>
    <cellStyle name="40% - Accent4 3 3 2" xfId="2490" xr:uid="{00000000-0005-0000-0000-00006B0E0000}"/>
    <cellStyle name="40% - Accent4 3 3 2 2" xfId="5551" xr:uid="{00000000-0005-0000-0000-00006C0E0000}"/>
    <cellStyle name="40% - Accent4 3 3 3" xfId="5550" xr:uid="{00000000-0005-0000-0000-00006D0E0000}"/>
    <cellStyle name="40% - Accent4 3 4" xfId="2491" xr:uid="{00000000-0005-0000-0000-00006E0E0000}"/>
    <cellStyle name="40% - Accent4 3 4 2" xfId="2492" xr:uid="{00000000-0005-0000-0000-00006F0E0000}"/>
    <cellStyle name="40% - Accent4 3 4 2 2" xfId="5553" xr:uid="{00000000-0005-0000-0000-0000700E0000}"/>
    <cellStyle name="40% - Accent4 3 4 3" xfId="5552" xr:uid="{00000000-0005-0000-0000-0000710E0000}"/>
    <cellStyle name="40% - Accent4 3 5" xfId="2493" xr:uid="{00000000-0005-0000-0000-0000720E0000}"/>
    <cellStyle name="40% - Accent4 3 5 2" xfId="5554" xr:uid="{00000000-0005-0000-0000-0000730E0000}"/>
    <cellStyle name="40% - Accent4 3 6" xfId="2494" xr:uid="{00000000-0005-0000-0000-0000740E0000}"/>
    <cellStyle name="40% - Accent4 3 6 2" xfId="5555" xr:uid="{00000000-0005-0000-0000-0000750E0000}"/>
    <cellStyle name="40% - Accent4 3 7" xfId="2495" xr:uid="{00000000-0005-0000-0000-0000760E0000}"/>
    <cellStyle name="40% - Accent4 3 7 2" xfId="5556" xr:uid="{00000000-0005-0000-0000-0000770E0000}"/>
    <cellStyle name="40% - Accent4 3 8" xfId="2496" xr:uid="{00000000-0005-0000-0000-0000780E0000}"/>
    <cellStyle name="40% - Accent4 3 8 2" xfId="5557" xr:uid="{00000000-0005-0000-0000-0000790E0000}"/>
    <cellStyle name="40% - Accent4 3 9" xfId="2497" xr:uid="{00000000-0005-0000-0000-00007A0E0000}"/>
    <cellStyle name="40% - Accent4 3 9 2" xfId="5558" xr:uid="{00000000-0005-0000-0000-00007B0E0000}"/>
    <cellStyle name="40% - Accent4 3_Sheet2" xfId="2498" xr:uid="{00000000-0005-0000-0000-00007C0E0000}"/>
    <cellStyle name="40% - Accent4 30" xfId="2499" xr:uid="{00000000-0005-0000-0000-00007D0E0000}"/>
    <cellStyle name="40% - Accent4 30 2" xfId="5559" xr:uid="{00000000-0005-0000-0000-00007E0E0000}"/>
    <cellStyle name="40% - Accent4 31" xfId="2500" xr:uid="{00000000-0005-0000-0000-00007F0E0000}"/>
    <cellStyle name="40% - Accent4 31 2" xfId="5560" xr:uid="{00000000-0005-0000-0000-0000800E0000}"/>
    <cellStyle name="40% - Accent4 32" xfId="2501" xr:uid="{00000000-0005-0000-0000-0000810E0000}"/>
    <cellStyle name="40% - Accent4 32 2" xfId="5561" xr:uid="{00000000-0005-0000-0000-0000820E0000}"/>
    <cellStyle name="40% - Accent4 33" xfId="2502" xr:uid="{00000000-0005-0000-0000-0000830E0000}"/>
    <cellStyle name="40% - Accent4 33 2" xfId="5562" xr:uid="{00000000-0005-0000-0000-0000840E0000}"/>
    <cellStyle name="40% - Accent4 34" xfId="2503" xr:uid="{00000000-0005-0000-0000-0000850E0000}"/>
    <cellStyle name="40% - Accent4 34 2" xfId="5563" xr:uid="{00000000-0005-0000-0000-0000860E0000}"/>
    <cellStyle name="40% - Accent4 35" xfId="2504" xr:uid="{00000000-0005-0000-0000-0000870E0000}"/>
    <cellStyle name="40% - Accent4 35 2" xfId="5564" xr:uid="{00000000-0005-0000-0000-0000880E0000}"/>
    <cellStyle name="40% - Accent4 36" xfId="2505" xr:uid="{00000000-0005-0000-0000-0000890E0000}"/>
    <cellStyle name="40% - Accent4 36 2" xfId="5565" xr:uid="{00000000-0005-0000-0000-00008A0E0000}"/>
    <cellStyle name="40% - Accent4 37" xfId="2506" xr:uid="{00000000-0005-0000-0000-00008B0E0000}"/>
    <cellStyle name="40% - Accent4 37 2" xfId="5566" xr:uid="{00000000-0005-0000-0000-00008C0E0000}"/>
    <cellStyle name="40% - Accent4 38" xfId="2507" xr:uid="{00000000-0005-0000-0000-00008D0E0000}"/>
    <cellStyle name="40% - Accent4 38 2" xfId="5567" xr:uid="{00000000-0005-0000-0000-00008E0E0000}"/>
    <cellStyle name="40% - Accent4 39" xfId="2508" xr:uid="{00000000-0005-0000-0000-00008F0E0000}"/>
    <cellStyle name="40% - Accent4 39 2" xfId="5568" xr:uid="{00000000-0005-0000-0000-0000900E0000}"/>
    <cellStyle name="40% - Accent4 4" xfId="2509" xr:uid="{00000000-0005-0000-0000-0000910E0000}"/>
    <cellStyle name="40% - Accent4 4 10" xfId="5569" xr:uid="{00000000-0005-0000-0000-0000920E0000}"/>
    <cellStyle name="40% - Accent4 4 2" xfId="2510" xr:uid="{00000000-0005-0000-0000-0000930E0000}"/>
    <cellStyle name="40% - Accent4 4 2 2" xfId="5570" xr:uid="{00000000-0005-0000-0000-0000940E0000}"/>
    <cellStyle name="40% - Accent4 4 3" xfId="2511" xr:uid="{00000000-0005-0000-0000-0000950E0000}"/>
    <cellStyle name="40% - Accent4 4 3 2" xfId="2512" xr:uid="{00000000-0005-0000-0000-0000960E0000}"/>
    <cellStyle name="40% - Accent4 4 3 2 2" xfId="5572" xr:uid="{00000000-0005-0000-0000-0000970E0000}"/>
    <cellStyle name="40% - Accent4 4 3 3" xfId="5571" xr:uid="{00000000-0005-0000-0000-0000980E0000}"/>
    <cellStyle name="40% - Accent4 4 4" xfId="2513" xr:uid="{00000000-0005-0000-0000-0000990E0000}"/>
    <cellStyle name="40% - Accent4 4 4 2" xfId="2514" xr:uid="{00000000-0005-0000-0000-00009A0E0000}"/>
    <cellStyle name="40% - Accent4 4 4 2 2" xfId="5574" xr:uid="{00000000-0005-0000-0000-00009B0E0000}"/>
    <cellStyle name="40% - Accent4 4 4 3" xfId="5573" xr:uid="{00000000-0005-0000-0000-00009C0E0000}"/>
    <cellStyle name="40% - Accent4 4 5" xfId="2515" xr:uid="{00000000-0005-0000-0000-00009D0E0000}"/>
    <cellStyle name="40% - Accent4 4 5 2" xfId="5575" xr:uid="{00000000-0005-0000-0000-00009E0E0000}"/>
    <cellStyle name="40% - Accent4 4 6" xfId="2516" xr:uid="{00000000-0005-0000-0000-00009F0E0000}"/>
    <cellStyle name="40% - Accent4 4 6 2" xfId="5576" xr:uid="{00000000-0005-0000-0000-0000A00E0000}"/>
    <cellStyle name="40% - Accent4 4 7" xfId="2517" xr:uid="{00000000-0005-0000-0000-0000A10E0000}"/>
    <cellStyle name="40% - Accent4 4 7 2" xfId="5577" xr:uid="{00000000-0005-0000-0000-0000A20E0000}"/>
    <cellStyle name="40% - Accent4 4 8" xfId="2518" xr:uid="{00000000-0005-0000-0000-0000A30E0000}"/>
    <cellStyle name="40% - Accent4 4 8 2" xfId="5578" xr:uid="{00000000-0005-0000-0000-0000A40E0000}"/>
    <cellStyle name="40% - Accent4 4 9" xfId="2519" xr:uid="{00000000-0005-0000-0000-0000A50E0000}"/>
    <cellStyle name="40% - Accent4 4 9 2" xfId="5579" xr:uid="{00000000-0005-0000-0000-0000A60E0000}"/>
    <cellStyle name="40% - Accent4 4_Sheet2" xfId="2520" xr:uid="{00000000-0005-0000-0000-0000A70E0000}"/>
    <cellStyle name="40% - Accent4 5" xfId="2521" xr:uid="{00000000-0005-0000-0000-0000A80E0000}"/>
    <cellStyle name="40% - Accent4 5 10" xfId="5580" xr:uid="{00000000-0005-0000-0000-0000A90E0000}"/>
    <cellStyle name="40% - Accent4 5 2" xfId="2522" xr:uid="{00000000-0005-0000-0000-0000AA0E0000}"/>
    <cellStyle name="40% - Accent4 5 2 2" xfId="2523" xr:uid="{00000000-0005-0000-0000-0000AB0E0000}"/>
    <cellStyle name="40% - Accent4 5 2 2 2" xfId="5582" xr:uid="{00000000-0005-0000-0000-0000AC0E0000}"/>
    <cellStyle name="40% - Accent4 5 2 3" xfId="5581" xr:uid="{00000000-0005-0000-0000-0000AD0E0000}"/>
    <cellStyle name="40% - Accent4 5 3" xfId="2524" xr:uid="{00000000-0005-0000-0000-0000AE0E0000}"/>
    <cellStyle name="40% - Accent4 5 3 2" xfId="2525" xr:uid="{00000000-0005-0000-0000-0000AF0E0000}"/>
    <cellStyle name="40% - Accent4 5 3 2 2" xfId="5584" xr:uid="{00000000-0005-0000-0000-0000B00E0000}"/>
    <cellStyle name="40% - Accent4 5 3 3" xfId="5583" xr:uid="{00000000-0005-0000-0000-0000B10E0000}"/>
    <cellStyle name="40% - Accent4 5 4" xfId="2526" xr:uid="{00000000-0005-0000-0000-0000B20E0000}"/>
    <cellStyle name="40% - Accent4 5 4 2" xfId="2527" xr:uid="{00000000-0005-0000-0000-0000B30E0000}"/>
    <cellStyle name="40% - Accent4 5 4 2 2" xfId="5586" xr:uid="{00000000-0005-0000-0000-0000B40E0000}"/>
    <cellStyle name="40% - Accent4 5 4 3" xfId="5585" xr:uid="{00000000-0005-0000-0000-0000B50E0000}"/>
    <cellStyle name="40% - Accent4 5 5" xfId="2528" xr:uid="{00000000-0005-0000-0000-0000B60E0000}"/>
    <cellStyle name="40% - Accent4 5 5 2" xfId="5587" xr:uid="{00000000-0005-0000-0000-0000B70E0000}"/>
    <cellStyle name="40% - Accent4 5 6" xfId="2529" xr:uid="{00000000-0005-0000-0000-0000B80E0000}"/>
    <cellStyle name="40% - Accent4 5 6 2" xfId="5588" xr:uid="{00000000-0005-0000-0000-0000B90E0000}"/>
    <cellStyle name="40% - Accent4 5 7" xfId="2530" xr:uid="{00000000-0005-0000-0000-0000BA0E0000}"/>
    <cellStyle name="40% - Accent4 5 7 2" xfId="5589" xr:uid="{00000000-0005-0000-0000-0000BB0E0000}"/>
    <cellStyle name="40% - Accent4 5 8" xfId="2531" xr:uid="{00000000-0005-0000-0000-0000BC0E0000}"/>
    <cellStyle name="40% - Accent4 5 8 2" xfId="5590" xr:uid="{00000000-0005-0000-0000-0000BD0E0000}"/>
    <cellStyle name="40% - Accent4 5 9" xfId="2532" xr:uid="{00000000-0005-0000-0000-0000BE0E0000}"/>
    <cellStyle name="40% - Accent4 5 9 2" xfId="5591" xr:uid="{00000000-0005-0000-0000-0000BF0E0000}"/>
    <cellStyle name="40% - Accent4 5_Sheet2" xfId="2533" xr:uid="{00000000-0005-0000-0000-0000C00E0000}"/>
    <cellStyle name="40% - Accent4 6" xfId="2534" xr:uid="{00000000-0005-0000-0000-0000C10E0000}"/>
    <cellStyle name="40% - Accent4 6 10" xfId="5592" xr:uid="{00000000-0005-0000-0000-0000C20E0000}"/>
    <cellStyle name="40% - Accent4 6 2" xfId="2535" xr:uid="{00000000-0005-0000-0000-0000C30E0000}"/>
    <cellStyle name="40% - Accent4 6 2 2" xfId="2536" xr:uid="{00000000-0005-0000-0000-0000C40E0000}"/>
    <cellStyle name="40% - Accent4 6 2 2 2" xfId="5594" xr:uid="{00000000-0005-0000-0000-0000C50E0000}"/>
    <cellStyle name="40% - Accent4 6 2 3" xfId="5593" xr:uid="{00000000-0005-0000-0000-0000C60E0000}"/>
    <cellStyle name="40% - Accent4 6 3" xfId="2537" xr:uid="{00000000-0005-0000-0000-0000C70E0000}"/>
    <cellStyle name="40% - Accent4 6 3 2" xfId="2538" xr:uid="{00000000-0005-0000-0000-0000C80E0000}"/>
    <cellStyle name="40% - Accent4 6 3 2 2" xfId="5596" xr:uid="{00000000-0005-0000-0000-0000C90E0000}"/>
    <cellStyle name="40% - Accent4 6 3 3" xfId="5595" xr:uid="{00000000-0005-0000-0000-0000CA0E0000}"/>
    <cellStyle name="40% - Accent4 6 4" xfId="2539" xr:uid="{00000000-0005-0000-0000-0000CB0E0000}"/>
    <cellStyle name="40% - Accent4 6 4 2" xfId="2540" xr:uid="{00000000-0005-0000-0000-0000CC0E0000}"/>
    <cellStyle name="40% - Accent4 6 4 2 2" xfId="5598" xr:uid="{00000000-0005-0000-0000-0000CD0E0000}"/>
    <cellStyle name="40% - Accent4 6 4 3" xfId="5597" xr:uid="{00000000-0005-0000-0000-0000CE0E0000}"/>
    <cellStyle name="40% - Accent4 6 5" xfId="2541" xr:uid="{00000000-0005-0000-0000-0000CF0E0000}"/>
    <cellStyle name="40% - Accent4 6 5 2" xfId="5599" xr:uid="{00000000-0005-0000-0000-0000D00E0000}"/>
    <cellStyle name="40% - Accent4 6 6" xfId="2542" xr:uid="{00000000-0005-0000-0000-0000D10E0000}"/>
    <cellStyle name="40% - Accent4 6 6 2" xfId="5600" xr:uid="{00000000-0005-0000-0000-0000D20E0000}"/>
    <cellStyle name="40% - Accent4 6 7" xfId="2543" xr:uid="{00000000-0005-0000-0000-0000D30E0000}"/>
    <cellStyle name="40% - Accent4 6 7 2" xfId="5601" xr:uid="{00000000-0005-0000-0000-0000D40E0000}"/>
    <cellStyle name="40% - Accent4 6 8" xfId="2544" xr:uid="{00000000-0005-0000-0000-0000D50E0000}"/>
    <cellStyle name="40% - Accent4 6 8 2" xfId="5602" xr:uid="{00000000-0005-0000-0000-0000D60E0000}"/>
    <cellStyle name="40% - Accent4 6 9" xfId="2545" xr:uid="{00000000-0005-0000-0000-0000D70E0000}"/>
    <cellStyle name="40% - Accent4 6 9 2" xfId="5603" xr:uid="{00000000-0005-0000-0000-0000D80E0000}"/>
    <cellStyle name="40% - Accent4 6_Sheet2" xfId="2546" xr:uid="{00000000-0005-0000-0000-0000D90E0000}"/>
    <cellStyle name="40% - Accent4 7" xfId="2547" xr:uid="{00000000-0005-0000-0000-0000DA0E0000}"/>
    <cellStyle name="40% - Accent4 7 10" xfId="5604" xr:uid="{00000000-0005-0000-0000-0000DB0E0000}"/>
    <cellStyle name="40% - Accent4 7 2" xfId="2548" xr:uid="{00000000-0005-0000-0000-0000DC0E0000}"/>
    <cellStyle name="40% - Accent4 7 2 2" xfId="2549" xr:uid="{00000000-0005-0000-0000-0000DD0E0000}"/>
    <cellStyle name="40% - Accent4 7 2 2 2" xfId="5606" xr:uid="{00000000-0005-0000-0000-0000DE0E0000}"/>
    <cellStyle name="40% - Accent4 7 2 3" xfId="5605" xr:uid="{00000000-0005-0000-0000-0000DF0E0000}"/>
    <cellStyle name="40% - Accent4 7 3" xfId="2550" xr:uid="{00000000-0005-0000-0000-0000E00E0000}"/>
    <cellStyle name="40% - Accent4 7 3 2" xfId="2551" xr:uid="{00000000-0005-0000-0000-0000E10E0000}"/>
    <cellStyle name="40% - Accent4 7 3 2 2" xfId="5608" xr:uid="{00000000-0005-0000-0000-0000E20E0000}"/>
    <cellStyle name="40% - Accent4 7 3 3" xfId="5607" xr:uid="{00000000-0005-0000-0000-0000E30E0000}"/>
    <cellStyle name="40% - Accent4 7 4" xfId="2552" xr:uid="{00000000-0005-0000-0000-0000E40E0000}"/>
    <cellStyle name="40% - Accent4 7 4 2" xfId="2553" xr:uid="{00000000-0005-0000-0000-0000E50E0000}"/>
    <cellStyle name="40% - Accent4 7 4 2 2" xfId="5610" xr:uid="{00000000-0005-0000-0000-0000E60E0000}"/>
    <cellStyle name="40% - Accent4 7 4 3" xfId="5609" xr:uid="{00000000-0005-0000-0000-0000E70E0000}"/>
    <cellStyle name="40% - Accent4 7 5" xfId="2554" xr:uid="{00000000-0005-0000-0000-0000E80E0000}"/>
    <cellStyle name="40% - Accent4 7 5 2" xfId="5611" xr:uid="{00000000-0005-0000-0000-0000E90E0000}"/>
    <cellStyle name="40% - Accent4 7 6" xfId="2555" xr:uid="{00000000-0005-0000-0000-0000EA0E0000}"/>
    <cellStyle name="40% - Accent4 7 6 2" xfId="5612" xr:uid="{00000000-0005-0000-0000-0000EB0E0000}"/>
    <cellStyle name="40% - Accent4 7 7" xfId="2556" xr:uid="{00000000-0005-0000-0000-0000EC0E0000}"/>
    <cellStyle name="40% - Accent4 7 7 2" xfId="5613" xr:uid="{00000000-0005-0000-0000-0000ED0E0000}"/>
    <cellStyle name="40% - Accent4 7 8" xfId="2557" xr:uid="{00000000-0005-0000-0000-0000EE0E0000}"/>
    <cellStyle name="40% - Accent4 7 8 2" xfId="5614" xr:uid="{00000000-0005-0000-0000-0000EF0E0000}"/>
    <cellStyle name="40% - Accent4 7 9" xfId="2558" xr:uid="{00000000-0005-0000-0000-0000F00E0000}"/>
    <cellStyle name="40% - Accent4 7 9 2" xfId="5615" xr:uid="{00000000-0005-0000-0000-0000F10E0000}"/>
    <cellStyle name="40% - Accent4 7_Sheet2" xfId="2559" xr:uid="{00000000-0005-0000-0000-0000F20E0000}"/>
    <cellStyle name="40% - Accent4 8" xfId="2560" xr:uid="{00000000-0005-0000-0000-0000F30E0000}"/>
    <cellStyle name="40% - Accent4 8 10" xfId="5616" xr:uid="{00000000-0005-0000-0000-0000F40E0000}"/>
    <cellStyle name="40% - Accent4 8 2" xfId="2561" xr:uid="{00000000-0005-0000-0000-0000F50E0000}"/>
    <cellStyle name="40% - Accent4 8 2 2" xfId="5617" xr:uid="{00000000-0005-0000-0000-0000F60E0000}"/>
    <cellStyle name="40% - Accent4 8 3" xfId="2562" xr:uid="{00000000-0005-0000-0000-0000F70E0000}"/>
    <cellStyle name="40% - Accent4 8 3 2" xfId="5618" xr:uid="{00000000-0005-0000-0000-0000F80E0000}"/>
    <cellStyle name="40% - Accent4 8 4" xfId="2563" xr:uid="{00000000-0005-0000-0000-0000F90E0000}"/>
    <cellStyle name="40% - Accent4 8 4 2" xfId="5619" xr:uid="{00000000-0005-0000-0000-0000FA0E0000}"/>
    <cellStyle name="40% - Accent4 8 5" xfId="2564" xr:uid="{00000000-0005-0000-0000-0000FB0E0000}"/>
    <cellStyle name="40% - Accent4 8 5 2" xfId="5620" xr:uid="{00000000-0005-0000-0000-0000FC0E0000}"/>
    <cellStyle name="40% - Accent4 8 6" xfId="2565" xr:uid="{00000000-0005-0000-0000-0000FD0E0000}"/>
    <cellStyle name="40% - Accent4 8 6 2" xfId="5621" xr:uid="{00000000-0005-0000-0000-0000FE0E0000}"/>
    <cellStyle name="40% - Accent4 8 7" xfId="2566" xr:uid="{00000000-0005-0000-0000-0000FF0E0000}"/>
    <cellStyle name="40% - Accent4 8 7 2" xfId="5622" xr:uid="{00000000-0005-0000-0000-0000000F0000}"/>
    <cellStyle name="40% - Accent4 8 8" xfId="2567" xr:uid="{00000000-0005-0000-0000-0000010F0000}"/>
    <cellStyle name="40% - Accent4 8 8 2" xfId="5623" xr:uid="{00000000-0005-0000-0000-0000020F0000}"/>
    <cellStyle name="40% - Accent4 8 9" xfId="2568" xr:uid="{00000000-0005-0000-0000-0000030F0000}"/>
    <cellStyle name="40% - Accent4 8 9 2" xfId="5624" xr:uid="{00000000-0005-0000-0000-0000040F0000}"/>
    <cellStyle name="40% - Accent4 8_Sheet2" xfId="2569" xr:uid="{00000000-0005-0000-0000-0000050F0000}"/>
    <cellStyle name="40% - Accent4 9" xfId="2570" xr:uid="{00000000-0005-0000-0000-0000060F0000}"/>
    <cellStyle name="40% - Accent4 9 10" xfId="5625" xr:uid="{00000000-0005-0000-0000-0000070F0000}"/>
    <cellStyle name="40% - Accent4 9 2" xfId="2571" xr:uid="{00000000-0005-0000-0000-0000080F0000}"/>
    <cellStyle name="40% - Accent4 9 2 2" xfId="5626" xr:uid="{00000000-0005-0000-0000-0000090F0000}"/>
    <cellStyle name="40% - Accent4 9 3" xfId="2572" xr:uid="{00000000-0005-0000-0000-00000A0F0000}"/>
    <cellStyle name="40% - Accent4 9 3 2" xfId="5627" xr:uid="{00000000-0005-0000-0000-00000B0F0000}"/>
    <cellStyle name="40% - Accent4 9 4" xfId="2573" xr:uid="{00000000-0005-0000-0000-00000C0F0000}"/>
    <cellStyle name="40% - Accent4 9 4 2" xfId="5628" xr:uid="{00000000-0005-0000-0000-00000D0F0000}"/>
    <cellStyle name="40% - Accent4 9 5" xfId="2574" xr:uid="{00000000-0005-0000-0000-00000E0F0000}"/>
    <cellStyle name="40% - Accent4 9 5 2" xfId="5629" xr:uid="{00000000-0005-0000-0000-00000F0F0000}"/>
    <cellStyle name="40% - Accent4 9 6" xfId="2575" xr:uid="{00000000-0005-0000-0000-0000100F0000}"/>
    <cellStyle name="40% - Accent4 9 6 2" xfId="5630" xr:uid="{00000000-0005-0000-0000-0000110F0000}"/>
    <cellStyle name="40% - Accent4 9 7" xfId="2576" xr:uid="{00000000-0005-0000-0000-0000120F0000}"/>
    <cellStyle name="40% - Accent4 9 7 2" xfId="5631" xr:uid="{00000000-0005-0000-0000-0000130F0000}"/>
    <cellStyle name="40% - Accent4 9 8" xfId="2577" xr:uid="{00000000-0005-0000-0000-0000140F0000}"/>
    <cellStyle name="40% - Accent4 9 8 2" xfId="5632" xr:uid="{00000000-0005-0000-0000-0000150F0000}"/>
    <cellStyle name="40% - Accent4 9 9" xfId="2578" xr:uid="{00000000-0005-0000-0000-0000160F0000}"/>
    <cellStyle name="40% - Accent4 9 9 2" xfId="5633" xr:uid="{00000000-0005-0000-0000-0000170F0000}"/>
    <cellStyle name="40% - Accent5 1" xfId="2579" xr:uid="{00000000-0005-0000-0000-0000180F0000}"/>
    <cellStyle name="40% - Accent5 1 1" xfId="2580" xr:uid="{00000000-0005-0000-0000-0000190F0000}"/>
    <cellStyle name="40% - Accent5 1 1 2" xfId="2581" xr:uid="{00000000-0005-0000-0000-00001A0F0000}"/>
    <cellStyle name="40% - Accent5 1 1 2 2" xfId="5636" xr:uid="{00000000-0005-0000-0000-00001B0F0000}"/>
    <cellStyle name="40% - Accent5 1 1 3" xfId="5635" xr:uid="{00000000-0005-0000-0000-00001C0F0000}"/>
    <cellStyle name="40% - Accent5 1 2" xfId="2582" xr:uid="{00000000-0005-0000-0000-00001D0F0000}"/>
    <cellStyle name="40% - Accent5 1 2 2" xfId="5637" xr:uid="{00000000-0005-0000-0000-00001E0F0000}"/>
    <cellStyle name="40% - Accent5 1 3" xfId="5634" xr:uid="{00000000-0005-0000-0000-00001F0F0000}"/>
    <cellStyle name="40% - Accent5 10" xfId="2583" xr:uid="{00000000-0005-0000-0000-0000200F0000}"/>
    <cellStyle name="40% - Accent5 10 10" xfId="5638" xr:uid="{00000000-0005-0000-0000-0000210F0000}"/>
    <cellStyle name="40% - Accent5 10 2" xfId="2584" xr:uid="{00000000-0005-0000-0000-0000220F0000}"/>
    <cellStyle name="40% - Accent5 10 2 2" xfId="5639" xr:uid="{00000000-0005-0000-0000-0000230F0000}"/>
    <cellStyle name="40% - Accent5 10 3" xfId="2585" xr:uid="{00000000-0005-0000-0000-0000240F0000}"/>
    <cellStyle name="40% - Accent5 10 3 2" xfId="5640" xr:uid="{00000000-0005-0000-0000-0000250F0000}"/>
    <cellStyle name="40% - Accent5 10 4" xfId="2586" xr:uid="{00000000-0005-0000-0000-0000260F0000}"/>
    <cellStyle name="40% - Accent5 10 4 2" xfId="5641" xr:uid="{00000000-0005-0000-0000-0000270F0000}"/>
    <cellStyle name="40% - Accent5 10 5" xfId="2587" xr:uid="{00000000-0005-0000-0000-0000280F0000}"/>
    <cellStyle name="40% - Accent5 10 5 2" xfId="5642" xr:uid="{00000000-0005-0000-0000-0000290F0000}"/>
    <cellStyle name="40% - Accent5 10 6" xfId="2588" xr:uid="{00000000-0005-0000-0000-00002A0F0000}"/>
    <cellStyle name="40% - Accent5 10 6 2" xfId="5643" xr:uid="{00000000-0005-0000-0000-00002B0F0000}"/>
    <cellStyle name="40% - Accent5 10 7" xfId="2589" xr:uid="{00000000-0005-0000-0000-00002C0F0000}"/>
    <cellStyle name="40% - Accent5 10 7 2" xfId="5644" xr:uid="{00000000-0005-0000-0000-00002D0F0000}"/>
    <cellStyle name="40% - Accent5 10 8" xfId="2590" xr:uid="{00000000-0005-0000-0000-00002E0F0000}"/>
    <cellStyle name="40% - Accent5 10 8 2" xfId="5645" xr:uid="{00000000-0005-0000-0000-00002F0F0000}"/>
    <cellStyle name="40% - Accent5 10 9" xfId="2591" xr:uid="{00000000-0005-0000-0000-0000300F0000}"/>
    <cellStyle name="40% - Accent5 10 9 2" xfId="5646" xr:uid="{00000000-0005-0000-0000-0000310F0000}"/>
    <cellStyle name="40% - Accent5 11" xfId="2592" xr:uid="{00000000-0005-0000-0000-0000320F0000}"/>
    <cellStyle name="40% - Accent5 11 2" xfId="5647" xr:uid="{00000000-0005-0000-0000-0000330F0000}"/>
    <cellStyle name="40% - Accent5 12" xfId="2593" xr:uid="{00000000-0005-0000-0000-0000340F0000}"/>
    <cellStyle name="40% - Accent5 12 2" xfId="5648" xr:uid="{00000000-0005-0000-0000-0000350F0000}"/>
    <cellStyle name="40% - Accent5 13" xfId="2594" xr:uid="{00000000-0005-0000-0000-0000360F0000}"/>
    <cellStyle name="40% - Accent5 13 2" xfId="5649" xr:uid="{00000000-0005-0000-0000-0000370F0000}"/>
    <cellStyle name="40% - Accent5 14" xfId="2595" xr:uid="{00000000-0005-0000-0000-0000380F0000}"/>
    <cellStyle name="40% - Accent5 14 2" xfId="5650" xr:uid="{00000000-0005-0000-0000-0000390F0000}"/>
    <cellStyle name="40% - Accent5 15" xfId="2596" xr:uid="{00000000-0005-0000-0000-00003A0F0000}"/>
    <cellStyle name="40% - Accent5 15 2" xfId="5651" xr:uid="{00000000-0005-0000-0000-00003B0F0000}"/>
    <cellStyle name="40% - Accent5 16" xfId="2597" xr:uid="{00000000-0005-0000-0000-00003C0F0000}"/>
    <cellStyle name="40% - Accent5 16 2" xfId="5652" xr:uid="{00000000-0005-0000-0000-00003D0F0000}"/>
    <cellStyle name="40% - Accent5 17" xfId="2598" xr:uid="{00000000-0005-0000-0000-00003E0F0000}"/>
    <cellStyle name="40% - Accent5 17 2" xfId="5653" xr:uid="{00000000-0005-0000-0000-00003F0F0000}"/>
    <cellStyle name="40% - Accent5 18" xfId="2599" xr:uid="{00000000-0005-0000-0000-0000400F0000}"/>
    <cellStyle name="40% - Accent5 18 2" xfId="5654" xr:uid="{00000000-0005-0000-0000-0000410F0000}"/>
    <cellStyle name="40% - Accent5 19" xfId="2600" xr:uid="{00000000-0005-0000-0000-0000420F0000}"/>
    <cellStyle name="40% - Accent5 19 2" xfId="5655" xr:uid="{00000000-0005-0000-0000-0000430F0000}"/>
    <cellStyle name="40% - Accent5 2" xfId="2601" xr:uid="{00000000-0005-0000-0000-0000440F0000}"/>
    <cellStyle name="40% - Accent5 2 10" xfId="2602" xr:uid="{00000000-0005-0000-0000-0000450F0000}"/>
    <cellStyle name="40% - Accent5 2 10 2" xfId="5656" xr:uid="{00000000-0005-0000-0000-0000460F0000}"/>
    <cellStyle name="40% - Accent5 2 2" xfId="2603" xr:uid="{00000000-0005-0000-0000-0000470F0000}"/>
    <cellStyle name="40% - Accent5 2 2 2" xfId="2604" xr:uid="{00000000-0005-0000-0000-0000480F0000}"/>
    <cellStyle name="40% - Accent5 2 2 2 2" xfId="5658" xr:uid="{00000000-0005-0000-0000-0000490F0000}"/>
    <cellStyle name="40% - Accent5 2 2 3" xfId="5657" xr:uid="{00000000-0005-0000-0000-00004A0F0000}"/>
    <cellStyle name="40% - Accent5 2 3" xfId="2605" xr:uid="{00000000-0005-0000-0000-00004B0F0000}"/>
    <cellStyle name="40% - Accent5 2 3 2" xfId="2606" xr:uid="{00000000-0005-0000-0000-00004C0F0000}"/>
    <cellStyle name="40% - Accent5 2 3 2 2" xfId="5660" xr:uid="{00000000-0005-0000-0000-00004D0F0000}"/>
    <cellStyle name="40% - Accent5 2 3 3" xfId="5659" xr:uid="{00000000-0005-0000-0000-00004E0F0000}"/>
    <cellStyle name="40% - Accent5 2 4" xfId="2607" xr:uid="{00000000-0005-0000-0000-00004F0F0000}"/>
    <cellStyle name="40% - Accent5 2 4 2" xfId="2608" xr:uid="{00000000-0005-0000-0000-0000500F0000}"/>
    <cellStyle name="40% - Accent5 2 4 2 2" xfId="5662" xr:uid="{00000000-0005-0000-0000-0000510F0000}"/>
    <cellStyle name="40% - Accent5 2 4 3" xfId="5661" xr:uid="{00000000-0005-0000-0000-0000520F0000}"/>
    <cellStyle name="40% - Accent5 2 5" xfId="2609" xr:uid="{00000000-0005-0000-0000-0000530F0000}"/>
    <cellStyle name="40% - Accent5 2 5 2" xfId="5663" xr:uid="{00000000-0005-0000-0000-0000540F0000}"/>
    <cellStyle name="40% - Accent5 2 6" xfId="2610" xr:uid="{00000000-0005-0000-0000-0000550F0000}"/>
    <cellStyle name="40% - Accent5 2 6 2" xfId="5664" xr:uid="{00000000-0005-0000-0000-0000560F0000}"/>
    <cellStyle name="40% - Accent5 2 7" xfId="2611" xr:uid="{00000000-0005-0000-0000-0000570F0000}"/>
    <cellStyle name="40% - Accent5 2 7 2" xfId="5665" xr:uid="{00000000-0005-0000-0000-0000580F0000}"/>
    <cellStyle name="40% - Accent5 2 8" xfId="2612" xr:uid="{00000000-0005-0000-0000-0000590F0000}"/>
    <cellStyle name="40% - Accent5 2 8 2" xfId="5666" xr:uid="{00000000-0005-0000-0000-00005A0F0000}"/>
    <cellStyle name="40% - Accent5 2 9" xfId="2613" xr:uid="{00000000-0005-0000-0000-00005B0F0000}"/>
    <cellStyle name="40% - Accent5 2 9 2" xfId="5667" xr:uid="{00000000-0005-0000-0000-00005C0F0000}"/>
    <cellStyle name="40% - Accent5 2_B Block  Column LGF to UGF Lvl" xfId="2614" xr:uid="{00000000-0005-0000-0000-00005D0F0000}"/>
    <cellStyle name="40% - Accent5 20" xfId="2615" xr:uid="{00000000-0005-0000-0000-00005E0F0000}"/>
    <cellStyle name="40% - Accent5 20 2" xfId="5668" xr:uid="{00000000-0005-0000-0000-00005F0F0000}"/>
    <cellStyle name="40% - Accent5 21" xfId="2616" xr:uid="{00000000-0005-0000-0000-0000600F0000}"/>
    <cellStyle name="40% - Accent5 21 2" xfId="5669" xr:uid="{00000000-0005-0000-0000-0000610F0000}"/>
    <cellStyle name="40% - Accent5 22" xfId="2617" xr:uid="{00000000-0005-0000-0000-0000620F0000}"/>
    <cellStyle name="40% - Accent5 22 2" xfId="5670" xr:uid="{00000000-0005-0000-0000-0000630F0000}"/>
    <cellStyle name="40% - Accent5 23" xfId="2618" xr:uid="{00000000-0005-0000-0000-0000640F0000}"/>
    <cellStyle name="40% - Accent5 23 2" xfId="5671" xr:uid="{00000000-0005-0000-0000-0000650F0000}"/>
    <cellStyle name="40% - Accent5 24" xfId="2619" xr:uid="{00000000-0005-0000-0000-0000660F0000}"/>
    <cellStyle name="40% - Accent5 24 2" xfId="5672" xr:uid="{00000000-0005-0000-0000-0000670F0000}"/>
    <cellStyle name="40% - Accent5 25" xfId="2620" xr:uid="{00000000-0005-0000-0000-0000680F0000}"/>
    <cellStyle name="40% - Accent5 25 2" xfId="5673" xr:uid="{00000000-0005-0000-0000-0000690F0000}"/>
    <cellStyle name="40% - Accent5 26" xfId="2621" xr:uid="{00000000-0005-0000-0000-00006A0F0000}"/>
    <cellStyle name="40% - Accent5 26 2" xfId="5674" xr:uid="{00000000-0005-0000-0000-00006B0F0000}"/>
    <cellStyle name="40% - Accent5 27" xfId="2622" xr:uid="{00000000-0005-0000-0000-00006C0F0000}"/>
    <cellStyle name="40% - Accent5 27 2" xfId="5675" xr:uid="{00000000-0005-0000-0000-00006D0F0000}"/>
    <cellStyle name="40% - Accent5 28" xfId="2623" xr:uid="{00000000-0005-0000-0000-00006E0F0000}"/>
    <cellStyle name="40% - Accent5 28 2" xfId="5676" xr:uid="{00000000-0005-0000-0000-00006F0F0000}"/>
    <cellStyle name="40% - Accent5 29" xfId="2624" xr:uid="{00000000-0005-0000-0000-0000700F0000}"/>
    <cellStyle name="40% - Accent5 29 2" xfId="5677" xr:uid="{00000000-0005-0000-0000-0000710F0000}"/>
    <cellStyle name="40% - Accent5 3" xfId="2625" xr:uid="{00000000-0005-0000-0000-0000720F0000}"/>
    <cellStyle name="40% - Accent5 3 10" xfId="5678" xr:uid="{00000000-0005-0000-0000-0000730F0000}"/>
    <cellStyle name="40% - Accent5 3 2" xfId="2626" xr:uid="{00000000-0005-0000-0000-0000740F0000}"/>
    <cellStyle name="40% - Accent5 3 2 2" xfId="5679" xr:uid="{00000000-0005-0000-0000-0000750F0000}"/>
    <cellStyle name="40% - Accent5 3 3" xfId="2627" xr:uid="{00000000-0005-0000-0000-0000760F0000}"/>
    <cellStyle name="40% - Accent5 3 3 2" xfId="2628" xr:uid="{00000000-0005-0000-0000-0000770F0000}"/>
    <cellStyle name="40% - Accent5 3 3 2 2" xfId="5681" xr:uid="{00000000-0005-0000-0000-0000780F0000}"/>
    <cellStyle name="40% - Accent5 3 3 3" xfId="5680" xr:uid="{00000000-0005-0000-0000-0000790F0000}"/>
    <cellStyle name="40% - Accent5 3 4" xfId="2629" xr:uid="{00000000-0005-0000-0000-00007A0F0000}"/>
    <cellStyle name="40% - Accent5 3 4 2" xfId="2630" xr:uid="{00000000-0005-0000-0000-00007B0F0000}"/>
    <cellStyle name="40% - Accent5 3 4 2 2" xfId="5683" xr:uid="{00000000-0005-0000-0000-00007C0F0000}"/>
    <cellStyle name="40% - Accent5 3 4 3" xfId="5682" xr:uid="{00000000-0005-0000-0000-00007D0F0000}"/>
    <cellStyle name="40% - Accent5 3 5" xfId="2631" xr:uid="{00000000-0005-0000-0000-00007E0F0000}"/>
    <cellStyle name="40% - Accent5 3 5 2" xfId="5684" xr:uid="{00000000-0005-0000-0000-00007F0F0000}"/>
    <cellStyle name="40% - Accent5 3 6" xfId="2632" xr:uid="{00000000-0005-0000-0000-0000800F0000}"/>
    <cellStyle name="40% - Accent5 3 6 2" xfId="5685" xr:uid="{00000000-0005-0000-0000-0000810F0000}"/>
    <cellStyle name="40% - Accent5 3 7" xfId="2633" xr:uid="{00000000-0005-0000-0000-0000820F0000}"/>
    <cellStyle name="40% - Accent5 3 7 2" xfId="5686" xr:uid="{00000000-0005-0000-0000-0000830F0000}"/>
    <cellStyle name="40% - Accent5 3 8" xfId="2634" xr:uid="{00000000-0005-0000-0000-0000840F0000}"/>
    <cellStyle name="40% - Accent5 3 8 2" xfId="5687" xr:uid="{00000000-0005-0000-0000-0000850F0000}"/>
    <cellStyle name="40% - Accent5 3 9" xfId="2635" xr:uid="{00000000-0005-0000-0000-0000860F0000}"/>
    <cellStyle name="40% - Accent5 3 9 2" xfId="5688" xr:uid="{00000000-0005-0000-0000-0000870F0000}"/>
    <cellStyle name="40% - Accent5 3_Sheet2" xfId="2636" xr:uid="{00000000-0005-0000-0000-0000880F0000}"/>
    <cellStyle name="40% - Accent5 30" xfId="2637" xr:uid="{00000000-0005-0000-0000-0000890F0000}"/>
    <cellStyle name="40% - Accent5 30 2" xfId="5689" xr:uid="{00000000-0005-0000-0000-00008A0F0000}"/>
    <cellStyle name="40% - Accent5 31" xfId="2638" xr:uid="{00000000-0005-0000-0000-00008B0F0000}"/>
    <cellStyle name="40% - Accent5 31 2" xfId="5690" xr:uid="{00000000-0005-0000-0000-00008C0F0000}"/>
    <cellStyle name="40% - Accent5 32" xfId="2639" xr:uid="{00000000-0005-0000-0000-00008D0F0000}"/>
    <cellStyle name="40% - Accent5 32 2" xfId="5691" xr:uid="{00000000-0005-0000-0000-00008E0F0000}"/>
    <cellStyle name="40% - Accent5 33" xfId="2640" xr:uid="{00000000-0005-0000-0000-00008F0F0000}"/>
    <cellStyle name="40% - Accent5 33 2" xfId="5692" xr:uid="{00000000-0005-0000-0000-0000900F0000}"/>
    <cellStyle name="40% - Accent5 34" xfId="2641" xr:uid="{00000000-0005-0000-0000-0000910F0000}"/>
    <cellStyle name="40% - Accent5 34 2" xfId="5693" xr:uid="{00000000-0005-0000-0000-0000920F0000}"/>
    <cellStyle name="40% - Accent5 35" xfId="2642" xr:uid="{00000000-0005-0000-0000-0000930F0000}"/>
    <cellStyle name="40% - Accent5 35 2" xfId="5694" xr:uid="{00000000-0005-0000-0000-0000940F0000}"/>
    <cellStyle name="40% - Accent5 36" xfId="2643" xr:uid="{00000000-0005-0000-0000-0000950F0000}"/>
    <cellStyle name="40% - Accent5 36 2" xfId="5695" xr:uid="{00000000-0005-0000-0000-0000960F0000}"/>
    <cellStyle name="40% - Accent5 37" xfId="2644" xr:uid="{00000000-0005-0000-0000-0000970F0000}"/>
    <cellStyle name="40% - Accent5 37 2" xfId="5696" xr:uid="{00000000-0005-0000-0000-0000980F0000}"/>
    <cellStyle name="40% - Accent5 38" xfId="2645" xr:uid="{00000000-0005-0000-0000-0000990F0000}"/>
    <cellStyle name="40% - Accent5 38 2" xfId="5697" xr:uid="{00000000-0005-0000-0000-00009A0F0000}"/>
    <cellStyle name="40% - Accent5 39" xfId="2646" xr:uid="{00000000-0005-0000-0000-00009B0F0000}"/>
    <cellStyle name="40% - Accent5 39 2" xfId="5698" xr:uid="{00000000-0005-0000-0000-00009C0F0000}"/>
    <cellStyle name="40% - Accent5 4" xfId="2647" xr:uid="{00000000-0005-0000-0000-00009D0F0000}"/>
    <cellStyle name="40% - Accent5 4 10" xfId="5699" xr:uid="{00000000-0005-0000-0000-00009E0F0000}"/>
    <cellStyle name="40% - Accent5 4 2" xfId="2648" xr:uid="{00000000-0005-0000-0000-00009F0F0000}"/>
    <cellStyle name="40% - Accent5 4 2 2" xfId="5700" xr:uid="{00000000-0005-0000-0000-0000A00F0000}"/>
    <cellStyle name="40% - Accent5 4 3" xfId="2649" xr:uid="{00000000-0005-0000-0000-0000A10F0000}"/>
    <cellStyle name="40% - Accent5 4 3 2" xfId="2650" xr:uid="{00000000-0005-0000-0000-0000A20F0000}"/>
    <cellStyle name="40% - Accent5 4 3 2 2" xfId="5702" xr:uid="{00000000-0005-0000-0000-0000A30F0000}"/>
    <cellStyle name="40% - Accent5 4 3 3" xfId="5701" xr:uid="{00000000-0005-0000-0000-0000A40F0000}"/>
    <cellStyle name="40% - Accent5 4 4" xfId="2651" xr:uid="{00000000-0005-0000-0000-0000A50F0000}"/>
    <cellStyle name="40% - Accent5 4 4 2" xfId="2652" xr:uid="{00000000-0005-0000-0000-0000A60F0000}"/>
    <cellStyle name="40% - Accent5 4 4 2 2" xfId="5704" xr:uid="{00000000-0005-0000-0000-0000A70F0000}"/>
    <cellStyle name="40% - Accent5 4 4 3" xfId="5703" xr:uid="{00000000-0005-0000-0000-0000A80F0000}"/>
    <cellStyle name="40% - Accent5 4 5" xfId="2653" xr:uid="{00000000-0005-0000-0000-0000A90F0000}"/>
    <cellStyle name="40% - Accent5 4 5 2" xfId="5705" xr:uid="{00000000-0005-0000-0000-0000AA0F0000}"/>
    <cellStyle name="40% - Accent5 4 6" xfId="2654" xr:uid="{00000000-0005-0000-0000-0000AB0F0000}"/>
    <cellStyle name="40% - Accent5 4 6 2" xfId="5706" xr:uid="{00000000-0005-0000-0000-0000AC0F0000}"/>
    <cellStyle name="40% - Accent5 4 7" xfId="2655" xr:uid="{00000000-0005-0000-0000-0000AD0F0000}"/>
    <cellStyle name="40% - Accent5 4 7 2" xfId="5707" xr:uid="{00000000-0005-0000-0000-0000AE0F0000}"/>
    <cellStyle name="40% - Accent5 4 8" xfId="2656" xr:uid="{00000000-0005-0000-0000-0000AF0F0000}"/>
    <cellStyle name="40% - Accent5 4 8 2" xfId="5708" xr:uid="{00000000-0005-0000-0000-0000B00F0000}"/>
    <cellStyle name="40% - Accent5 4 9" xfId="2657" xr:uid="{00000000-0005-0000-0000-0000B10F0000}"/>
    <cellStyle name="40% - Accent5 4 9 2" xfId="5709" xr:uid="{00000000-0005-0000-0000-0000B20F0000}"/>
    <cellStyle name="40% - Accent5 4_Sheet2" xfId="2658" xr:uid="{00000000-0005-0000-0000-0000B30F0000}"/>
    <cellStyle name="40% - Accent5 5" xfId="2659" xr:uid="{00000000-0005-0000-0000-0000B40F0000}"/>
    <cellStyle name="40% - Accent5 5 10" xfId="5710" xr:uid="{00000000-0005-0000-0000-0000B50F0000}"/>
    <cellStyle name="40% - Accent5 5 2" xfId="2660" xr:uid="{00000000-0005-0000-0000-0000B60F0000}"/>
    <cellStyle name="40% - Accent5 5 2 2" xfId="2661" xr:uid="{00000000-0005-0000-0000-0000B70F0000}"/>
    <cellStyle name="40% - Accent5 5 2 2 2" xfId="5712" xr:uid="{00000000-0005-0000-0000-0000B80F0000}"/>
    <cellStyle name="40% - Accent5 5 2 3" xfId="5711" xr:uid="{00000000-0005-0000-0000-0000B90F0000}"/>
    <cellStyle name="40% - Accent5 5 3" xfId="2662" xr:uid="{00000000-0005-0000-0000-0000BA0F0000}"/>
    <cellStyle name="40% - Accent5 5 3 2" xfId="2663" xr:uid="{00000000-0005-0000-0000-0000BB0F0000}"/>
    <cellStyle name="40% - Accent5 5 3 2 2" xfId="5714" xr:uid="{00000000-0005-0000-0000-0000BC0F0000}"/>
    <cellStyle name="40% - Accent5 5 3 3" xfId="5713" xr:uid="{00000000-0005-0000-0000-0000BD0F0000}"/>
    <cellStyle name="40% - Accent5 5 4" xfId="2664" xr:uid="{00000000-0005-0000-0000-0000BE0F0000}"/>
    <cellStyle name="40% - Accent5 5 4 2" xfId="2665" xr:uid="{00000000-0005-0000-0000-0000BF0F0000}"/>
    <cellStyle name="40% - Accent5 5 4 2 2" xfId="5716" xr:uid="{00000000-0005-0000-0000-0000C00F0000}"/>
    <cellStyle name="40% - Accent5 5 4 3" xfId="5715" xr:uid="{00000000-0005-0000-0000-0000C10F0000}"/>
    <cellStyle name="40% - Accent5 5 5" xfId="2666" xr:uid="{00000000-0005-0000-0000-0000C20F0000}"/>
    <cellStyle name="40% - Accent5 5 5 2" xfId="5717" xr:uid="{00000000-0005-0000-0000-0000C30F0000}"/>
    <cellStyle name="40% - Accent5 5 6" xfId="2667" xr:uid="{00000000-0005-0000-0000-0000C40F0000}"/>
    <cellStyle name="40% - Accent5 5 6 2" xfId="5718" xr:uid="{00000000-0005-0000-0000-0000C50F0000}"/>
    <cellStyle name="40% - Accent5 5 7" xfId="2668" xr:uid="{00000000-0005-0000-0000-0000C60F0000}"/>
    <cellStyle name="40% - Accent5 5 7 2" xfId="5719" xr:uid="{00000000-0005-0000-0000-0000C70F0000}"/>
    <cellStyle name="40% - Accent5 5 8" xfId="2669" xr:uid="{00000000-0005-0000-0000-0000C80F0000}"/>
    <cellStyle name="40% - Accent5 5 8 2" xfId="5720" xr:uid="{00000000-0005-0000-0000-0000C90F0000}"/>
    <cellStyle name="40% - Accent5 5 9" xfId="2670" xr:uid="{00000000-0005-0000-0000-0000CA0F0000}"/>
    <cellStyle name="40% - Accent5 5 9 2" xfId="5721" xr:uid="{00000000-0005-0000-0000-0000CB0F0000}"/>
    <cellStyle name="40% - Accent5 5_Sheet2" xfId="2671" xr:uid="{00000000-0005-0000-0000-0000CC0F0000}"/>
    <cellStyle name="40% - Accent5 6" xfId="2672" xr:uid="{00000000-0005-0000-0000-0000CD0F0000}"/>
    <cellStyle name="40% - Accent5 6 10" xfId="5722" xr:uid="{00000000-0005-0000-0000-0000CE0F0000}"/>
    <cellStyle name="40% - Accent5 6 2" xfId="2673" xr:uid="{00000000-0005-0000-0000-0000CF0F0000}"/>
    <cellStyle name="40% - Accent5 6 2 2" xfId="2674" xr:uid="{00000000-0005-0000-0000-0000D00F0000}"/>
    <cellStyle name="40% - Accent5 6 2 2 2" xfId="5724" xr:uid="{00000000-0005-0000-0000-0000D10F0000}"/>
    <cellStyle name="40% - Accent5 6 2 3" xfId="5723" xr:uid="{00000000-0005-0000-0000-0000D20F0000}"/>
    <cellStyle name="40% - Accent5 6 3" xfId="2675" xr:uid="{00000000-0005-0000-0000-0000D30F0000}"/>
    <cellStyle name="40% - Accent5 6 3 2" xfId="2676" xr:uid="{00000000-0005-0000-0000-0000D40F0000}"/>
    <cellStyle name="40% - Accent5 6 3 2 2" xfId="5726" xr:uid="{00000000-0005-0000-0000-0000D50F0000}"/>
    <cellStyle name="40% - Accent5 6 3 3" xfId="5725" xr:uid="{00000000-0005-0000-0000-0000D60F0000}"/>
    <cellStyle name="40% - Accent5 6 4" xfId="2677" xr:uid="{00000000-0005-0000-0000-0000D70F0000}"/>
    <cellStyle name="40% - Accent5 6 4 2" xfId="2678" xr:uid="{00000000-0005-0000-0000-0000D80F0000}"/>
    <cellStyle name="40% - Accent5 6 4 2 2" xfId="5728" xr:uid="{00000000-0005-0000-0000-0000D90F0000}"/>
    <cellStyle name="40% - Accent5 6 4 3" xfId="5727" xr:uid="{00000000-0005-0000-0000-0000DA0F0000}"/>
    <cellStyle name="40% - Accent5 6 5" xfId="2679" xr:uid="{00000000-0005-0000-0000-0000DB0F0000}"/>
    <cellStyle name="40% - Accent5 6 5 2" xfId="5729" xr:uid="{00000000-0005-0000-0000-0000DC0F0000}"/>
    <cellStyle name="40% - Accent5 6 6" xfId="2680" xr:uid="{00000000-0005-0000-0000-0000DD0F0000}"/>
    <cellStyle name="40% - Accent5 6 6 2" xfId="5730" xr:uid="{00000000-0005-0000-0000-0000DE0F0000}"/>
    <cellStyle name="40% - Accent5 6 7" xfId="2681" xr:uid="{00000000-0005-0000-0000-0000DF0F0000}"/>
    <cellStyle name="40% - Accent5 6 7 2" xfId="5731" xr:uid="{00000000-0005-0000-0000-0000E00F0000}"/>
    <cellStyle name="40% - Accent5 6 8" xfId="2682" xr:uid="{00000000-0005-0000-0000-0000E10F0000}"/>
    <cellStyle name="40% - Accent5 6 8 2" xfId="5732" xr:uid="{00000000-0005-0000-0000-0000E20F0000}"/>
    <cellStyle name="40% - Accent5 6 9" xfId="2683" xr:uid="{00000000-0005-0000-0000-0000E30F0000}"/>
    <cellStyle name="40% - Accent5 6 9 2" xfId="5733" xr:uid="{00000000-0005-0000-0000-0000E40F0000}"/>
    <cellStyle name="40% - Accent5 6_Sheet2" xfId="2684" xr:uid="{00000000-0005-0000-0000-0000E50F0000}"/>
    <cellStyle name="40% - Accent5 7" xfId="2685" xr:uid="{00000000-0005-0000-0000-0000E60F0000}"/>
    <cellStyle name="40% - Accent5 7 10" xfId="5734" xr:uid="{00000000-0005-0000-0000-0000E70F0000}"/>
    <cellStyle name="40% - Accent5 7 2" xfId="2686" xr:uid="{00000000-0005-0000-0000-0000E80F0000}"/>
    <cellStyle name="40% - Accent5 7 2 2" xfId="2687" xr:uid="{00000000-0005-0000-0000-0000E90F0000}"/>
    <cellStyle name="40% - Accent5 7 2 2 2" xfId="5736" xr:uid="{00000000-0005-0000-0000-0000EA0F0000}"/>
    <cellStyle name="40% - Accent5 7 2 3" xfId="5735" xr:uid="{00000000-0005-0000-0000-0000EB0F0000}"/>
    <cellStyle name="40% - Accent5 7 3" xfId="2688" xr:uid="{00000000-0005-0000-0000-0000EC0F0000}"/>
    <cellStyle name="40% - Accent5 7 3 2" xfId="2689" xr:uid="{00000000-0005-0000-0000-0000ED0F0000}"/>
    <cellStyle name="40% - Accent5 7 3 2 2" xfId="5738" xr:uid="{00000000-0005-0000-0000-0000EE0F0000}"/>
    <cellStyle name="40% - Accent5 7 3 3" xfId="5737" xr:uid="{00000000-0005-0000-0000-0000EF0F0000}"/>
    <cellStyle name="40% - Accent5 7 4" xfId="2690" xr:uid="{00000000-0005-0000-0000-0000F00F0000}"/>
    <cellStyle name="40% - Accent5 7 4 2" xfId="2691" xr:uid="{00000000-0005-0000-0000-0000F10F0000}"/>
    <cellStyle name="40% - Accent5 7 4 2 2" xfId="5740" xr:uid="{00000000-0005-0000-0000-0000F20F0000}"/>
    <cellStyle name="40% - Accent5 7 4 3" xfId="5739" xr:uid="{00000000-0005-0000-0000-0000F30F0000}"/>
    <cellStyle name="40% - Accent5 7 5" xfId="2692" xr:uid="{00000000-0005-0000-0000-0000F40F0000}"/>
    <cellStyle name="40% - Accent5 7 5 2" xfId="5741" xr:uid="{00000000-0005-0000-0000-0000F50F0000}"/>
    <cellStyle name="40% - Accent5 7 6" xfId="2693" xr:uid="{00000000-0005-0000-0000-0000F60F0000}"/>
    <cellStyle name="40% - Accent5 7 6 2" xfId="5742" xr:uid="{00000000-0005-0000-0000-0000F70F0000}"/>
    <cellStyle name="40% - Accent5 7 7" xfId="2694" xr:uid="{00000000-0005-0000-0000-0000F80F0000}"/>
    <cellStyle name="40% - Accent5 7 7 2" xfId="5743" xr:uid="{00000000-0005-0000-0000-0000F90F0000}"/>
    <cellStyle name="40% - Accent5 7 8" xfId="2695" xr:uid="{00000000-0005-0000-0000-0000FA0F0000}"/>
    <cellStyle name="40% - Accent5 7 8 2" xfId="5744" xr:uid="{00000000-0005-0000-0000-0000FB0F0000}"/>
    <cellStyle name="40% - Accent5 7 9" xfId="2696" xr:uid="{00000000-0005-0000-0000-0000FC0F0000}"/>
    <cellStyle name="40% - Accent5 7 9 2" xfId="5745" xr:uid="{00000000-0005-0000-0000-0000FD0F0000}"/>
    <cellStyle name="40% - Accent5 7_Sheet2" xfId="2697" xr:uid="{00000000-0005-0000-0000-0000FE0F0000}"/>
    <cellStyle name="40% - Accent5 8" xfId="2698" xr:uid="{00000000-0005-0000-0000-0000FF0F0000}"/>
    <cellStyle name="40% - Accent5 8 10" xfId="5746" xr:uid="{00000000-0005-0000-0000-000000100000}"/>
    <cellStyle name="40% - Accent5 8 2" xfId="2699" xr:uid="{00000000-0005-0000-0000-000001100000}"/>
    <cellStyle name="40% - Accent5 8 2 2" xfId="5747" xr:uid="{00000000-0005-0000-0000-000002100000}"/>
    <cellStyle name="40% - Accent5 8 3" xfId="2700" xr:uid="{00000000-0005-0000-0000-000003100000}"/>
    <cellStyle name="40% - Accent5 8 3 2" xfId="5748" xr:uid="{00000000-0005-0000-0000-000004100000}"/>
    <cellStyle name="40% - Accent5 8 4" xfId="2701" xr:uid="{00000000-0005-0000-0000-000005100000}"/>
    <cellStyle name="40% - Accent5 8 4 2" xfId="5749" xr:uid="{00000000-0005-0000-0000-000006100000}"/>
    <cellStyle name="40% - Accent5 8 5" xfId="2702" xr:uid="{00000000-0005-0000-0000-000007100000}"/>
    <cellStyle name="40% - Accent5 8 5 2" xfId="5750" xr:uid="{00000000-0005-0000-0000-000008100000}"/>
    <cellStyle name="40% - Accent5 8 6" xfId="2703" xr:uid="{00000000-0005-0000-0000-000009100000}"/>
    <cellStyle name="40% - Accent5 8 6 2" xfId="5751" xr:uid="{00000000-0005-0000-0000-00000A100000}"/>
    <cellStyle name="40% - Accent5 8 7" xfId="2704" xr:uid="{00000000-0005-0000-0000-00000B100000}"/>
    <cellStyle name="40% - Accent5 8 7 2" xfId="5752" xr:uid="{00000000-0005-0000-0000-00000C100000}"/>
    <cellStyle name="40% - Accent5 8 8" xfId="2705" xr:uid="{00000000-0005-0000-0000-00000D100000}"/>
    <cellStyle name="40% - Accent5 8 8 2" xfId="5753" xr:uid="{00000000-0005-0000-0000-00000E100000}"/>
    <cellStyle name="40% - Accent5 8 9" xfId="2706" xr:uid="{00000000-0005-0000-0000-00000F100000}"/>
    <cellStyle name="40% - Accent5 8 9 2" xfId="5754" xr:uid="{00000000-0005-0000-0000-000010100000}"/>
    <cellStyle name="40% - Accent5 8_Sheet2" xfId="2707" xr:uid="{00000000-0005-0000-0000-000011100000}"/>
    <cellStyle name="40% - Accent5 9" xfId="2708" xr:uid="{00000000-0005-0000-0000-000012100000}"/>
    <cellStyle name="40% - Accent5 9 10" xfId="5755" xr:uid="{00000000-0005-0000-0000-000013100000}"/>
    <cellStyle name="40% - Accent5 9 2" xfId="2709" xr:uid="{00000000-0005-0000-0000-000014100000}"/>
    <cellStyle name="40% - Accent5 9 2 2" xfId="5756" xr:uid="{00000000-0005-0000-0000-000015100000}"/>
    <cellStyle name="40% - Accent5 9 3" xfId="2710" xr:uid="{00000000-0005-0000-0000-000016100000}"/>
    <cellStyle name="40% - Accent5 9 3 2" xfId="5757" xr:uid="{00000000-0005-0000-0000-000017100000}"/>
    <cellStyle name="40% - Accent5 9 4" xfId="2711" xr:uid="{00000000-0005-0000-0000-000018100000}"/>
    <cellStyle name="40% - Accent5 9 4 2" xfId="5758" xr:uid="{00000000-0005-0000-0000-000019100000}"/>
    <cellStyle name="40% - Accent5 9 5" xfId="2712" xr:uid="{00000000-0005-0000-0000-00001A100000}"/>
    <cellStyle name="40% - Accent5 9 5 2" xfId="5759" xr:uid="{00000000-0005-0000-0000-00001B100000}"/>
    <cellStyle name="40% - Accent5 9 6" xfId="2713" xr:uid="{00000000-0005-0000-0000-00001C100000}"/>
    <cellStyle name="40% - Accent5 9 6 2" xfId="5760" xr:uid="{00000000-0005-0000-0000-00001D100000}"/>
    <cellStyle name="40% - Accent5 9 7" xfId="2714" xr:uid="{00000000-0005-0000-0000-00001E100000}"/>
    <cellStyle name="40% - Accent5 9 7 2" xfId="5761" xr:uid="{00000000-0005-0000-0000-00001F100000}"/>
    <cellStyle name="40% - Accent5 9 8" xfId="2715" xr:uid="{00000000-0005-0000-0000-000020100000}"/>
    <cellStyle name="40% - Accent5 9 8 2" xfId="5762" xr:uid="{00000000-0005-0000-0000-000021100000}"/>
    <cellStyle name="40% - Accent5 9 9" xfId="2716" xr:uid="{00000000-0005-0000-0000-000022100000}"/>
    <cellStyle name="40% - Accent5 9 9 2" xfId="5763" xr:uid="{00000000-0005-0000-0000-000023100000}"/>
    <cellStyle name="40% - Accent6 1" xfId="2717" xr:uid="{00000000-0005-0000-0000-000024100000}"/>
    <cellStyle name="40% - Accent6 1 1" xfId="2718" xr:uid="{00000000-0005-0000-0000-000025100000}"/>
    <cellStyle name="40% - Accent6 1 1 2" xfId="2719" xr:uid="{00000000-0005-0000-0000-000026100000}"/>
    <cellStyle name="40% - Accent6 1 1 2 2" xfId="5766" xr:uid="{00000000-0005-0000-0000-000027100000}"/>
    <cellStyle name="40% - Accent6 1 1 3" xfId="5765" xr:uid="{00000000-0005-0000-0000-000028100000}"/>
    <cellStyle name="40% - Accent6 1 2" xfId="2720" xr:uid="{00000000-0005-0000-0000-000029100000}"/>
    <cellStyle name="40% - Accent6 1 2 2" xfId="5767" xr:uid="{00000000-0005-0000-0000-00002A100000}"/>
    <cellStyle name="40% - Accent6 1 3" xfId="5764" xr:uid="{00000000-0005-0000-0000-00002B100000}"/>
    <cellStyle name="40% - Accent6 1_Building_-_5-final_Price_Variation(1)" xfId="2721" xr:uid="{00000000-0005-0000-0000-00002C100000}"/>
    <cellStyle name="40% - Accent6 10" xfId="2722" xr:uid="{00000000-0005-0000-0000-00002D100000}"/>
    <cellStyle name="40% - Accent6 10 10" xfId="5768" xr:uid="{00000000-0005-0000-0000-00002E100000}"/>
    <cellStyle name="40% - Accent6 10 2" xfId="2723" xr:uid="{00000000-0005-0000-0000-00002F100000}"/>
    <cellStyle name="40% - Accent6 10 2 2" xfId="5769" xr:uid="{00000000-0005-0000-0000-000030100000}"/>
    <cellStyle name="40% - Accent6 10 3" xfId="2724" xr:uid="{00000000-0005-0000-0000-000031100000}"/>
    <cellStyle name="40% - Accent6 10 3 2" xfId="5770" xr:uid="{00000000-0005-0000-0000-000032100000}"/>
    <cellStyle name="40% - Accent6 10 4" xfId="2725" xr:uid="{00000000-0005-0000-0000-000033100000}"/>
    <cellStyle name="40% - Accent6 10 4 2" xfId="5771" xr:uid="{00000000-0005-0000-0000-000034100000}"/>
    <cellStyle name="40% - Accent6 10 5" xfId="2726" xr:uid="{00000000-0005-0000-0000-000035100000}"/>
    <cellStyle name="40% - Accent6 10 5 2" xfId="5772" xr:uid="{00000000-0005-0000-0000-000036100000}"/>
    <cellStyle name="40% - Accent6 10 6" xfId="2727" xr:uid="{00000000-0005-0000-0000-000037100000}"/>
    <cellStyle name="40% - Accent6 10 6 2" xfId="5773" xr:uid="{00000000-0005-0000-0000-000038100000}"/>
    <cellStyle name="40% - Accent6 10 7" xfId="2728" xr:uid="{00000000-0005-0000-0000-000039100000}"/>
    <cellStyle name="40% - Accent6 10 7 2" xfId="5774" xr:uid="{00000000-0005-0000-0000-00003A100000}"/>
    <cellStyle name="40% - Accent6 10 8" xfId="2729" xr:uid="{00000000-0005-0000-0000-00003B100000}"/>
    <cellStyle name="40% - Accent6 10 8 2" xfId="5775" xr:uid="{00000000-0005-0000-0000-00003C100000}"/>
    <cellStyle name="40% - Accent6 10 9" xfId="2730" xr:uid="{00000000-0005-0000-0000-00003D100000}"/>
    <cellStyle name="40% - Accent6 10 9 2" xfId="5776" xr:uid="{00000000-0005-0000-0000-00003E100000}"/>
    <cellStyle name="40% - Accent6 11" xfId="2731" xr:uid="{00000000-0005-0000-0000-00003F100000}"/>
    <cellStyle name="40% - Accent6 11 2" xfId="5777" xr:uid="{00000000-0005-0000-0000-000040100000}"/>
    <cellStyle name="40% - Accent6 12" xfId="2732" xr:uid="{00000000-0005-0000-0000-000041100000}"/>
    <cellStyle name="40% - Accent6 12 2" xfId="5778" xr:uid="{00000000-0005-0000-0000-000042100000}"/>
    <cellStyle name="40% - Accent6 13" xfId="2733" xr:uid="{00000000-0005-0000-0000-000043100000}"/>
    <cellStyle name="40% - Accent6 13 2" xfId="5779" xr:uid="{00000000-0005-0000-0000-000044100000}"/>
    <cellStyle name="40% - Accent6 14" xfId="2734" xr:uid="{00000000-0005-0000-0000-000045100000}"/>
    <cellStyle name="40% - Accent6 14 2" xfId="5780" xr:uid="{00000000-0005-0000-0000-000046100000}"/>
    <cellStyle name="40% - Accent6 15" xfId="2735" xr:uid="{00000000-0005-0000-0000-000047100000}"/>
    <cellStyle name="40% - Accent6 15 2" xfId="5781" xr:uid="{00000000-0005-0000-0000-000048100000}"/>
    <cellStyle name="40% - Accent6 16" xfId="2736" xr:uid="{00000000-0005-0000-0000-000049100000}"/>
    <cellStyle name="40% - Accent6 16 2" xfId="5782" xr:uid="{00000000-0005-0000-0000-00004A100000}"/>
    <cellStyle name="40% - Accent6 17" xfId="2737" xr:uid="{00000000-0005-0000-0000-00004B100000}"/>
    <cellStyle name="40% - Accent6 17 2" xfId="5783" xr:uid="{00000000-0005-0000-0000-00004C100000}"/>
    <cellStyle name="40% - Accent6 18" xfId="2738" xr:uid="{00000000-0005-0000-0000-00004D100000}"/>
    <cellStyle name="40% - Accent6 18 2" xfId="5784" xr:uid="{00000000-0005-0000-0000-00004E100000}"/>
    <cellStyle name="40% - Accent6 19" xfId="2739" xr:uid="{00000000-0005-0000-0000-00004F100000}"/>
    <cellStyle name="40% - Accent6 19 2" xfId="5785" xr:uid="{00000000-0005-0000-0000-000050100000}"/>
    <cellStyle name="40% - Accent6 2" xfId="2740" xr:uid="{00000000-0005-0000-0000-000051100000}"/>
    <cellStyle name="40% - Accent6 2 10" xfId="2741" xr:uid="{00000000-0005-0000-0000-000052100000}"/>
    <cellStyle name="40% - Accent6 2 10 2" xfId="5786" xr:uid="{00000000-0005-0000-0000-000053100000}"/>
    <cellStyle name="40% - Accent6 2 2" xfId="2742" xr:uid="{00000000-0005-0000-0000-000054100000}"/>
    <cellStyle name="40% - Accent6 2 2 2" xfId="2743" xr:uid="{00000000-0005-0000-0000-000055100000}"/>
    <cellStyle name="40% - Accent6 2 2 2 2" xfId="5788" xr:uid="{00000000-0005-0000-0000-000056100000}"/>
    <cellStyle name="40% - Accent6 2 2 3" xfId="5787" xr:uid="{00000000-0005-0000-0000-000057100000}"/>
    <cellStyle name="40% - Accent6 2 3" xfId="2744" xr:uid="{00000000-0005-0000-0000-000058100000}"/>
    <cellStyle name="40% - Accent6 2 3 2" xfId="2745" xr:uid="{00000000-0005-0000-0000-000059100000}"/>
    <cellStyle name="40% - Accent6 2 3 2 2" xfId="5790" xr:uid="{00000000-0005-0000-0000-00005A100000}"/>
    <cellStyle name="40% - Accent6 2 3 3" xfId="5789" xr:uid="{00000000-0005-0000-0000-00005B100000}"/>
    <cellStyle name="40% - Accent6 2 4" xfId="2746" xr:uid="{00000000-0005-0000-0000-00005C100000}"/>
    <cellStyle name="40% - Accent6 2 4 2" xfId="2747" xr:uid="{00000000-0005-0000-0000-00005D100000}"/>
    <cellStyle name="40% - Accent6 2 4 2 2" xfId="5792" xr:uid="{00000000-0005-0000-0000-00005E100000}"/>
    <cellStyle name="40% - Accent6 2 4 3" xfId="5791" xr:uid="{00000000-0005-0000-0000-00005F100000}"/>
    <cellStyle name="40% - Accent6 2 5" xfId="2748" xr:uid="{00000000-0005-0000-0000-000060100000}"/>
    <cellStyle name="40% - Accent6 2 5 2" xfId="5793" xr:uid="{00000000-0005-0000-0000-000061100000}"/>
    <cellStyle name="40% - Accent6 2 6" xfId="2749" xr:uid="{00000000-0005-0000-0000-000062100000}"/>
    <cellStyle name="40% - Accent6 2 6 2" xfId="5794" xr:uid="{00000000-0005-0000-0000-000063100000}"/>
    <cellStyle name="40% - Accent6 2 7" xfId="2750" xr:uid="{00000000-0005-0000-0000-000064100000}"/>
    <cellStyle name="40% - Accent6 2 7 2" xfId="5795" xr:uid="{00000000-0005-0000-0000-000065100000}"/>
    <cellStyle name="40% - Accent6 2 8" xfId="2751" xr:uid="{00000000-0005-0000-0000-000066100000}"/>
    <cellStyle name="40% - Accent6 2 8 2" xfId="5796" xr:uid="{00000000-0005-0000-0000-000067100000}"/>
    <cellStyle name="40% - Accent6 2 9" xfId="2752" xr:uid="{00000000-0005-0000-0000-000068100000}"/>
    <cellStyle name="40% - Accent6 2 9 2" xfId="5797" xr:uid="{00000000-0005-0000-0000-000069100000}"/>
    <cellStyle name="40% - Accent6 2_B Block  Column LGF to UGF Lvl" xfId="2753" xr:uid="{00000000-0005-0000-0000-00006A100000}"/>
    <cellStyle name="40% - Accent6 20" xfId="2754" xr:uid="{00000000-0005-0000-0000-00006B100000}"/>
    <cellStyle name="40% - Accent6 20 2" xfId="5798" xr:uid="{00000000-0005-0000-0000-00006C100000}"/>
    <cellStyle name="40% - Accent6 21" xfId="2755" xr:uid="{00000000-0005-0000-0000-00006D100000}"/>
    <cellStyle name="40% - Accent6 21 2" xfId="5799" xr:uid="{00000000-0005-0000-0000-00006E100000}"/>
    <cellStyle name="40% - Accent6 22" xfId="2756" xr:uid="{00000000-0005-0000-0000-00006F100000}"/>
    <cellStyle name="40% - Accent6 22 2" xfId="5800" xr:uid="{00000000-0005-0000-0000-000070100000}"/>
    <cellStyle name="40% - Accent6 23" xfId="2757" xr:uid="{00000000-0005-0000-0000-000071100000}"/>
    <cellStyle name="40% - Accent6 23 2" xfId="5801" xr:uid="{00000000-0005-0000-0000-000072100000}"/>
    <cellStyle name="40% - Accent6 24" xfId="2758" xr:uid="{00000000-0005-0000-0000-000073100000}"/>
    <cellStyle name="40% - Accent6 24 2" xfId="5802" xr:uid="{00000000-0005-0000-0000-000074100000}"/>
    <cellStyle name="40% - Accent6 25" xfId="2759" xr:uid="{00000000-0005-0000-0000-000075100000}"/>
    <cellStyle name="40% - Accent6 25 2" xfId="5803" xr:uid="{00000000-0005-0000-0000-000076100000}"/>
    <cellStyle name="40% - Accent6 26" xfId="2760" xr:uid="{00000000-0005-0000-0000-000077100000}"/>
    <cellStyle name="40% - Accent6 26 2" xfId="5804" xr:uid="{00000000-0005-0000-0000-000078100000}"/>
    <cellStyle name="40% - Accent6 27" xfId="2761" xr:uid="{00000000-0005-0000-0000-000079100000}"/>
    <cellStyle name="40% - Accent6 27 2" xfId="5805" xr:uid="{00000000-0005-0000-0000-00007A100000}"/>
    <cellStyle name="40% - Accent6 28" xfId="2762" xr:uid="{00000000-0005-0000-0000-00007B100000}"/>
    <cellStyle name="40% - Accent6 28 2" xfId="5806" xr:uid="{00000000-0005-0000-0000-00007C100000}"/>
    <cellStyle name="40% - Accent6 29" xfId="2763" xr:uid="{00000000-0005-0000-0000-00007D100000}"/>
    <cellStyle name="40% - Accent6 29 2" xfId="5807" xr:uid="{00000000-0005-0000-0000-00007E100000}"/>
    <cellStyle name="40% - Accent6 3" xfId="2764" xr:uid="{00000000-0005-0000-0000-00007F100000}"/>
    <cellStyle name="40% - Accent6 3 10" xfId="5808" xr:uid="{00000000-0005-0000-0000-000080100000}"/>
    <cellStyle name="40% - Accent6 3 2" xfId="2765" xr:uid="{00000000-0005-0000-0000-000081100000}"/>
    <cellStyle name="40% - Accent6 3 2 2" xfId="5809" xr:uid="{00000000-0005-0000-0000-000082100000}"/>
    <cellStyle name="40% - Accent6 3 3" xfId="2766" xr:uid="{00000000-0005-0000-0000-000083100000}"/>
    <cellStyle name="40% - Accent6 3 3 2" xfId="2767" xr:uid="{00000000-0005-0000-0000-000084100000}"/>
    <cellStyle name="40% - Accent6 3 3 2 2" xfId="5811" xr:uid="{00000000-0005-0000-0000-000085100000}"/>
    <cellStyle name="40% - Accent6 3 3 3" xfId="5810" xr:uid="{00000000-0005-0000-0000-000086100000}"/>
    <cellStyle name="40% - Accent6 3 4" xfId="2768" xr:uid="{00000000-0005-0000-0000-000087100000}"/>
    <cellStyle name="40% - Accent6 3 4 2" xfId="2769" xr:uid="{00000000-0005-0000-0000-000088100000}"/>
    <cellStyle name="40% - Accent6 3 4 2 2" xfId="5813" xr:uid="{00000000-0005-0000-0000-000089100000}"/>
    <cellStyle name="40% - Accent6 3 4 3" xfId="5812" xr:uid="{00000000-0005-0000-0000-00008A100000}"/>
    <cellStyle name="40% - Accent6 3 5" xfId="2770" xr:uid="{00000000-0005-0000-0000-00008B100000}"/>
    <cellStyle name="40% - Accent6 3 5 2" xfId="5814" xr:uid="{00000000-0005-0000-0000-00008C100000}"/>
    <cellStyle name="40% - Accent6 3 6" xfId="2771" xr:uid="{00000000-0005-0000-0000-00008D100000}"/>
    <cellStyle name="40% - Accent6 3 6 2" xfId="5815" xr:uid="{00000000-0005-0000-0000-00008E100000}"/>
    <cellStyle name="40% - Accent6 3 7" xfId="2772" xr:uid="{00000000-0005-0000-0000-00008F100000}"/>
    <cellStyle name="40% - Accent6 3 7 2" xfId="5816" xr:uid="{00000000-0005-0000-0000-000090100000}"/>
    <cellStyle name="40% - Accent6 3 8" xfId="2773" xr:uid="{00000000-0005-0000-0000-000091100000}"/>
    <cellStyle name="40% - Accent6 3 8 2" xfId="5817" xr:uid="{00000000-0005-0000-0000-000092100000}"/>
    <cellStyle name="40% - Accent6 3 9" xfId="2774" xr:uid="{00000000-0005-0000-0000-000093100000}"/>
    <cellStyle name="40% - Accent6 3 9 2" xfId="5818" xr:uid="{00000000-0005-0000-0000-000094100000}"/>
    <cellStyle name="40% - Accent6 3_Sheet2" xfId="2775" xr:uid="{00000000-0005-0000-0000-000095100000}"/>
    <cellStyle name="40% - Accent6 30" xfId="2776" xr:uid="{00000000-0005-0000-0000-000096100000}"/>
    <cellStyle name="40% - Accent6 30 2" xfId="5819" xr:uid="{00000000-0005-0000-0000-000097100000}"/>
    <cellStyle name="40% - Accent6 31" xfId="2777" xr:uid="{00000000-0005-0000-0000-000098100000}"/>
    <cellStyle name="40% - Accent6 31 2" xfId="5820" xr:uid="{00000000-0005-0000-0000-000099100000}"/>
    <cellStyle name="40% - Accent6 32" xfId="2778" xr:uid="{00000000-0005-0000-0000-00009A100000}"/>
    <cellStyle name="40% - Accent6 32 2" xfId="5821" xr:uid="{00000000-0005-0000-0000-00009B100000}"/>
    <cellStyle name="40% - Accent6 33" xfId="2779" xr:uid="{00000000-0005-0000-0000-00009C100000}"/>
    <cellStyle name="40% - Accent6 33 2" xfId="5822" xr:uid="{00000000-0005-0000-0000-00009D100000}"/>
    <cellStyle name="40% - Accent6 34" xfId="2780" xr:uid="{00000000-0005-0000-0000-00009E100000}"/>
    <cellStyle name="40% - Accent6 34 2" xfId="5823" xr:uid="{00000000-0005-0000-0000-00009F100000}"/>
    <cellStyle name="40% - Accent6 35" xfId="2781" xr:uid="{00000000-0005-0000-0000-0000A0100000}"/>
    <cellStyle name="40% - Accent6 35 2" xfId="5824" xr:uid="{00000000-0005-0000-0000-0000A1100000}"/>
    <cellStyle name="40% - Accent6 36" xfId="2782" xr:uid="{00000000-0005-0000-0000-0000A2100000}"/>
    <cellStyle name="40% - Accent6 36 2" xfId="5825" xr:uid="{00000000-0005-0000-0000-0000A3100000}"/>
    <cellStyle name="40% - Accent6 37" xfId="2783" xr:uid="{00000000-0005-0000-0000-0000A4100000}"/>
    <cellStyle name="40% - Accent6 37 2" xfId="5826" xr:uid="{00000000-0005-0000-0000-0000A5100000}"/>
    <cellStyle name="40% - Accent6 38" xfId="2784" xr:uid="{00000000-0005-0000-0000-0000A6100000}"/>
    <cellStyle name="40% - Accent6 38 2" xfId="5827" xr:uid="{00000000-0005-0000-0000-0000A7100000}"/>
    <cellStyle name="40% - Accent6 39" xfId="2785" xr:uid="{00000000-0005-0000-0000-0000A8100000}"/>
    <cellStyle name="40% - Accent6 39 2" xfId="5828" xr:uid="{00000000-0005-0000-0000-0000A9100000}"/>
    <cellStyle name="40% - Accent6 4" xfId="2786" xr:uid="{00000000-0005-0000-0000-0000AA100000}"/>
    <cellStyle name="40% - Accent6 4 10" xfId="5829" xr:uid="{00000000-0005-0000-0000-0000AB100000}"/>
    <cellStyle name="40% - Accent6 4 2" xfId="2787" xr:uid="{00000000-0005-0000-0000-0000AC100000}"/>
    <cellStyle name="40% - Accent6 4 2 2" xfId="5830" xr:uid="{00000000-0005-0000-0000-0000AD100000}"/>
    <cellStyle name="40% - Accent6 4 3" xfId="2788" xr:uid="{00000000-0005-0000-0000-0000AE100000}"/>
    <cellStyle name="40% - Accent6 4 3 2" xfId="2789" xr:uid="{00000000-0005-0000-0000-0000AF100000}"/>
    <cellStyle name="40% - Accent6 4 3 2 2" xfId="5832" xr:uid="{00000000-0005-0000-0000-0000B0100000}"/>
    <cellStyle name="40% - Accent6 4 3 3" xfId="5831" xr:uid="{00000000-0005-0000-0000-0000B1100000}"/>
    <cellStyle name="40% - Accent6 4 4" xfId="2790" xr:uid="{00000000-0005-0000-0000-0000B2100000}"/>
    <cellStyle name="40% - Accent6 4 4 2" xfId="2791" xr:uid="{00000000-0005-0000-0000-0000B3100000}"/>
    <cellStyle name="40% - Accent6 4 4 2 2" xfId="5834" xr:uid="{00000000-0005-0000-0000-0000B4100000}"/>
    <cellStyle name="40% - Accent6 4 4 3" xfId="5833" xr:uid="{00000000-0005-0000-0000-0000B5100000}"/>
    <cellStyle name="40% - Accent6 4 5" xfId="2792" xr:uid="{00000000-0005-0000-0000-0000B6100000}"/>
    <cellStyle name="40% - Accent6 4 5 2" xfId="5835" xr:uid="{00000000-0005-0000-0000-0000B7100000}"/>
    <cellStyle name="40% - Accent6 4 6" xfId="2793" xr:uid="{00000000-0005-0000-0000-0000B8100000}"/>
    <cellStyle name="40% - Accent6 4 6 2" xfId="5836" xr:uid="{00000000-0005-0000-0000-0000B9100000}"/>
    <cellStyle name="40% - Accent6 4 7" xfId="2794" xr:uid="{00000000-0005-0000-0000-0000BA100000}"/>
    <cellStyle name="40% - Accent6 4 7 2" xfId="5837" xr:uid="{00000000-0005-0000-0000-0000BB100000}"/>
    <cellStyle name="40% - Accent6 4 8" xfId="2795" xr:uid="{00000000-0005-0000-0000-0000BC100000}"/>
    <cellStyle name="40% - Accent6 4 8 2" xfId="5838" xr:uid="{00000000-0005-0000-0000-0000BD100000}"/>
    <cellStyle name="40% - Accent6 4 9" xfId="2796" xr:uid="{00000000-0005-0000-0000-0000BE100000}"/>
    <cellStyle name="40% - Accent6 4 9 2" xfId="5839" xr:uid="{00000000-0005-0000-0000-0000BF100000}"/>
    <cellStyle name="40% - Accent6 4_Sheet2" xfId="2797" xr:uid="{00000000-0005-0000-0000-0000C0100000}"/>
    <cellStyle name="40% - Accent6 5" xfId="2798" xr:uid="{00000000-0005-0000-0000-0000C1100000}"/>
    <cellStyle name="40% - Accent6 5 10" xfId="5840" xr:uid="{00000000-0005-0000-0000-0000C2100000}"/>
    <cellStyle name="40% - Accent6 5 2" xfId="2799" xr:uid="{00000000-0005-0000-0000-0000C3100000}"/>
    <cellStyle name="40% - Accent6 5 2 2" xfId="2800" xr:uid="{00000000-0005-0000-0000-0000C4100000}"/>
    <cellStyle name="40% - Accent6 5 2 2 2" xfId="5842" xr:uid="{00000000-0005-0000-0000-0000C5100000}"/>
    <cellStyle name="40% - Accent6 5 2 3" xfId="5841" xr:uid="{00000000-0005-0000-0000-0000C6100000}"/>
    <cellStyle name="40% - Accent6 5 3" xfId="2801" xr:uid="{00000000-0005-0000-0000-0000C7100000}"/>
    <cellStyle name="40% - Accent6 5 3 2" xfId="2802" xr:uid="{00000000-0005-0000-0000-0000C8100000}"/>
    <cellStyle name="40% - Accent6 5 3 2 2" xfId="5844" xr:uid="{00000000-0005-0000-0000-0000C9100000}"/>
    <cellStyle name="40% - Accent6 5 3 3" xfId="5843" xr:uid="{00000000-0005-0000-0000-0000CA100000}"/>
    <cellStyle name="40% - Accent6 5 4" xfId="2803" xr:uid="{00000000-0005-0000-0000-0000CB100000}"/>
    <cellStyle name="40% - Accent6 5 4 2" xfId="2804" xr:uid="{00000000-0005-0000-0000-0000CC100000}"/>
    <cellStyle name="40% - Accent6 5 4 2 2" xfId="5846" xr:uid="{00000000-0005-0000-0000-0000CD100000}"/>
    <cellStyle name="40% - Accent6 5 4 3" xfId="5845" xr:uid="{00000000-0005-0000-0000-0000CE100000}"/>
    <cellStyle name="40% - Accent6 5 5" xfId="2805" xr:uid="{00000000-0005-0000-0000-0000CF100000}"/>
    <cellStyle name="40% - Accent6 5 5 2" xfId="5847" xr:uid="{00000000-0005-0000-0000-0000D0100000}"/>
    <cellStyle name="40% - Accent6 5 6" xfId="2806" xr:uid="{00000000-0005-0000-0000-0000D1100000}"/>
    <cellStyle name="40% - Accent6 5 6 2" xfId="5848" xr:uid="{00000000-0005-0000-0000-0000D2100000}"/>
    <cellStyle name="40% - Accent6 5 7" xfId="2807" xr:uid="{00000000-0005-0000-0000-0000D3100000}"/>
    <cellStyle name="40% - Accent6 5 7 2" xfId="5849" xr:uid="{00000000-0005-0000-0000-0000D4100000}"/>
    <cellStyle name="40% - Accent6 5 8" xfId="2808" xr:uid="{00000000-0005-0000-0000-0000D5100000}"/>
    <cellStyle name="40% - Accent6 5 8 2" xfId="5850" xr:uid="{00000000-0005-0000-0000-0000D6100000}"/>
    <cellStyle name="40% - Accent6 5 9" xfId="2809" xr:uid="{00000000-0005-0000-0000-0000D7100000}"/>
    <cellStyle name="40% - Accent6 5 9 2" xfId="5851" xr:uid="{00000000-0005-0000-0000-0000D8100000}"/>
    <cellStyle name="40% - Accent6 5_Sheet2" xfId="2810" xr:uid="{00000000-0005-0000-0000-0000D9100000}"/>
    <cellStyle name="40% - Accent6 6" xfId="2811" xr:uid="{00000000-0005-0000-0000-0000DA100000}"/>
    <cellStyle name="40% - Accent6 6 10" xfId="5852" xr:uid="{00000000-0005-0000-0000-0000DB100000}"/>
    <cellStyle name="40% - Accent6 6 2" xfId="2812" xr:uid="{00000000-0005-0000-0000-0000DC100000}"/>
    <cellStyle name="40% - Accent6 6 2 2" xfId="2813" xr:uid="{00000000-0005-0000-0000-0000DD100000}"/>
    <cellStyle name="40% - Accent6 6 2 2 2" xfId="5854" xr:uid="{00000000-0005-0000-0000-0000DE100000}"/>
    <cellStyle name="40% - Accent6 6 2 3" xfId="5853" xr:uid="{00000000-0005-0000-0000-0000DF100000}"/>
    <cellStyle name="40% - Accent6 6 3" xfId="2814" xr:uid="{00000000-0005-0000-0000-0000E0100000}"/>
    <cellStyle name="40% - Accent6 6 3 2" xfId="2815" xr:uid="{00000000-0005-0000-0000-0000E1100000}"/>
    <cellStyle name="40% - Accent6 6 3 2 2" xfId="5856" xr:uid="{00000000-0005-0000-0000-0000E2100000}"/>
    <cellStyle name="40% - Accent6 6 3 3" xfId="5855" xr:uid="{00000000-0005-0000-0000-0000E3100000}"/>
    <cellStyle name="40% - Accent6 6 4" xfId="2816" xr:uid="{00000000-0005-0000-0000-0000E4100000}"/>
    <cellStyle name="40% - Accent6 6 4 2" xfId="2817" xr:uid="{00000000-0005-0000-0000-0000E5100000}"/>
    <cellStyle name="40% - Accent6 6 4 2 2" xfId="5858" xr:uid="{00000000-0005-0000-0000-0000E6100000}"/>
    <cellStyle name="40% - Accent6 6 4 3" xfId="5857" xr:uid="{00000000-0005-0000-0000-0000E7100000}"/>
    <cellStyle name="40% - Accent6 6 5" xfId="2818" xr:uid="{00000000-0005-0000-0000-0000E8100000}"/>
    <cellStyle name="40% - Accent6 6 5 2" xfId="5859" xr:uid="{00000000-0005-0000-0000-0000E9100000}"/>
    <cellStyle name="40% - Accent6 6 6" xfId="2819" xr:uid="{00000000-0005-0000-0000-0000EA100000}"/>
    <cellStyle name="40% - Accent6 6 6 2" xfId="5860" xr:uid="{00000000-0005-0000-0000-0000EB100000}"/>
    <cellStyle name="40% - Accent6 6 7" xfId="2820" xr:uid="{00000000-0005-0000-0000-0000EC100000}"/>
    <cellStyle name="40% - Accent6 6 7 2" xfId="5861" xr:uid="{00000000-0005-0000-0000-0000ED100000}"/>
    <cellStyle name="40% - Accent6 6 8" xfId="2821" xr:uid="{00000000-0005-0000-0000-0000EE100000}"/>
    <cellStyle name="40% - Accent6 6 8 2" xfId="5862" xr:uid="{00000000-0005-0000-0000-0000EF100000}"/>
    <cellStyle name="40% - Accent6 6 9" xfId="2822" xr:uid="{00000000-0005-0000-0000-0000F0100000}"/>
    <cellStyle name="40% - Accent6 6 9 2" xfId="5863" xr:uid="{00000000-0005-0000-0000-0000F1100000}"/>
    <cellStyle name="40% - Accent6 6_Sheet2" xfId="2823" xr:uid="{00000000-0005-0000-0000-0000F2100000}"/>
    <cellStyle name="40% - Accent6 7" xfId="2824" xr:uid="{00000000-0005-0000-0000-0000F3100000}"/>
    <cellStyle name="40% - Accent6 7 10" xfId="5864" xr:uid="{00000000-0005-0000-0000-0000F4100000}"/>
    <cellStyle name="40% - Accent6 7 2" xfId="2825" xr:uid="{00000000-0005-0000-0000-0000F5100000}"/>
    <cellStyle name="40% - Accent6 7 2 2" xfId="2826" xr:uid="{00000000-0005-0000-0000-0000F6100000}"/>
    <cellStyle name="40% - Accent6 7 2 2 2" xfId="5866" xr:uid="{00000000-0005-0000-0000-0000F7100000}"/>
    <cellStyle name="40% - Accent6 7 2 3" xfId="5865" xr:uid="{00000000-0005-0000-0000-0000F8100000}"/>
    <cellStyle name="40% - Accent6 7 3" xfId="2827" xr:uid="{00000000-0005-0000-0000-0000F9100000}"/>
    <cellStyle name="40% - Accent6 7 3 2" xfId="2828" xr:uid="{00000000-0005-0000-0000-0000FA100000}"/>
    <cellStyle name="40% - Accent6 7 3 2 2" xfId="5868" xr:uid="{00000000-0005-0000-0000-0000FB100000}"/>
    <cellStyle name="40% - Accent6 7 3 3" xfId="5867" xr:uid="{00000000-0005-0000-0000-0000FC100000}"/>
    <cellStyle name="40% - Accent6 7 4" xfId="2829" xr:uid="{00000000-0005-0000-0000-0000FD100000}"/>
    <cellStyle name="40% - Accent6 7 4 2" xfId="2830" xr:uid="{00000000-0005-0000-0000-0000FE100000}"/>
    <cellStyle name="40% - Accent6 7 4 2 2" xfId="5870" xr:uid="{00000000-0005-0000-0000-0000FF100000}"/>
    <cellStyle name="40% - Accent6 7 4 3" xfId="5869" xr:uid="{00000000-0005-0000-0000-000000110000}"/>
    <cellStyle name="40% - Accent6 7 5" xfId="2831" xr:uid="{00000000-0005-0000-0000-000001110000}"/>
    <cellStyle name="40% - Accent6 7 5 2" xfId="5871" xr:uid="{00000000-0005-0000-0000-000002110000}"/>
    <cellStyle name="40% - Accent6 7 6" xfId="2832" xr:uid="{00000000-0005-0000-0000-000003110000}"/>
    <cellStyle name="40% - Accent6 7 6 2" xfId="5872" xr:uid="{00000000-0005-0000-0000-000004110000}"/>
    <cellStyle name="40% - Accent6 7 7" xfId="2833" xr:uid="{00000000-0005-0000-0000-000005110000}"/>
    <cellStyle name="40% - Accent6 7 7 2" xfId="5873" xr:uid="{00000000-0005-0000-0000-000006110000}"/>
    <cellStyle name="40% - Accent6 7 8" xfId="2834" xr:uid="{00000000-0005-0000-0000-000007110000}"/>
    <cellStyle name="40% - Accent6 7 8 2" xfId="5874" xr:uid="{00000000-0005-0000-0000-000008110000}"/>
    <cellStyle name="40% - Accent6 7 9" xfId="2835" xr:uid="{00000000-0005-0000-0000-000009110000}"/>
    <cellStyle name="40% - Accent6 7 9 2" xfId="5875" xr:uid="{00000000-0005-0000-0000-00000A110000}"/>
    <cellStyle name="40% - Accent6 7_Sheet2" xfId="2836" xr:uid="{00000000-0005-0000-0000-00000B110000}"/>
    <cellStyle name="40% - Accent6 8" xfId="2837" xr:uid="{00000000-0005-0000-0000-00000C110000}"/>
    <cellStyle name="40% - Accent6 8 10" xfId="5876" xr:uid="{00000000-0005-0000-0000-00000D110000}"/>
    <cellStyle name="40% - Accent6 8 2" xfId="2838" xr:uid="{00000000-0005-0000-0000-00000E110000}"/>
    <cellStyle name="40% - Accent6 8 2 2" xfId="5877" xr:uid="{00000000-0005-0000-0000-00000F110000}"/>
    <cellStyle name="40% - Accent6 8 3" xfId="2839" xr:uid="{00000000-0005-0000-0000-000010110000}"/>
    <cellStyle name="40% - Accent6 8 3 2" xfId="5878" xr:uid="{00000000-0005-0000-0000-000011110000}"/>
    <cellStyle name="40% - Accent6 8 4" xfId="2840" xr:uid="{00000000-0005-0000-0000-000012110000}"/>
    <cellStyle name="40% - Accent6 8 4 2" xfId="5879" xr:uid="{00000000-0005-0000-0000-000013110000}"/>
    <cellStyle name="40% - Accent6 8 5" xfId="2841" xr:uid="{00000000-0005-0000-0000-000014110000}"/>
    <cellStyle name="40% - Accent6 8 5 2" xfId="5880" xr:uid="{00000000-0005-0000-0000-000015110000}"/>
    <cellStyle name="40% - Accent6 8 6" xfId="2842" xr:uid="{00000000-0005-0000-0000-000016110000}"/>
    <cellStyle name="40% - Accent6 8 6 2" xfId="5881" xr:uid="{00000000-0005-0000-0000-000017110000}"/>
    <cellStyle name="40% - Accent6 8 7" xfId="2843" xr:uid="{00000000-0005-0000-0000-000018110000}"/>
    <cellStyle name="40% - Accent6 8 7 2" xfId="5882" xr:uid="{00000000-0005-0000-0000-000019110000}"/>
    <cellStyle name="40% - Accent6 8 8" xfId="2844" xr:uid="{00000000-0005-0000-0000-00001A110000}"/>
    <cellStyle name="40% - Accent6 8 8 2" xfId="5883" xr:uid="{00000000-0005-0000-0000-00001B110000}"/>
    <cellStyle name="40% - Accent6 8 9" xfId="2845" xr:uid="{00000000-0005-0000-0000-00001C110000}"/>
    <cellStyle name="40% - Accent6 8 9 2" xfId="5884" xr:uid="{00000000-0005-0000-0000-00001D110000}"/>
    <cellStyle name="40% - Accent6 8_Sheet2" xfId="2846" xr:uid="{00000000-0005-0000-0000-00001E110000}"/>
    <cellStyle name="40% - Accent6 9" xfId="2847" xr:uid="{00000000-0005-0000-0000-00001F110000}"/>
    <cellStyle name="40% - Accent6 9 10" xfId="5885" xr:uid="{00000000-0005-0000-0000-000020110000}"/>
    <cellStyle name="40% - Accent6 9 2" xfId="2848" xr:uid="{00000000-0005-0000-0000-000021110000}"/>
    <cellStyle name="40% - Accent6 9 2 2" xfId="5886" xr:uid="{00000000-0005-0000-0000-000022110000}"/>
    <cellStyle name="40% - Accent6 9 3" xfId="2849" xr:uid="{00000000-0005-0000-0000-000023110000}"/>
    <cellStyle name="40% - Accent6 9 3 2" xfId="5887" xr:uid="{00000000-0005-0000-0000-000024110000}"/>
    <cellStyle name="40% - Accent6 9 4" xfId="2850" xr:uid="{00000000-0005-0000-0000-000025110000}"/>
    <cellStyle name="40% - Accent6 9 4 2" xfId="5888" xr:uid="{00000000-0005-0000-0000-000026110000}"/>
    <cellStyle name="40% - Accent6 9 5" xfId="2851" xr:uid="{00000000-0005-0000-0000-000027110000}"/>
    <cellStyle name="40% - Accent6 9 5 2" xfId="5889" xr:uid="{00000000-0005-0000-0000-000028110000}"/>
    <cellStyle name="40% - Accent6 9 6" xfId="2852" xr:uid="{00000000-0005-0000-0000-000029110000}"/>
    <cellStyle name="40% - Accent6 9 6 2" xfId="5890" xr:uid="{00000000-0005-0000-0000-00002A110000}"/>
    <cellStyle name="40% - Accent6 9 7" xfId="2853" xr:uid="{00000000-0005-0000-0000-00002B110000}"/>
    <cellStyle name="40% - Accent6 9 7 2" xfId="5891" xr:uid="{00000000-0005-0000-0000-00002C110000}"/>
    <cellStyle name="40% - Accent6 9 8" xfId="2854" xr:uid="{00000000-0005-0000-0000-00002D110000}"/>
    <cellStyle name="40% - Accent6 9 8 2" xfId="5892" xr:uid="{00000000-0005-0000-0000-00002E110000}"/>
    <cellStyle name="40% - Accent6 9 9" xfId="2855" xr:uid="{00000000-0005-0000-0000-00002F110000}"/>
    <cellStyle name="40% - Accent6 9 9 2" xfId="5893" xr:uid="{00000000-0005-0000-0000-000030110000}"/>
    <cellStyle name="40% - Akzent1" xfId="2856" xr:uid="{00000000-0005-0000-0000-000031110000}"/>
    <cellStyle name="40% - Akzent2" xfId="2857" xr:uid="{00000000-0005-0000-0000-000032110000}"/>
    <cellStyle name="40% - Akzent3" xfId="2858" xr:uid="{00000000-0005-0000-0000-000033110000}"/>
    <cellStyle name="40% - Akzent4" xfId="2859" xr:uid="{00000000-0005-0000-0000-000034110000}"/>
    <cellStyle name="40% - Akzent5" xfId="2860" xr:uid="{00000000-0005-0000-0000-000035110000}"/>
    <cellStyle name="40% - Akzent6" xfId="2861" xr:uid="{00000000-0005-0000-0000-000036110000}"/>
    <cellStyle name="413132" xfId="2862" xr:uid="{00000000-0005-0000-0000-000037110000}"/>
    <cellStyle name="413132 2" xfId="2863" xr:uid="{00000000-0005-0000-0000-000038110000}"/>
    <cellStyle name="413132_KC720 - JCR - Mar '11" xfId="2864" xr:uid="{00000000-0005-0000-0000-000039110000}"/>
    <cellStyle name="44" xfId="2865" xr:uid="{00000000-0005-0000-0000-00003A110000}"/>
    <cellStyle name="4Decimal" xfId="2866" xr:uid="{00000000-0005-0000-0000-00003B110000}"/>
    <cellStyle name="5" xfId="2867" xr:uid="{00000000-0005-0000-0000-00003C110000}"/>
    <cellStyle name="5_001-R2-SPD-BOQ for Bridge4(ph1,ph2)-ren-22-01-09" xfId="2868" xr:uid="{00000000-0005-0000-0000-00003D110000}"/>
    <cellStyle name="5_003-R0-PNSS-BOQ for Cable Stayed Bridge-csl-23.12.08" xfId="2869" xr:uid="{00000000-0005-0000-0000-00003E110000}"/>
    <cellStyle name="5_003-R0-PNSS-BOQ for Cable Stayed Bridge-ren-22-01-09" xfId="2870" xr:uid="{00000000-0005-0000-0000-00003F110000}"/>
    <cellStyle name="5_003-R0-PNSS-BOQ for Cable Stayed Bridge-ren-22-01-09-1" xfId="2871" xr:uid="{00000000-0005-0000-0000-000040110000}"/>
    <cellStyle name="5_Analysis - Hodariyat - 20.06.09" xfId="2872" xr:uid="{00000000-0005-0000-0000-000041110000}"/>
    <cellStyle name="5_Analysis - hodariyat Bridge - 16.05.09" xfId="2873" xr:uid="{00000000-0005-0000-0000-000042110000}"/>
    <cellStyle name="5_Analysis-Road works" xfId="2874" xr:uid="{00000000-0005-0000-0000-000043110000}"/>
    <cellStyle name="5_Analysis-Structures" xfId="2875" xr:uid="{00000000-0005-0000-0000-000044110000}"/>
    <cellStyle name="5_Bridge-3-Cable stay-Final 28.01.09" xfId="2876" xr:uid="{00000000-0005-0000-0000-000045110000}"/>
    <cellStyle name="5_Bridge-4-Arch-24 Month-10.03.09" xfId="2877" xr:uid="{00000000-0005-0000-0000-000046110000}"/>
    <cellStyle name="5_Cable Stay bridge workings-21.12.08" xfId="2878" xr:uid="{00000000-0005-0000-0000-000047110000}"/>
    <cellStyle name="5_CS reworked owith qty of 29.01.09" xfId="2879" xr:uid="{00000000-0005-0000-0000-000048110000}"/>
    <cellStyle name="5_pt cs comparision" xfId="2880" xr:uid="{00000000-0005-0000-0000-000049110000}"/>
    <cellStyle name="5_To Client - Bridge 4" xfId="2881" xr:uid="{00000000-0005-0000-0000-00004A110000}"/>
    <cellStyle name="60% - Accent1 1" xfId="2882" xr:uid="{00000000-0005-0000-0000-00004B110000}"/>
    <cellStyle name="60% - Accent1 1 1" xfId="2883" xr:uid="{00000000-0005-0000-0000-00004C110000}"/>
    <cellStyle name="60% - Accent1 1_Building_-_5-final_Price_Variation(1)" xfId="2884" xr:uid="{00000000-0005-0000-0000-00004D110000}"/>
    <cellStyle name="60% - Accent1 10" xfId="2885" xr:uid="{00000000-0005-0000-0000-00004E110000}"/>
    <cellStyle name="60% - Accent1 10 2" xfId="2886" xr:uid="{00000000-0005-0000-0000-00004F110000}"/>
    <cellStyle name="60% - Accent1 10 3" xfId="2887" xr:uid="{00000000-0005-0000-0000-000050110000}"/>
    <cellStyle name="60% - Accent1 10 4" xfId="2888" xr:uid="{00000000-0005-0000-0000-000051110000}"/>
    <cellStyle name="60% - Accent1 10 5" xfId="2889" xr:uid="{00000000-0005-0000-0000-000052110000}"/>
    <cellStyle name="60% - Accent1 10 6" xfId="2890" xr:uid="{00000000-0005-0000-0000-000053110000}"/>
    <cellStyle name="60% - Accent1 10 7" xfId="2891" xr:uid="{00000000-0005-0000-0000-000054110000}"/>
    <cellStyle name="60% - Accent1 10 8" xfId="2892" xr:uid="{00000000-0005-0000-0000-000055110000}"/>
    <cellStyle name="60% - Accent1 11" xfId="2893" xr:uid="{00000000-0005-0000-0000-000056110000}"/>
    <cellStyle name="60% - Accent1 12" xfId="2894" xr:uid="{00000000-0005-0000-0000-000057110000}"/>
    <cellStyle name="60% - Accent1 13" xfId="2895" xr:uid="{00000000-0005-0000-0000-000058110000}"/>
    <cellStyle name="60% - Accent1 14" xfId="2896" xr:uid="{00000000-0005-0000-0000-000059110000}"/>
    <cellStyle name="60% - Accent1 15" xfId="2897" xr:uid="{00000000-0005-0000-0000-00005A110000}"/>
    <cellStyle name="60% - Accent1 16" xfId="2898" xr:uid="{00000000-0005-0000-0000-00005B110000}"/>
    <cellStyle name="60% - Accent1 17" xfId="2899" xr:uid="{00000000-0005-0000-0000-00005C110000}"/>
    <cellStyle name="60% - Accent1 18" xfId="2900" xr:uid="{00000000-0005-0000-0000-00005D110000}"/>
    <cellStyle name="60% - Accent1 19" xfId="2901" xr:uid="{00000000-0005-0000-0000-00005E110000}"/>
    <cellStyle name="60% - Accent1 2" xfId="2902" xr:uid="{00000000-0005-0000-0000-00005F110000}"/>
    <cellStyle name="60% - Accent1 2 2" xfId="2903" xr:uid="{00000000-0005-0000-0000-000060110000}"/>
    <cellStyle name="60% - Accent1 2 3" xfId="2904" xr:uid="{00000000-0005-0000-0000-000061110000}"/>
    <cellStyle name="60% - Accent1 2 3 2" xfId="2905" xr:uid="{00000000-0005-0000-0000-000062110000}"/>
    <cellStyle name="60% - Accent1 2 4" xfId="2906" xr:uid="{00000000-0005-0000-0000-000063110000}"/>
    <cellStyle name="60% - Accent1 2 4 2" xfId="2907" xr:uid="{00000000-0005-0000-0000-000064110000}"/>
    <cellStyle name="60% - Accent1 2 5" xfId="2908" xr:uid="{00000000-0005-0000-0000-000065110000}"/>
    <cellStyle name="60% - Accent1 2 6" xfId="2909" xr:uid="{00000000-0005-0000-0000-000066110000}"/>
    <cellStyle name="60% - Accent1 2 7" xfId="2910" xr:uid="{00000000-0005-0000-0000-000067110000}"/>
    <cellStyle name="60% - Accent1 2 8" xfId="2911" xr:uid="{00000000-0005-0000-0000-000068110000}"/>
    <cellStyle name="60% - Accent1 2 9" xfId="2912" xr:uid="{00000000-0005-0000-0000-000069110000}"/>
    <cellStyle name="60% - Accent1 2_Block-F LGF POur-II BBS" xfId="2913" xr:uid="{00000000-0005-0000-0000-00006A110000}"/>
    <cellStyle name="60% - Accent1 20" xfId="2914" xr:uid="{00000000-0005-0000-0000-00006B110000}"/>
    <cellStyle name="60% - Accent1 21" xfId="2915" xr:uid="{00000000-0005-0000-0000-00006C110000}"/>
    <cellStyle name="60% - Accent1 22" xfId="2916" xr:uid="{00000000-0005-0000-0000-00006D110000}"/>
    <cellStyle name="60% - Accent1 23" xfId="2917" xr:uid="{00000000-0005-0000-0000-00006E110000}"/>
    <cellStyle name="60% - Accent1 24" xfId="2918" xr:uid="{00000000-0005-0000-0000-00006F110000}"/>
    <cellStyle name="60% - Accent1 25" xfId="2919" xr:uid="{00000000-0005-0000-0000-000070110000}"/>
    <cellStyle name="60% - Accent1 26" xfId="2920" xr:uid="{00000000-0005-0000-0000-000071110000}"/>
    <cellStyle name="60% - Accent1 27" xfId="2921" xr:uid="{00000000-0005-0000-0000-000072110000}"/>
    <cellStyle name="60% - Accent1 28" xfId="2922" xr:uid="{00000000-0005-0000-0000-000073110000}"/>
    <cellStyle name="60% - Accent1 29" xfId="2923" xr:uid="{00000000-0005-0000-0000-000074110000}"/>
    <cellStyle name="60% - Accent1 3" xfId="2924" xr:uid="{00000000-0005-0000-0000-000075110000}"/>
    <cellStyle name="60% - Accent1 3 2" xfId="2925" xr:uid="{00000000-0005-0000-0000-000076110000}"/>
    <cellStyle name="60% - Accent1 3 3" xfId="2926" xr:uid="{00000000-0005-0000-0000-000077110000}"/>
    <cellStyle name="60% - Accent1 3 3 2" xfId="2927" xr:uid="{00000000-0005-0000-0000-000078110000}"/>
    <cellStyle name="60% - Accent1 3 4" xfId="2928" xr:uid="{00000000-0005-0000-0000-000079110000}"/>
    <cellStyle name="60% - Accent1 3 4 2" xfId="2929" xr:uid="{00000000-0005-0000-0000-00007A110000}"/>
    <cellStyle name="60% - Accent1 3 5" xfId="2930" xr:uid="{00000000-0005-0000-0000-00007B110000}"/>
    <cellStyle name="60% - Accent1 3 6" xfId="2931" xr:uid="{00000000-0005-0000-0000-00007C110000}"/>
    <cellStyle name="60% - Accent1 3 7" xfId="2932" xr:uid="{00000000-0005-0000-0000-00007D110000}"/>
    <cellStyle name="60% - Accent1 3 8" xfId="2933" xr:uid="{00000000-0005-0000-0000-00007E110000}"/>
    <cellStyle name="60% - Accent1 3_Sheet2" xfId="2934" xr:uid="{00000000-0005-0000-0000-00007F110000}"/>
    <cellStyle name="60% - Accent1 30" xfId="2935" xr:uid="{00000000-0005-0000-0000-000080110000}"/>
    <cellStyle name="60% - Accent1 31" xfId="2936" xr:uid="{00000000-0005-0000-0000-000081110000}"/>
    <cellStyle name="60% - Accent1 32" xfId="2937" xr:uid="{00000000-0005-0000-0000-000082110000}"/>
    <cellStyle name="60% - Accent1 33" xfId="2938" xr:uid="{00000000-0005-0000-0000-000083110000}"/>
    <cellStyle name="60% - Accent1 34" xfId="2939" xr:uid="{00000000-0005-0000-0000-000084110000}"/>
    <cellStyle name="60% - Accent1 35" xfId="2940" xr:uid="{00000000-0005-0000-0000-000085110000}"/>
    <cellStyle name="60% - Accent1 36" xfId="2941" xr:uid="{00000000-0005-0000-0000-000086110000}"/>
    <cellStyle name="60% - Accent1 37" xfId="2942" xr:uid="{00000000-0005-0000-0000-000087110000}"/>
    <cellStyle name="60% - Accent1 38" xfId="2943" xr:uid="{00000000-0005-0000-0000-000088110000}"/>
    <cellStyle name="60% - Accent1 39" xfId="2944" xr:uid="{00000000-0005-0000-0000-000089110000}"/>
    <cellStyle name="60% - Accent1 4" xfId="2945" xr:uid="{00000000-0005-0000-0000-00008A110000}"/>
    <cellStyle name="60% - Accent1 4 2" xfId="2946" xr:uid="{00000000-0005-0000-0000-00008B110000}"/>
    <cellStyle name="60% - Accent1 4 3" xfId="2947" xr:uid="{00000000-0005-0000-0000-00008C110000}"/>
    <cellStyle name="60% - Accent1 4 3 2" xfId="2948" xr:uid="{00000000-0005-0000-0000-00008D110000}"/>
    <cellStyle name="60% - Accent1 4 4" xfId="2949" xr:uid="{00000000-0005-0000-0000-00008E110000}"/>
    <cellStyle name="60% - Accent1 4 4 2" xfId="2950" xr:uid="{00000000-0005-0000-0000-00008F110000}"/>
    <cellStyle name="60% - Accent1 4 5" xfId="2951" xr:uid="{00000000-0005-0000-0000-000090110000}"/>
    <cellStyle name="60% - Accent1 4 6" xfId="2952" xr:uid="{00000000-0005-0000-0000-000091110000}"/>
    <cellStyle name="60% - Accent1 4 7" xfId="2953" xr:uid="{00000000-0005-0000-0000-000092110000}"/>
    <cellStyle name="60% - Accent1 4 8" xfId="2954" xr:uid="{00000000-0005-0000-0000-000093110000}"/>
    <cellStyle name="60% - Accent1 4_Sheet2" xfId="2955" xr:uid="{00000000-0005-0000-0000-000094110000}"/>
    <cellStyle name="60% - Accent1 5" xfId="2956" xr:uid="{00000000-0005-0000-0000-000095110000}"/>
    <cellStyle name="60% - Accent1 5 2" xfId="2957" xr:uid="{00000000-0005-0000-0000-000096110000}"/>
    <cellStyle name="60% - Accent1 5 2 2" xfId="2958" xr:uid="{00000000-0005-0000-0000-000097110000}"/>
    <cellStyle name="60% - Accent1 5 3" xfId="2959" xr:uid="{00000000-0005-0000-0000-000098110000}"/>
    <cellStyle name="60% - Accent1 5 3 2" xfId="2960" xr:uid="{00000000-0005-0000-0000-000099110000}"/>
    <cellStyle name="60% - Accent1 5 4" xfId="2961" xr:uid="{00000000-0005-0000-0000-00009A110000}"/>
    <cellStyle name="60% - Accent1 5 4 2" xfId="2962" xr:uid="{00000000-0005-0000-0000-00009B110000}"/>
    <cellStyle name="60% - Accent1 5 5" xfId="2963" xr:uid="{00000000-0005-0000-0000-00009C110000}"/>
    <cellStyle name="60% - Accent1 5 6" xfId="2964" xr:uid="{00000000-0005-0000-0000-00009D110000}"/>
    <cellStyle name="60% - Accent1 5 7" xfId="2965" xr:uid="{00000000-0005-0000-0000-00009E110000}"/>
    <cellStyle name="60% - Accent1 5 8" xfId="2966" xr:uid="{00000000-0005-0000-0000-00009F110000}"/>
    <cellStyle name="60% - Accent1 5_Sheet2" xfId="2967" xr:uid="{00000000-0005-0000-0000-0000A0110000}"/>
    <cellStyle name="60% - Accent1 6" xfId="2968" xr:uid="{00000000-0005-0000-0000-0000A1110000}"/>
    <cellStyle name="60% - Accent1 6 2" xfId="2969" xr:uid="{00000000-0005-0000-0000-0000A2110000}"/>
    <cellStyle name="60% - Accent1 6 2 2" xfId="2970" xr:uid="{00000000-0005-0000-0000-0000A3110000}"/>
    <cellStyle name="60% - Accent1 6 3" xfId="2971" xr:uid="{00000000-0005-0000-0000-0000A4110000}"/>
    <cellStyle name="60% - Accent1 6 3 2" xfId="2972" xr:uid="{00000000-0005-0000-0000-0000A5110000}"/>
    <cellStyle name="60% - Accent1 6 4" xfId="2973" xr:uid="{00000000-0005-0000-0000-0000A6110000}"/>
    <cellStyle name="60% - Accent1 6 4 2" xfId="2974" xr:uid="{00000000-0005-0000-0000-0000A7110000}"/>
    <cellStyle name="60% - Accent1 6 5" xfId="2975" xr:uid="{00000000-0005-0000-0000-0000A8110000}"/>
    <cellStyle name="60% - Accent1 6 6" xfId="2976" xr:uid="{00000000-0005-0000-0000-0000A9110000}"/>
    <cellStyle name="60% - Accent1 6 7" xfId="2977" xr:uid="{00000000-0005-0000-0000-0000AA110000}"/>
    <cellStyle name="60% - Accent1 6 8" xfId="2978" xr:uid="{00000000-0005-0000-0000-0000AB110000}"/>
    <cellStyle name="60% - Accent1 6_Sheet2" xfId="2979" xr:uid="{00000000-0005-0000-0000-0000AC110000}"/>
    <cellStyle name="60% - Accent1 7" xfId="2980" xr:uid="{00000000-0005-0000-0000-0000AD110000}"/>
    <cellStyle name="60% - Accent1 7 2" xfId="2981" xr:uid="{00000000-0005-0000-0000-0000AE110000}"/>
    <cellStyle name="60% - Accent1 7 2 2" xfId="2982" xr:uid="{00000000-0005-0000-0000-0000AF110000}"/>
    <cellStyle name="60% - Accent1 7 3" xfId="2983" xr:uid="{00000000-0005-0000-0000-0000B0110000}"/>
    <cellStyle name="60% - Accent1 7 3 2" xfId="2984" xr:uid="{00000000-0005-0000-0000-0000B1110000}"/>
    <cellStyle name="60% - Accent1 7 4" xfId="2985" xr:uid="{00000000-0005-0000-0000-0000B2110000}"/>
    <cellStyle name="60% - Accent1 7 4 2" xfId="2986" xr:uid="{00000000-0005-0000-0000-0000B3110000}"/>
    <cellStyle name="60% - Accent1 7 5" xfId="2987" xr:uid="{00000000-0005-0000-0000-0000B4110000}"/>
    <cellStyle name="60% - Accent1 7 6" xfId="2988" xr:uid="{00000000-0005-0000-0000-0000B5110000}"/>
    <cellStyle name="60% - Accent1 7 7" xfId="2989" xr:uid="{00000000-0005-0000-0000-0000B6110000}"/>
    <cellStyle name="60% - Accent1 7 8" xfId="2990" xr:uid="{00000000-0005-0000-0000-0000B7110000}"/>
    <cellStyle name="60% - Accent1 7_Sheet2" xfId="2991" xr:uid="{00000000-0005-0000-0000-0000B8110000}"/>
    <cellStyle name="60% - Accent1 8" xfId="2992" xr:uid="{00000000-0005-0000-0000-0000B9110000}"/>
    <cellStyle name="60% - Accent1 8 2" xfId="2993" xr:uid="{00000000-0005-0000-0000-0000BA110000}"/>
    <cellStyle name="60% - Accent1 8 3" xfId="2994" xr:uid="{00000000-0005-0000-0000-0000BB110000}"/>
    <cellStyle name="60% - Accent1 8 4" xfId="2995" xr:uid="{00000000-0005-0000-0000-0000BC110000}"/>
    <cellStyle name="60% - Accent1 8 5" xfId="2996" xr:uid="{00000000-0005-0000-0000-0000BD110000}"/>
    <cellStyle name="60% - Accent1 8 6" xfId="2997" xr:uid="{00000000-0005-0000-0000-0000BE110000}"/>
    <cellStyle name="60% - Accent1 8 7" xfId="2998" xr:uid="{00000000-0005-0000-0000-0000BF110000}"/>
    <cellStyle name="60% - Accent1 8 8" xfId="2999" xr:uid="{00000000-0005-0000-0000-0000C0110000}"/>
    <cellStyle name="60% - Accent1 8_Sheet2" xfId="3000" xr:uid="{00000000-0005-0000-0000-0000C1110000}"/>
    <cellStyle name="60% - Accent1 9" xfId="3001" xr:uid="{00000000-0005-0000-0000-0000C2110000}"/>
    <cellStyle name="60% - Accent1 9 2" xfId="3002" xr:uid="{00000000-0005-0000-0000-0000C3110000}"/>
    <cellStyle name="60% - Accent1 9 3" xfId="3003" xr:uid="{00000000-0005-0000-0000-0000C4110000}"/>
    <cellStyle name="60% - Accent1 9 4" xfId="3004" xr:uid="{00000000-0005-0000-0000-0000C5110000}"/>
    <cellStyle name="60% - Accent1 9 5" xfId="3005" xr:uid="{00000000-0005-0000-0000-0000C6110000}"/>
    <cellStyle name="60% - Accent1 9 6" xfId="3006" xr:uid="{00000000-0005-0000-0000-0000C7110000}"/>
    <cellStyle name="60% - Accent1 9 7" xfId="3007" xr:uid="{00000000-0005-0000-0000-0000C8110000}"/>
    <cellStyle name="60% - Accent1 9 8" xfId="3008" xr:uid="{00000000-0005-0000-0000-0000C9110000}"/>
    <cellStyle name="60% - Accent2 1" xfId="3009" xr:uid="{00000000-0005-0000-0000-0000CA110000}"/>
    <cellStyle name="60% - Accent2 1 1" xfId="3010" xr:uid="{00000000-0005-0000-0000-0000CB110000}"/>
    <cellStyle name="60% - Accent2 10" xfId="3011" xr:uid="{00000000-0005-0000-0000-0000CC110000}"/>
    <cellStyle name="60% - Accent2 10 2" xfId="3012" xr:uid="{00000000-0005-0000-0000-0000CD110000}"/>
    <cellStyle name="60% - Accent2 10 3" xfId="3013" xr:uid="{00000000-0005-0000-0000-0000CE110000}"/>
    <cellStyle name="60% - Accent2 10 4" xfId="3014" xr:uid="{00000000-0005-0000-0000-0000CF110000}"/>
    <cellStyle name="60% - Accent2 10 5" xfId="3015" xr:uid="{00000000-0005-0000-0000-0000D0110000}"/>
    <cellStyle name="60% - Accent2 10 6" xfId="3016" xr:uid="{00000000-0005-0000-0000-0000D1110000}"/>
    <cellStyle name="60% - Accent2 10 7" xfId="3017" xr:uid="{00000000-0005-0000-0000-0000D2110000}"/>
    <cellStyle name="60% - Accent2 10 8" xfId="3018" xr:uid="{00000000-0005-0000-0000-0000D3110000}"/>
    <cellStyle name="60% - Accent2 11" xfId="3019" xr:uid="{00000000-0005-0000-0000-0000D4110000}"/>
    <cellStyle name="60% - Accent2 12" xfId="3020" xr:uid="{00000000-0005-0000-0000-0000D5110000}"/>
    <cellStyle name="60% - Accent2 13" xfId="3021" xr:uid="{00000000-0005-0000-0000-0000D6110000}"/>
    <cellStyle name="60% - Accent2 14" xfId="3022" xr:uid="{00000000-0005-0000-0000-0000D7110000}"/>
    <cellStyle name="60% - Accent2 15" xfId="3023" xr:uid="{00000000-0005-0000-0000-0000D8110000}"/>
    <cellStyle name="60% - Accent2 16" xfId="3024" xr:uid="{00000000-0005-0000-0000-0000D9110000}"/>
    <cellStyle name="60% - Accent2 17" xfId="3025" xr:uid="{00000000-0005-0000-0000-0000DA110000}"/>
    <cellStyle name="60% - Accent2 18" xfId="3026" xr:uid="{00000000-0005-0000-0000-0000DB110000}"/>
    <cellStyle name="60% - Accent2 19" xfId="3027" xr:uid="{00000000-0005-0000-0000-0000DC110000}"/>
    <cellStyle name="60% - Accent2 2" xfId="3028" xr:uid="{00000000-0005-0000-0000-0000DD110000}"/>
    <cellStyle name="60% - Accent2 2 2" xfId="3029" xr:uid="{00000000-0005-0000-0000-0000DE110000}"/>
    <cellStyle name="60% - Accent2 2 3" xfId="3030" xr:uid="{00000000-0005-0000-0000-0000DF110000}"/>
    <cellStyle name="60% - Accent2 2 3 2" xfId="3031" xr:uid="{00000000-0005-0000-0000-0000E0110000}"/>
    <cellStyle name="60% - Accent2 2 4" xfId="3032" xr:uid="{00000000-0005-0000-0000-0000E1110000}"/>
    <cellStyle name="60% - Accent2 2 4 2" xfId="3033" xr:uid="{00000000-0005-0000-0000-0000E2110000}"/>
    <cellStyle name="60% - Accent2 2 5" xfId="3034" xr:uid="{00000000-0005-0000-0000-0000E3110000}"/>
    <cellStyle name="60% - Accent2 2 6" xfId="3035" xr:uid="{00000000-0005-0000-0000-0000E4110000}"/>
    <cellStyle name="60% - Accent2 2 7" xfId="3036" xr:uid="{00000000-0005-0000-0000-0000E5110000}"/>
    <cellStyle name="60% - Accent2 2 8" xfId="3037" xr:uid="{00000000-0005-0000-0000-0000E6110000}"/>
    <cellStyle name="60% - Accent2 2 9" xfId="3038" xr:uid="{00000000-0005-0000-0000-0000E7110000}"/>
    <cellStyle name="60% - Accent2 2_Block-F LGF POur-II BBS" xfId="3039" xr:uid="{00000000-0005-0000-0000-0000E8110000}"/>
    <cellStyle name="60% - Accent2 20" xfId="3040" xr:uid="{00000000-0005-0000-0000-0000E9110000}"/>
    <cellStyle name="60% - Accent2 21" xfId="3041" xr:uid="{00000000-0005-0000-0000-0000EA110000}"/>
    <cellStyle name="60% - Accent2 22" xfId="3042" xr:uid="{00000000-0005-0000-0000-0000EB110000}"/>
    <cellStyle name="60% - Accent2 23" xfId="3043" xr:uid="{00000000-0005-0000-0000-0000EC110000}"/>
    <cellStyle name="60% - Accent2 24" xfId="3044" xr:uid="{00000000-0005-0000-0000-0000ED110000}"/>
    <cellStyle name="60% - Accent2 25" xfId="3045" xr:uid="{00000000-0005-0000-0000-0000EE110000}"/>
    <cellStyle name="60% - Accent2 26" xfId="3046" xr:uid="{00000000-0005-0000-0000-0000EF110000}"/>
    <cellStyle name="60% - Accent2 27" xfId="3047" xr:uid="{00000000-0005-0000-0000-0000F0110000}"/>
    <cellStyle name="60% - Accent2 28" xfId="3048" xr:uid="{00000000-0005-0000-0000-0000F1110000}"/>
    <cellStyle name="60% - Accent2 29" xfId="3049" xr:uid="{00000000-0005-0000-0000-0000F2110000}"/>
    <cellStyle name="60% - Accent2 3" xfId="3050" xr:uid="{00000000-0005-0000-0000-0000F3110000}"/>
    <cellStyle name="60% - Accent2 3 2" xfId="3051" xr:uid="{00000000-0005-0000-0000-0000F4110000}"/>
    <cellStyle name="60% - Accent2 3 3" xfId="3052" xr:uid="{00000000-0005-0000-0000-0000F5110000}"/>
    <cellStyle name="60% - Accent2 3 3 2" xfId="3053" xr:uid="{00000000-0005-0000-0000-0000F6110000}"/>
    <cellStyle name="60% - Accent2 3 4" xfId="3054" xr:uid="{00000000-0005-0000-0000-0000F7110000}"/>
    <cellStyle name="60% - Accent2 3 4 2" xfId="3055" xr:uid="{00000000-0005-0000-0000-0000F8110000}"/>
    <cellStyle name="60% - Accent2 3 5" xfId="3056" xr:uid="{00000000-0005-0000-0000-0000F9110000}"/>
    <cellStyle name="60% - Accent2 3 6" xfId="3057" xr:uid="{00000000-0005-0000-0000-0000FA110000}"/>
    <cellStyle name="60% - Accent2 3 7" xfId="3058" xr:uid="{00000000-0005-0000-0000-0000FB110000}"/>
    <cellStyle name="60% - Accent2 3 8" xfId="3059" xr:uid="{00000000-0005-0000-0000-0000FC110000}"/>
    <cellStyle name="60% - Accent2 3_Sheet2" xfId="3060" xr:uid="{00000000-0005-0000-0000-0000FD110000}"/>
    <cellStyle name="60% - Accent2 30" xfId="3061" xr:uid="{00000000-0005-0000-0000-0000FE110000}"/>
    <cellStyle name="60% - Accent2 31" xfId="3062" xr:uid="{00000000-0005-0000-0000-0000FF110000}"/>
    <cellStyle name="60% - Accent2 32" xfId="3063" xr:uid="{00000000-0005-0000-0000-000000120000}"/>
    <cellStyle name="60% - Accent2 33" xfId="3064" xr:uid="{00000000-0005-0000-0000-000001120000}"/>
    <cellStyle name="60% - Accent2 34" xfId="3065" xr:uid="{00000000-0005-0000-0000-000002120000}"/>
    <cellStyle name="60% - Accent2 35" xfId="3066" xr:uid="{00000000-0005-0000-0000-000003120000}"/>
    <cellStyle name="60% - Accent2 36" xfId="3067" xr:uid="{00000000-0005-0000-0000-000004120000}"/>
    <cellStyle name="60% - Accent2 37" xfId="3068" xr:uid="{00000000-0005-0000-0000-000005120000}"/>
    <cellStyle name="60% - Accent2 38" xfId="3069" xr:uid="{00000000-0005-0000-0000-000006120000}"/>
    <cellStyle name="60% - Accent2 39" xfId="3070" xr:uid="{00000000-0005-0000-0000-000007120000}"/>
    <cellStyle name="60% - Accent2 4" xfId="3071" xr:uid="{00000000-0005-0000-0000-000008120000}"/>
    <cellStyle name="60% - Accent2 4 2" xfId="3072" xr:uid="{00000000-0005-0000-0000-000009120000}"/>
    <cellStyle name="60% - Accent2 4 3" xfId="3073" xr:uid="{00000000-0005-0000-0000-00000A120000}"/>
    <cellStyle name="60% - Accent2 4 3 2" xfId="3074" xr:uid="{00000000-0005-0000-0000-00000B120000}"/>
    <cellStyle name="60% - Accent2 4 4" xfId="3075" xr:uid="{00000000-0005-0000-0000-00000C120000}"/>
    <cellStyle name="60% - Accent2 4 4 2" xfId="3076" xr:uid="{00000000-0005-0000-0000-00000D120000}"/>
    <cellStyle name="60% - Accent2 4 5" xfId="3077" xr:uid="{00000000-0005-0000-0000-00000E120000}"/>
    <cellStyle name="60% - Accent2 4 6" xfId="3078" xr:uid="{00000000-0005-0000-0000-00000F120000}"/>
    <cellStyle name="60% - Accent2 4 7" xfId="3079" xr:uid="{00000000-0005-0000-0000-000010120000}"/>
    <cellStyle name="60% - Accent2 4 8" xfId="3080" xr:uid="{00000000-0005-0000-0000-000011120000}"/>
    <cellStyle name="60% - Accent2 4_Sheet2" xfId="3081" xr:uid="{00000000-0005-0000-0000-000012120000}"/>
    <cellStyle name="60% - Accent2 5" xfId="3082" xr:uid="{00000000-0005-0000-0000-000013120000}"/>
    <cellStyle name="60% - Accent2 5 2" xfId="3083" xr:uid="{00000000-0005-0000-0000-000014120000}"/>
    <cellStyle name="60% - Accent2 5 2 2" xfId="3084" xr:uid="{00000000-0005-0000-0000-000015120000}"/>
    <cellStyle name="60% - Accent2 5 3" xfId="3085" xr:uid="{00000000-0005-0000-0000-000016120000}"/>
    <cellStyle name="60% - Accent2 5 3 2" xfId="3086" xr:uid="{00000000-0005-0000-0000-000017120000}"/>
    <cellStyle name="60% - Accent2 5 4" xfId="3087" xr:uid="{00000000-0005-0000-0000-000018120000}"/>
    <cellStyle name="60% - Accent2 5 4 2" xfId="3088" xr:uid="{00000000-0005-0000-0000-000019120000}"/>
    <cellStyle name="60% - Accent2 5 5" xfId="3089" xr:uid="{00000000-0005-0000-0000-00001A120000}"/>
    <cellStyle name="60% - Accent2 5 6" xfId="3090" xr:uid="{00000000-0005-0000-0000-00001B120000}"/>
    <cellStyle name="60% - Accent2 5 7" xfId="3091" xr:uid="{00000000-0005-0000-0000-00001C120000}"/>
    <cellStyle name="60% - Accent2 5 8" xfId="3092" xr:uid="{00000000-0005-0000-0000-00001D120000}"/>
    <cellStyle name="60% - Accent2 5_Sheet2" xfId="3093" xr:uid="{00000000-0005-0000-0000-00001E120000}"/>
    <cellStyle name="60% - Accent2 6" xfId="3094" xr:uid="{00000000-0005-0000-0000-00001F120000}"/>
    <cellStyle name="60% - Accent2 6 2" xfId="3095" xr:uid="{00000000-0005-0000-0000-000020120000}"/>
    <cellStyle name="60% - Accent2 6 2 2" xfId="3096" xr:uid="{00000000-0005-0000-0000-000021120000}"/>
    <cellStyle name="60% - Accent2 6 3" xfId="3097" xr:uid="{00000000-0005-0000-0000-000022120000}"/>
    <cellStyle name="60% - Accent2 6 3 2" xfId="3098" xr:uid="{00000000-0005-0000-0000-000023120000}"/>
    <cellStyle name="60% - Accent2 6 4" xfId="3099" xr:uid="{00000000-0005-0000-0000-000024120000}"/>
    <cellStyle name="60% - Accent2 6 4 2" xfId="3100" xr:uid="{00000000-0005-0000-0000-000025120000}"/>
    <cellStyle name="60% - Accent2 6 5" xfId="3101" xr:uid="{00000000-0005-0000-0000-000026120000}"/>
    <cellStyle name="60% - Accent2 6 6" xfId="3102" xr:uid="{00000000-0005-0000-0000-000027120000}"/>
    <cellStyle name="60% - Accent2 6 7" xfId="3103" xr:uid="{00000000-0005-0000-0000-000028120000}"/>
    <cellStyle name="60% - Accent2 6 8" xfId="3104" xr:uid="{00000000-0005-0000-0000-000029120000}"/>
    <cellStyle name="60% - Accent2 6_Sheet2" xfId="3105" xr:uid="{00000000-0005-0000-0000-00002A120000}"/>
    <cellStyle name="60% - Accent2 7" xfId="3106" xr:uid="{00000000-0005-0000-0000-00002B120000}"/>
    <cellStyle name="60% - Accent2 7 2" xfId="3107" xr:uid="{00000000-0005-0000-0000-00002C120000}"/>
    <cellStyle name="60% - Accent2 7 2 2" xfId="3108" xr:uid="{00000000-0005-0000-0000-00002D120000}"/>
    <cellStyle name="60% - Accent2 7 3" xfId="3109" xr:uid="{00000000-0005-0000-0000-00002E120000}"/>
    <cellStyle name="60% - Accent2 7 3 2" xfId="3110" xr:uid="{00000000-0005-0000-0000-00002F120000}"/>
    <cellStyle name="60% - Accent2 7 4" xfId="3111" xr:uid="{00000000-0005-0000-0000-000030120000}"/>
    <cellStyle name="60% - Accent2 7 4 2" xfId="3112" xr:uid="{00000000-0005-0000-0000-000031120000}"/>
    <cellStyle name="60% - Accent2 7 5" xfId="3113" xr:uid="{00000000-0005-0000-0000-000032120000}"/>
    <cellStyle name="60% - Accent2 7 6" xfId="3114" xr:uid="{00000000-0005-0000-0000-000033120000}"/>
    <cellStyle name="60% - Accent2 7 7" xfId="3115" xr:uid="{00000000-0005-0000-0000-000034120000}"/>
    <cellStyle name="60% - Accent2 7 8" xfId="3116" xr:uid="{00000000-0005-0000-0000-000035120000}"/>
    <cellStyle name="60% - Accent2 7_Sheet2" xfId="3117" xr:uid="{00000000-0005-0000-0000-000036120000}"/>
    <cellStyle name="60% - Accent2 8" xfId="3118" xr:uid="{00000000-0005-0000-0000-000037120000}"/>
    <cellStyle name="60% - Accent2 8 2" xfId="3119" xr:uid="{00000000-0005-0000-0000-000038120000}"/>
    <cellStyle name="60% - Accent2 8 3" xfId="3120" xr:uid="{00000000-0005-0000-0000-000039120000}"/>
    <cellStyle name="60% - Accent2 8 4" xfId="3121" xr:uid="{00000000-0005-0000-0000-00003A120000}"/>
    <cellStyle name="60% - Accent2 8 5" xfId="3122" xr:uid="{00000000-0005-0000-0000-00003B120000}"/>
    <cellStyle name="60% - Accent2 8 6" xfId="3123" xr:uid="{00000000-0005-0000-0000-00003C120000}"/>
    <cellStyle name="60% - Accent2 8 7" xfId="3124" xr:uid="{00000000-0005-0000-0000-00003D120000}"/>
    <cellStyle name="60% - Accent2 8 8" xfId="3125" xr:uid="{00000000-0005-0000-0000-00003E120000}"/>
    <cellStyle name="60% - Accent2 8_Sheet2" xfId="3126" xr:uid="{00000000-0005-0000-0000-00003F120000}"/>
    <cellStyle name="60% - Accent2 9" xfId="3127" xr:uid="{00000000-0005-0000-0000-000040120000}"/>
    <cellStyle name="60% - Accent2 9 2" xfId="3128" xr:uid="{00000000-0005-0000-0000-000041120000}"/>
    <cellStyle name="60% - Accent2 9 3" xfId="3129" xr:uid="{00000000-0005-0000-0000-000042120000}"/>
    <cellStyle name="60% - Accent2 9 4" xfId="3130" xr:uid="{00000000-0005-0000-0000-000043120000}"/>
    <cellStyle name="60% - Accent2 9 5" xfId="3131" xr:uid="{00000000-0005-0000-0000-000044120000}"/>
    <cellStyle name="60% - Accent2 9 6" xfId="3132" xr:uid="{00000000-0005-0000-0000-000045120000}"/>
    <cellStyle name="60% - Accent2 9 7" xfId="3133" xr:uid="{00000000-0005-0000-0000-000046120000}"/>
    <cellStyle name="60% - Accent2 9 8" xfId="3134" xr:uid="{00000000-0005-0000-0000-000047120000}"/>
    <cellStyle name="60% - Accent3 1" xfId="3135" xr:uid="{00000000-0005-0000-0000-000048120000}"/>
    <cellStyle name="60% - Accent3 1 1" xfId="3136" xr:uid="{00000000-0005-0000-0000-000049120000}"/>
    <cellStyle name="60% - Accent3 10" xfId="3137" xr:uid="{00000000-0005-0000-0000-00004A120000}"/>
    <cellStyle name="60% - Accent3 10 2" xfId="3138" xr:uid="{00000000-0005-0000-0000-00004B120000}"/>
    <cellStyle name="60% - Accent3 10 3" xfId="3139" xr:uid="{00000000-0005-0000-0000-00004C120000}"/>
    <cellStyle name="60% - Accent3 10 4" xfId="3140" xr:uid="{00000000-0005-0000-0000-00004D120000}"/>
    <cellStyle name="60% - Accent3 10 5" xfId="3141" xr:uid="{00000000-0005-0000-0000-00004E120000}"/>
    <cellStyle name="60% - Accent3 10 6" xfId="3142" xr:uid="{00000000-0005-0000-0000-00004F120000}"/>
    <cellStyle name="60% - Accent3 10 7" xfId="3143" xr:uid="{00000000-0005-0000-0000-000050120000}"/>
    <cellStyle name="60% - Accent3 10 8" xfId="3144" xr:uid="{00000000-0005-0000-0000-000051120000}"/>
    <cellStyle name="60% - Accent3 11" xfId="3145" xr:uid="{00000000-0005-0000-0000-000052120000}"/>
    <cellStyle name="60% - Accent3 12" xfId="3146" xr:uid="{00000000-0005-0000-0000-000053120000}"/>
    <cellStyle name="60% - Accent3 13" xfId="3147" xr:uid="{00000000-0005-0000-0000-000054120000}"/>
    <cellStyle name="60% - Accent3 14" xfId="3148" xr:uid="{00000000-0005-0000-0000-000055120000}"/>
    <cellStyle name="60% - Accent3 15" xfId="3149" xr:uid="{00000000-0005-0000-0000-000056120000}"/>
    <cellStyle name="60% - Accent3 16" xfId="3150" xr:uid="{00000000-0005-0000-0000-000057120000}"/>
    <cellStyle name="60% - Accent3 17" xfId="3151" xr:uid="{00000000-0005-0000-0000-000058120000}"/>
    <cellStyle name="60% - Accent3 18" xfId="3152" xr:uid="{00000000-0005-0000-0000-000059120000}"/>
    <cellStyle name="60% - Accent3 19" xfId="3153" xr:uid="{00000000-0005-0000-0000-00005A120000}"/>
    <cellStyle name="60% - Accent3 2" xfId="3154" xr:uid="{00000000-0005-0000-0000-00005B120000}"/>
    <cellStyle name="60% - Accent3 2 2" xfId="3155" xr:uid="{00000000-0005-0000-0000-00005C120000}"/>
    <cellStyle name="60% - Accent3 2 3" xfId="3156" xr:uid="{00000000-0005-0000-0000-00005D120000}"/>
    <cellStyle name="60% - Accent3 2 3 2" xfId="3157" xr:uid="{00000000-0005-0000-0000-00005E120000}"/>
    <cellStyle name="60% - Accent3 2 4" xfId="3158" xr:uid="{00000000-0005-0000-0000-00005F120000}"/>
    <cellStyle name="60% - Accent3 2 4 2" xfId="3159" xr:uid="{00000000-0005-0000-0000-000060120000}"/>
    <cellStyle name="60% - Accent3 2 5" xfId="3160" xr:uid="{00000000-0005-0000-0000-000061120000}"/>
    <cellStyle name="60% - Accent3 2 6" xfId="3161" xr:uid="{00000000-0005-0000-0000-000062120000}"/>
    <cellStyle name="60% - Accent3 2 7" xfId="3162" xr:uid="{00000000-0005-0000-0000-000063120000}"/>
    <cellStyle name="60% - Accent3 2 8" xfId="3163" xr:uid="{00000000-0005-0000-0000-000064120000}"/>
    <cellStyle name="60% - Accent3 2 9" xfId="3164" xr:uid="{00000000-0005-0000-0000-000065120000}"/>
    <cellStyle name="60% - Accent3 2_Block-F LGF POur-II BBS" xfId="3165" xr:uid="{00000000-0005-0000-0000-000066120000}"/>
    <cellStyle name="60% - Accent3 20" xfId="3166" xr:uid="{00000000-0005-0000-0000-000067120000}"/>
    <cellStyle name="60% - Accent3 21" xfId="3167" xr:uid="{00000000-0005-0000-0000-000068120000}"/>
    <cellStyle name="60% - Accent3 22" xfId="3168" xr:uid="{00000000-0005-0000-0000-000069120000}"/>
    <cellStyle name="60% - Accent3 23" xfId="3169" xr:uid="{00000000-0005-0000-0000-00006A120000}"/>
    <cellStyle name="60% - Accent3 24" xfId="3170" xr:uid="{00000000-0005-0000-0000-00006B120000}"/>
    <cellStyle name="60% - Accent3 25" xfId="3171" xr:uid="{00000000-0005-0000-0000-00006C120000}"/>
    <cellStyle name="60% - Accent3 26" xfId="3172" xr:uid="{00000000-0005-0000-0000-00006D120000}"/>
    <cellStyle name="60% - Accent3 27" xfId="3173" xr:uid="{00000000-0005-0000-0000-00006E120000}"/>
    <cellStyle name="60% - Accent3 28" xfId="3174" xr:uid="{00000000-0005-0000-0000-00006F120000}"/>
    <cellStyle name="60% - Accent3 29" xfId="3175" xr:uid="{00000000-0005-0000-0000-000070120000}"/>
    <cellStyle name="60% - Accent3 3" xfId="3176" xr:uid="{00000000-0005-0000-0000-000071120000}"/>
    <cellStyle name="60% - Accent3 3 2" xfId="3177" xr:uid="{00000000-0005-0000-0000-000072120000}"/>
    <cellStyle name="60% - Accent3 3 3" xfId="3178" xr:uid="{00000000-0005-0000-0000-000073120000}"/>
    <cellStyle name="60% - Accent3 3 3 2" xfId="3179" xr:uid="{00000000-0005-0000-0000-000074120000}"/>
    <cellStyle name="60% - Accent3 3 4" xfId="3180" xr:uid="{00000000-0005-0000-0000-000075120000}"/>
    <cellStyle name="60% - Accent3 3 4 2" xfId="3181" xr:uid="{00000000-0005-0000-0000-000076120000}"/>
    <cellStyle name="60% - Accent3 3 5" xfId="3182" xr:uid="{00000000-0005-0000-0000-000077120000}"/>
    <cellStyle name="60% - Accent3 3 6" xfId="3183" xr:uid="{00000000-0005-0000-0000-000078120000}"/>
    <cellStyle name="60% - Accent3 3 7" xfId="3184" xr:uid="{00000000-0005-0000-0000-000079120000}"/>
    <cellStyle name="60% - Accent3 3 8" xfId="3185" xr:uid="{00000000-0005-0000-0000-00007A120000}"/>
    <cellStyle name="60% - Accent3 3_Sheet2" xfId="3186" xr:uid="{00000000-0005-0000-0000-00007B120000}"/>
    <cellStyle name="60% - Accent3 30" xfId="3187" xr:uid="{00000000-0005-0000-0000-00007C120000}"/>
    <cellStyle name="60% - Accent3 31" xfId="3188" xr:uid="{00000000-0005-0000-0000-00007D120000}"/>
    <cellStyle name="60% - Accent3 32" xfId="3189" xr:uid="{00000000-0005-0000-0000-00007E120000}"/>
    <cellStyle name="60% - Accent3 33" xfId="3190" xr:uid="{00000000-0005-0000-0000-00007F120000}"/>
    <cellStyle name="60% - Accent3 34" xfId="3191" xr:uid="{00000000-0005-0000-0000-000080120000}"/>
    <cellStyle name="60% - Accent3 35" xfId="3192" xr:uid="{00000000-0005-0000-0000-000081120000}"/>
    <cellStyle name="60% - Accent3 36" xfId="3193" xr:uid="{00000000-0005-0000-0000-000082120000}"/>
    <cellStyle name="60% - Accent3 37" xfId="3194" xr:uid="{00000000-0005-0000-0000-000083120000}"/>
    <cellStyle name="60% - Accent3 38" xfId="3195" xr:uid="{00000000-0005-0000-0000-000084120000}"/>
    <cellStyle name="60% - Accent3 39" xfId="3196" xr:uid="{00000000-0005-0000-0000-000085120000}"/>
    <cellStyle name="60% - Accent3 4" xfId="3197" xr:uid="{00000000-0005-0000-0000-000086120000}"/>
    <cellStyle name="60% - Accent3 4 2" xfId="3198" xr:uid="{00000000-0005-0000-0000-000087120000}"/>
    <cellStyle name="60% - Accent3 4 3" xfId="3199" xr:uid="{00000000-0005-0000-0000-000088120000}"/>
    <cellStyle name="60% - Accent3 4 3 2" xfId="3200" xr:uid="{00000000-0005-0000-0000-000089120000}"/>
    <cellStyle name="60% - Accent3 4 4" xfId="3201" xr:uid="{00000000-0005-0000-0000-00008A120000}"/>
    <cellStyle name="60% - Accent3 4 4 2" xfId="3202" xr:uid="{00000000-0005-0000-0000-00008B120000}"/>
    <cellStyle name="60% - Accent3 4 5" xfId="3203" xr:uid="{00000000-0005-0000-0000-00008C120000}"/>
    <cellStyle name="60% - Accent3 4 6" xfId="3204" xr:uid="{00000000-0005-0000-0000-00008D120000}"/>
    <cellStyle name="60% - Accent3 4 7" xfId="3205" xr:uid="{00000000-0005-0000-0000-00008E120000}"/>
    <cellStyle name="60% - Accent3 4 8" xfId="3206" xr:uid="{00000000-0005-0000-0000-00008F120000}"/>
    <cellStyle name="60% - Accent3 4_Sheet2" xfId="3207" xr:uid="{00000000-0005-0000-0000-000090120000}"/>
    <cellStyle name="60% - Accent3 5" xfId="3208" xr:uid="{00000000-0005-0000-0000-000091120000}"/>
    <cellStyle name="60% - Accent3 5 2" xfId="3209" xr:uid="{00000000-0005-0000-0000-000092120000}"/>
    <cellStyle name="60% - Accent3 5 2 2" xfId="3210" xr:uid="{00000000-0005-0000-0000-000093120000}"/>
    <cellStyle name="60% - Accent3 5 3" xfId="3211" xr:uid="{00000000-0005-0000-0000-000094120000}"/>
    <cellStyle name="60% - Accent3 5 3 2" xfId="3212" xr:uid="{00000000-0005-0000-0000-000095120000}"/>
    <cellStyle name="60% - Accent3 5 4" xfId="3213" xr:uid="{00000000-0005-0000-0000-000096120000}"/>
    <cellStyle name="60% - Accent3 5 4 2" xfId="3214" xr:uid="{00000000-0005-0000-0000-000097120000}"/>
    <cellStyle name="60% - Accent3 5 5" xfId="3215" xr:uid="{00000000-0005-0000-0000-000098120000}"/>
    <cellStyle name="60% - Accent3 5 6" xfId="3216" xr:uid="{00000000-0005-0000-0000-000099120000}"/>
    <cellStyle name="60% - Accent3 5 7" xfId="3217" xr:uid="{00000000-0005-0000-0000-00009A120000}"/>
    <cellStyle name="60% - Accent3 5 8" xfId="3218" xr:uid="{00000000-0005-0000-0000-00009B120000}"/>
    <cellStyle name="60% - Accent3 5_Sheet2" xfId="3219" xr:uid="{00000000-0005-0000-0000-00009C120000}"/>
    <cellStyle name="60% - Accent3 6" xfId="3220" xr:uid="{00000000-0005-0000-0000-00009D120000}"/>
    <cellStyle name="60% - Accent3 6 2" xfId="3221" xr:uid="{00000000-0005-0000-0000-00009E120000}"/>
    <cellStyle name="60% - Accent3 6 2 2" xfId="3222" xr:uid="{00000000-0005-0000-0000-00009F120000}"/>
    <cellStyle name="60% - Accent3 6 3" xfId="3223" xr:uid="{00000000-0005-0000-0000-0000A0120000}"/>
    <cellStyle name="60% - Accent3 6 3 2" xfId="3224" xr:uid="{00000000-0005-0000-0000-0000A1120000}"/>
    <cellStyle name="60% - Accent3 6 4" xfId="3225" xr:uid="{00000000-0005-0000-0000-0000A2120000}"/>
    <cellStyle name="60% - Accent3 6 4 2" xfId="3226" xr:uid="{00000000-0005-0000-0000-0000A3120000}"/>
    <cellStyle name="60% - Accent3 6 5" xfId="3227" xr:uid="{00000000-0005-0000-0000-0000A4120000}"/>
    <cellStyle name="60% - Accent3 6 6" xfId="3228" xr:uid="{00000000-0005-0000-0000-0000A5120000}"/>
    <cellStyle name="60% - Accent3 6 7" xfId="3229" xr:uid="{00000000-0005-0000-0000-0000A6120000}"/>
    <cellStyle name="60% - Accent3 6 8" xfId="3230" xr:uid="{00000000-0005-0000-0000-0000A7120000}"/>
    <cellStyle name="60% - Accent3 6_Sheet2" xfId="3231" xr:uid="{00000000-0005-0000-0000-0000A8120000}"/>
    <cellStyle name="60% - Accent3 7" xfId="3232" xr:uid="{00000000-0005-0000-0000-0000A9120000}"/>
    <cellStyle name="60% - Accent3 7 2" xfId="3233" xr:uid="{00000000-0005-0000-0000-0000AA120000}"/>
    <cellStyle name="60% - Accent3 7 2 2" xfId="3234" xr:uid="{00000000-0005-0000-0000-0000AB120000}"/>
    <cellStyle name="60% - Accent3 7 3" xfId="3235" xr:uid="{00000000-0005-0000-0000-0000AC120000}"/>
    <cellStyle name="60% - Accent3 7 3 2" xfId="3236" xr:uid="{00000000-0005-0000-0000-0000AD120000}"/>
    <cellStyle name="60% - Accent3 7 4" xfId="3237" xr:uid="{00000000-0005-0000-0000-0000AE120000}"/>
    <cellStyle name="60% - Accent3 7 4 2" xfId="3238" xr:uid="{00000000-0005-0000-0000-0000AF120000}"/>
    <cellStyle name="60% - Accent3 7 5" xfId="3239" xr:uid="{00000000-0005-0000-0000-0000B0120000}"/>
    <cellStyle name="60% - Accent3 7 6" xfId="3240" xr:uid="{00000000-0005-0000-0000-0000B1120000}"/>
    <cellStyle name="60% - Accent3 7 7" xfId="3241" xr:uid="{00000000-0005-0000-0000-0000B2120000}"/>
    <cellStyle name="60% - Accent3 7 8" xfId="3242" xr:uid="{00000000-0005-0000-0000-0000B3120000}"/>
    <cellStyle name="60% - Accent3 7_Sheet2" xfId="3243" xr:uid="{00000000-0005-0000-0000-0000B4120000}"/>
    <cellStyle name="60% - Accent3 8" xfId="3244" xr:uid="{00000000-0005-0000-0000-0000B5120000}"/>
    <cellStyle name="60% - Accent3 8 2" xfId="3245" xr:uid="{00000000-0005-0000-0000-0000B6120000}"/>
    <cellStyle name="60% - Accent3 8 3" xfId="3246" xr:uid="{00000000-0005-0000-0000-0000B7120000}"/>
    <cellStyle name="60% - Accent3 8 4" xfId="3247" xr:uid="{00000000-0005-0000-0000-0000B8120000}"/>
    <cellStyle name="60% - Accent3 8 5" xfId="3248" xr:uid="{00000000-0005-0000-0000-0000B9120000}"/>
    <cellStyle name="60% - Accent3 8 6" xfId="3249" xr:uid="{00000000-0005-0000-0000-0000BA120000}"/>
    <cellStyle name="60% - Accent3 8 7" xfId="3250" xr:uid="{00000000-0005-0000-0000-0000BB120000}"/>
    <cellStyle name="60% - Accent3 8 8" xfId="3251" xr:uid="{00000000-0005-0000-0000-0000BC120000}"/>
    <cellStyle name="60% - Accent3 8_Sheet2" xfId="3252" xr:uid="{00000000-0005-0000-0000-0000BD120000}"/>
    <cellStyle name="60% - Accent3 9" xfId="3253" xr:uid="{00000000-0005-0000-0000-0000BE120000}"/>
    <cellStyle name="60% - Accent3 9 2" xfId="3254" xr:uid="{00000000-0005-0000-0000-0000BF120000}"/>
    <cellStyle name="60% - Accent3 9 3" xfId="3255" xr:uid="{00000000-0005-0000-0000-0000C0120000}"/>
    <cellStyle name="60% - Accent3 9 4" xfId="3256" xr:uid="{00000000-0005-0000-0000-0000C1120000}"/>
    <cellStyle name="60% - Accent3 9 5" xfId="3257" xr:uid="{00000000-0005-0000-0000-0000C2120000}"/>
    <cellStyle name="60% - Accent3 9 6" xfId="3258" xr:uid="{00000000-0005-0000-0000-0000C3120000}"/>
    <cellStyle name="60% - Accent3 9 7" xfId="3259" xr:uid="{00000000-0005-0000-0000-0000C4120000}"/>
    <cellStyle name="60% - Accent3 9 8" xfId="3260" xr:uid="{00000000-0005-0000-0000-0000C5120000}"/>
    <cellStyle name="60% - Accent4 1" xfId="3261" xr:uid="{00000000-0005-0000-0000-0000C6120000}"/>
    <cellStyle name="60% - Accent4 1 1" xfId="3262" xr:uid="{00000000-0005-0000-0000-0000C7120000}"/>
    <cellStyle name="60% - Accent4 10" xfId="3263" xr:uid="{00000000-0005-0000-0000-0000C8120000}"/>
    <cellStyle name="60% - Accent4 10 2" xfId="3264" xr:uid="{00000000-0005-0000-0000-0000C9120000}"/>
    <cellStyle name="60% - Accent4 10 3" xfId="3265" xr:uid="{00000000-0005-0000-0000-0000CA120000}"/>
    <cellStyle name="60% - Accent4 10 4" xfId="3266" xr:uid="{00000000-0005-0000-0000-0000CB120000}"/>
    <cellStyle name="60% - Accent4 10 5" xfId="3267" xr:uid="{00000000-0005-0000-0000-0000CC120000}"/>
    <cellStyle name="60% - Accent4 10 6" xfId="3268" xr:uid="{00000000-0005-0000-0000-0000CD120000}"/>
    <cellStyle name="60% - Accent4 10 7" xfId="3269" xr:uid="{00000000-0005-0000-0000-0000CE120000}"/>
    <cellStyle name="60% - Accent4 10 8" xfId="3270" xr:uid="{00000000-0005-0000-0000-0000CF120000}"/>
    <cellStyle name="60% - Accent4 11" xfId="3271" xr:uid="{00000000-0005-0000-0000-0000D0120000}"/>
    <cellStyle name="60% - Accent4 12" xfId="3272" xr:uid="{00000000-0005-0000-0000-0000D1120000}"/>
    <cellStyle name="60% - Accent4 13" xfId="3273" xr:uid="{00000000-0005-0000-0000-0000D2120000}"/>
    <cellStyle name="60% - Accent4 14" xfId="3274" xr:uid="{00000000-0005-0000-0000-0000D3120000}"/>
    <cellStyle name="60% - Accent4 15" xfId="3275" xr:uid="{00000000-0005-0000-0000-0000D4120000}"/>
    <cellStyle name="60% - Accent4 16" xfId="3276" xr:uid="{00000000-0005-0000-0000-0000D5120000}"/>
    <cellStyle name="60% - Accent4 17" xfId="3277" xr:uid="{00000000-0005-0000-0000-0000D6120000}"/>
    <cellStyle name="60% - Accent4 18" xfId="3278" xr:uid="{00000000-0005-0000-0000-0000D7120000}"/>
    <cellStyle name="60% - Accent4 19" xfId="3279" xr:uid="{00000000-0005-0000-0000-0000D8120000}"/>
    <cellStyle name="60% - Accent4 2" xfId="3280" xr:uid="{00000000-0005-0000-0000-0000D9120000}"/>
    <cellStyle name="60% - Accent4 2 2" xfId="3281" xr:uid="{00000000-0005-0000-0000-0000DA120000}"/>
    <cellStyle name="60% - Accent4 2 3" xfId="3282" xr:uid="{00000000-0005-0000-0000-0000DB120000}"/>
    <cellStyle name="60% - Accent4 2 3 2" xfId="3283" xr:uid="{00000000-0005-0000-0000-0000DC120000}"/>
    <cellStyle name="60% - Accent4 2 4" xfId="3284" xr:uid="{00000000-0005-0000-0000-0000DD120000}"/>
    <cellStyle name="60% - Accent4 2 4 2" xfId="3285" xr:uid="{00000000-0005-0000-0000-0000DE120000}"/>
    <cellStyle name="60% - Accent4 2 5" xfId="3286" xr:uid="{00000000-0005-0000-0000-0000DF120000}"/>
    <cellStyle name="60% - Accent4 2 6" xfId="3287" xr:uid="{00000000-0005-0000-0000-0000E0120000}"/>
    <cellStyle name="60% - Accent4 2 7" xfId="3288" xr:uid="{00000000-0005-0000-0000-0000E1120000}"/>
    <cellStyle name="60% - Accent4 2 8" xfId="3289" xr:uid="{00000000-0005-0000-0000-0000E2120000}"/>
    <cellStyle name="60% - Accent4 2 9" xfId="3290" xr:uid="{00000000-0005-0000-0000-0000E3120000}"/>
    <cellStyle name="60% - Accent4 2_Block-F LGF POur-II BBS" xfId="3291" xr:uid="{00000000-0005-0000-0000-0000E4120000}"/>
    <cellStyle name="60% - Accent4 20" xfId="3292" xr:uid="{00000000-0005-0000-0000-0000E5120000}"/>
    <cellStyle name="60% - Accent4 21" xfId="3293" xr:uid="{00000000-0005-0000-0000-0000E6120000}"/>
    <cellStyle name="60% - Accent4 22" xfId="3294" xr:uid="{00000000-0005-0000-0000-0000E7120000}"/>
    <cellStyle name="60% - Accent4 23" xfId="3295" xr:uid="{00000000-0005-0000-0000-0000E8120000}"/>
    <cellStyle name="60% - Accent4 24" xfId="3296" xr:uid="{00000000-0005-0000-0000-0000E9120000}"/>
    <cellStyle name="60% - Accent4 25" xfId="3297" xr:uid="{00000000-0005-0000-0000-0000EA120000}"/>
    <cellStyle name="60% - Accent4 26" xfId="3298" xr:uid="{00000000-0005-0000-0000-0000EB120000}"/>
    <cellStyle name="60% - Accent4 27" xfId="3299" xr:uid="{00000000-0005-0000-0000-0000EC120000}"/>
    <cellStyle name="60% - Accent4 28" xfId="3300" xr:uid="{00000000-0005-0000-0000-0000ED120000}"/>
    <cellStyle name="60% - Accent4 29" xfId="3301" xr:uid="{00000000-0005-0000-0000-0000EE120000}"/>
    <cellStyle name="60% - Accent4 3" xfId="3302" xr:uid="{00000000-0005-0000-0000-0000EF120000}"/>
    <cellStyle name="60% - Accent4 3 2" xfId="3303" xr:uid="{00000000-0005-0000-0000-0000F0120000}"/>
    <cellStyle name="60% - Accent4 3 3" xfId="3304" xr:uid="{00000000-0005-0000-0000-0000F1120000}"/>
    <cellStyle name="60% - Accent4 3 3 2" xfId="3305" xr:uid="{00000000-0005-0000-0000-0000F2120000}"/>
    <cellStyle name="60% - Accent4 3 4" xfId="3306" xr:uid="{00000000-0005-0000-0000-0000F3120000}"/>
    <cellStyle name="60% - Accent4 3 4 2" xfId="3307" xr:uid="{00000000-0005-0000-0000-0000F4120000}"/>
    <cellStyle name="60% - Accent4 3 5" xfId="3308" xr:uid="{00000000-0005-0000-0000-0000F5120000}"/>
    <cellStyle name="60% - Accent4 3 6" xfId="3309" xr:uid="{00000000-0005-0000-0000-0000F6120000}"/>
    <cellStyle name="60% - Accent4 3 7" xfId="3310" xr:uid="{00000000-0005-0000-0000-0000F7120000}"/>
    <cellStyle name="60% - Accent4 3 8" xfId="3311" xr:uid="{00000000-0005-0000-0000-0000F8120000}"/>
    <cellStyle name="60% - Accent4 3_Sheet2" xfId="3312" xr:uid="{00000000-0005-0000-0000-0000F9120000}"/>
    <cellStyle name="60% - Accent4 30" xfId="3313" xr:uid="{00000000-0005-0000-0000-0000FA120000}"/>
    <cellStyle name="60% - Accent4 31" xfId="3314" xr:uid="{00000000-0005-0000-0000-0000FB120000}"/>
    <cellStyle name="60% - Accent4 32" xfId="3315" xr:uid="{00000000-0005-0000-0000-0000FC120000}"/>
    <cellStyle name="60% - Accent4 33" xfId="3316" xr:uid="{00000000-0005-0000-0000-0000FD120000}"/>
    <cellStyle name="60% - Accent4 34" xfId="3317" xr:uid="{00000000-0005-0000-0000-0000FE120000}"/>
    <cellStyle name="60% - Accent4 35" xfId="3318" xr:uid="{00000000-0005-0000-0000-0000FF120000}"/>
    <cellStyle name="60% - Accent4 36" xfId="3319" xr:uid="{00000000-0005-0000-0000-000000130000}"/>
    <cellStyle name="60% - Accent4 37" xfId="3320" xr:uid="{00000000-0005-0000-0000-000001130000}"/>
    <cellStyle name="60% - Accent4 38" xfId="3321" xr:uid="{00000000-0005-0000-0000-000002130000}"/>
    <cellStyle name="60% - Accent4 39" xfId="3322" xr:uid="{00000000-0005-0000-0000-000003130000}"/>
    <cellStyle name="60% - Accent4 4" xfId="3323" xr:uid="{00000000-0005-0000-0000-000004130000}"/>
    <cellStyle name="60% - Accent4 4 2" xfId="3324" xr:uid="{00000000-0005-0000-0000-000005130000}"/>
    <cellStyle name="60% - Accent4 4 3" xfId="3325" xr:uid="{00000000-0005-0000-0000-000006130000}"/>
    <cellStyle name="60% - Accent4 4 3 2" xfId="3326" xr:uid="{00000000-0005-0000-0000-000007130000}"/>
    <cellStyle name="60% - Accent4 4 4" xfId="3327" xr:uid="{00000000-0005-0000-0000-000008130000}"/>
    <cellStyle name="60% - Accent4 4 4 2" xfId="3328" xr:uid="{00000000-0005-0000-0000-000009130000}"/>
    <cellStyle name="60% - Accent4 4 5" xfId="3329" xr:uid="{00000000-0005-0000-0000-00000A130000}"/>
    <cellStyle name="60% - Accent4 4 6" xfId="3330" xr:uid="{00000000-0005-0000-0000-00000B130000}"/>
    <cellStyle name="60% - Accent4 4 7" xfId="3331" xr:uid="{00000000-0005-0000-0000-00000C130000}"/>
    <cellStyle name="60% - Accent4 4 8" xfId="3332" xr:uid="{00000000-0005-0000-0000-00000D130000}"/>
    <cellStyle name="60% - Accent4 4_Sheet2" xfId="3333" xr:uid="{00000000-0005-0000-0000-00000E130000}"/>
    <cellStyle name="60% - Accent4 5" xfId="3334" xr:uid="{00000000-0005-0000-0000-00000F130000}"/>
    <cellStyle name="60% - Accent4 5 2" xfId="3335" xr:uid="{00000000-0005-0000-0000-000010130000}"/>
    <cellStyle name="60% - Accent4 5 2 2" xfId="3336" xr:uid="{00000000-0005-0000-0000-000011130000}"/>
    <cellStyle name="60% - Accent4 5 3" xfId="3337" xr:uid="{00000000-0005-0000-0000-000012130000}"/>
    <cellStyle name="60% - Accent4 5 3 2" xfId="3338" xr:uid="{00000000-0005-0000-0000-000013130000}"/>
    <cellStyle name="60% - Accent4 5 4" xfId="3339" xr:uid="{00000000-0005-0000-0000-000014130000}"/>
    <cellStyle name="60% - Accent4 5 4 2" xfId="3340" xr:uid="{00000000-0005-0000-0000-000015130000}"/>
    <cellStyle name="60% - Accent4 5 5" xfId="3341" xr:uid="{00000000-0005-0000-0000-000016130000}"/>
    <cellStyle name="60% - Accent4 5 6" xfId="3342" xr:uid="{00000000-0005-0000-0000-000017130000}"/>
    <cellStyle name="60% - Accent4 5 7" xfId="3343" xr:uid="{00000000-0005-0000-0000-000018130000}"/>
    <cellStyle name="60% - Accent4 5 8" xfId="3344" xr:uid="{00000000-0005-0000-0000-000019130000}"/>
    <cellStyle name="60% - Accent4 5_Sheet2" xfId="3345" xr:uid="{00000000-0005-0000-0000-00001A130000}"/>
    <cellStyle name="60% - Accent4 6" xfId="3346" xr:uid="{00000000-0005-0000-0000-00001B130000}"/>
    <cellStyle name="60% - Accent4 6 2" xfId="3347" xr:uid="{00000000-0005-0000-0000-00001C130000}"/>
    <cellStyle name="60% - Accent4 6 2 2" xfId="3348" xr:uid="{00000000-0005-0000-0000-00001D130000}"/>
    <cellStyle name="60% - Accent4 6 3" xfId="3349" xr:uid="{00000000-0005-0000-0000-00001E130000}"/>
    <cellStyle name="60% - Accent4 6 3 2" xfId="3350" xr:uid="{00000000-0005-0000-0000-00001F130000}"/>
    <cellStyle name="60% - Accent4 6 4" xfId="3351" xr:uid="{00000000-0005-0000-0000-000020130000}"/>
    <cellStyle name="60% - Accent4 6 4 2" xfId="3352" xr:uid="{00000000-0005-0000-0000-000021130000}"/>
    <cellStyle name="60% - Accent4 6 5" xfId="3353" xr:uid="{00000000-0005-0000-0000-000022130000}"/>
    <cellStyle name="60% - Accent4 6 6" xfId="3354" xr:uid="{00000000-0005-0000-0000-000023130000}"/>
    <cellStyle name="60% - Accent4 6 7" xfId="3355" xr:uid="{00000000-0005-0000-0000-000024130000}"/>
    <cellStyle name="60% - Accent4 6 8" xfId="3356" xr:uid="{00000000-0005-0000-0000-000025130000}"/>
    <cellStyle name="60% - Accent4 6_Sheet2" xfId="3357" xr:uid="{00000000-0005-0000-0000-000026130000}"/>
    <cellStyle name="60% - Accent4 7" xfId="3358" xr:uid="{00000000-0005-0000-0000-000027130000}"/>
    <cellStyle name="60% - Accent4 7 2" xfId="3359" xr:uid="{00000000-0005-0000-0000-000028130000}"/>
    <cellStyle name="60% - Accent4 7 2 2" xfId="3360" xr:uid="{00000000-0005-0000-0000-000029130000}"/>
    <cellStyle name="60% - Accent4 7 3" xfId="3361" xr:uid="{00000000-0005-0000-0000-00002A130000}"/>
    <cellStyle name="60% - Accent4 7 3 2" xfId="3362" xr:uid="{00000000-0005-0000-0000-00002B130000}"/>
    <cellStyle name="60% - Accent4 7 4" xfId="3363" xr:uid="{00000000-0005-0000-0000-00002C130000}"/>
    <cellStyle name="60% - Accent4 7 4 2" xfId="3364" xr:uid="{00000000-0005-0000-0000-00002D130000}"/>
    <cellStyle name="60% - Accent4 7 5" xfId="3365" xr:uid="{00000000-0005-0000-0000-00002E130000}"/>
    <cellStyle name="60% - Accent4 7 6" xfId="3366" xr:uid="{00000000-0005-0000-0000-00002F130000}"/>
    <cellStyle name="60% - Accent4 7 7" xfId="3367" xr:uid="{00000000-0005-0000-0000-000030130000}"/>
    <cellStyle name="60% - Accent4 7 8" xfId="3368" xr:uid="{00000000-0005-0000-0000-000031130000}"/>
    <cellStyle name="60% - Accent4 7_Sheet2" xfId="3369" xr:uid="{00000000-0005-0000-0000-000032130000}"/>
    <cellStyle name="60% - Accent4 8" xfId="3370" xr:uid="{00000000-0005-0000-0000-000033130000}"/>
    <cellStyle name="60% - Accent4 8 2" xfId="3371" xr:uid="{00000000-0005-0000-0000-000034130000}"/>
    <cellStyle name="60% - Accent4 8 3" xfId="3372" xr:uid="{00000000-0005-0000-0000-000035130000}"/>
    <cellStyle name="60% - Accent4 8 4" xfId="3373" xr:uid="{00000000-0005-0000-0000-000036130000}"/>
    <cellStyle name="60% - Accent4 8 5" xfId="3374" xr:uid="{00000000-0005-0000-0000-000037130000}"/>
    <cellStyle name="60% - Accent4 8 6" xfId="3375" xr:uid="{00000000-0005-0000-0000-000038130000}"/>
    <cellStyle name="60% - Accent4 8 7" xfId="3376" xr:uid="{00000000-0005-0000-0000-000039130000}"/>
    <cellStyle name="60% - Accent4 8 8" xfId="3377" xr:uid="{00000000-0005-0000-0000-00003A130000}"/>
    <cellStyle name="60% - Accent4 8_Sheet2" xfId="3378" xr:uid="{00000000-0005-0000-0000-00003B130000}"/>
    <cellStyle name="60% - Accent4 9" xfId="3379" xr:uid="{00000000-0005-0000-0000-00003C130000}"/>
    <cellStyle name="60% - Accent4 9 2" xfId="3380" xr:uid="{00000000-0005-0000-0000-00003D130000}"/>
    <cellStyle name="60% - Accent4 9 3" xfId="3381" xr:uid="{00000000-0005-0000-0000-00003E130000}"/>
    <cellStyle name="60% - Accent4 9 4" xfId="3382" xr:uid="{00000000-0005-0000-0000-00003F130000}"/>
    <cellStyle name="60% - Accent4 9 5" xfId="3383" xr:uid="{00000000-0005-0000-0000-000040130000}"/>
    <cellStyle name="60% - Accent4 9 6" xfId="3384" xr:uid="{00000000-0005-0000-0000-000041130000}"/>
    <cellStyle name="60% - Accent4 9 7" xfId="3385" xr:uid="{00000000-0005-0000-0000-000042130000}"/>
    <cellStyle name="60% - Accent4 9 8" xfId="3386" xr:uid="{00000000-0005-0000-0000-000043130000}"/>
    <cellStyle name="60% - Accent5 1" xfId="3387" xr:uid="{00000000-0005-0000-0000-000044130000}"/>
    <cellStyle name="60% - Accent5 1 1" xfId="3388" xr:uid="{00000000-0005-0000-0000-000045130000}"/>
    <cellStyle name="60% - Accent5 10" xfId="3389" xr:uid="{00000000-0005-0000-0000-000046130000}"/>
    <cellStyle name="60% - Accent5 10 2" xfId="3390" xr:uid="{00000000-0005-0000-0000-000047130000}"/>
    <cellStyle name="60% - Accent5 10 3" xfId="3391" xr:uid="{00000000-0005-0000-0000-000048130000}"/>
    <cellStyle name="60% - Accent5 10 4" xfId="3392" xr:uid="{00000000-0005-0000-0000-000049130000}"/>
    <cellStyle name="60% - Accent5 10 5" xfId="3393" xr:uid="{00000000-0005-0000-0000-00004A130000}"/>
    <cellStyle name="60% - Accent5 10 6" xfId="3394" xr:uid="{00000000-0005-0000-0000-00004B130000}"/>
    <cellStyle name="60% - Accent5 10 7" xfId="3395" xr:uid="{00000000-0005-0000-0000-00004C130000}"/>
    <cellStyle name="60% - Accent5 10 8" xfId="3396" xr:uid="{00000000-0005-0000-0000-00004D130000}"/>
    <cellStyle name="60% - Accent5 11" xfId="3397" xr:uid="{00000000-0005-0000-0000-00004E130000}"/>
    <cellStyle name="60% - Accent5 12" xfId="3398" xr:uid="{00000000-0005-0000-0000-00004F130000}"/>
    <cellStyle name="60% - Accent5 13" xfId="3399" xr:uid="{00000000-0005-0000-0000-000050130000}"/>
    <cellStyle name="60% - Accent5 14" xfId="3400" xr:uid="{00000000-0005-0000-0000-000051130000}"/>
    <cellStyle name="60% - Accent5 15" xfId="3401" xr:uid="{00000000-0005-0000-0000-000052130000}"/>
    <cellStyle name="60% - Accent5 16" xfId="3402" xr:uid="{00000000-0005-0000-0000-000053130000}"/>
    <cellStyle name="60% - Accent5 17" xfId="3403" xr:uid="{00000000-0005-0000-0000-000054130000}"/>
    <cellStyle name="60% - Accent5 18" xfId="3404" xr:uid="{00000000-0005-0000-0000-000055130000}"/>
    <cellStyle name="60% - Accent5 19" xfId="3405" xr:uid="{00000000-0005-0000-0000-000056130000}"/>
    <cellStyle name="60% - Accent5 2" xfId="3406" xr:uid="{00000000-0005-0000-0000-000057130000}"/>
    <cellStyle name="60% - Accent5 2 2" xfId="3407" xr:uid="{00000000-0005-0000-0000-000058130000}"/>
    <cellStyle name="60% - Accent5 2 3" xfId="3408" xr:uid="{00000000-0005-0000-0000-000059130000}"/>
    <cellStyle name="60% - Accent5 2 3 2" xfId="3409" xr:uid="{00000000-0005-0000-0000-00005A130000}"/>
    <cellStyle name="60% - Accent5 2 4" xfId="3410" xr:uid="{00000000-0005-0000-0000-00005B130000}"/>
    <cellStyle name="60% - Accent5 2 4 2" xfId="3411" xr:uid="{00000000-0005-0000-0000-00005C130000}"/>
    <cellStyle name="60% - Accent5 2 5" xfId="3412" xr:uid="{00000000-0005-0000-0000-00005D130000}"/>
    <cellStyle name="60% - Accent5 2 6" xfId="3413" xr:uid="{00000000-0005-0000-0000-00005E130000}"/>
    <cellStyle name="60% - Accent5 2 7" xfId="3414" xr:uid="{00000000-0005-0000-0000-00005F130000}"/>
    <cellStyle name="60% - Accent5 2 8" xfId="3415" xr:uid="{00000000-0005-0000-0000-000060130000}"/>
    <cellStyle name="60% - Accent5 2 9" xfId="3416" xr:uid="{00000000-0005-0000-0000-000061130000}"/>
    <cellStyle name="60% - Accent5 2_Block-F LGF POur-II BBS" xfId="3417" xr:uid="{00000000-0005-0000-0000-000062130000}"/>
    <cellStyle name="60% - Accent5 20" xfId="3418" xr:uid="{00000000-0005-0000-0000-000063130000}"/>
    <cellStyle name="60% - Accent5 21" xfId="3419" xr:uid="{00000000-0005-0000-0000-000064130000}"/>
    <cellStyle name="60% - Accent5 22" xfId="3420" xr:uid="{00000000-0005-0000-0000-000065130000}"/>
    <cellStyle name="60% - Accent5 23" xfId="3421" xr:uid="{00000000-0005-0000-0000-000066130000}"/>
    <cellStyle name="60% - Accent5 24" xfId="3422" xr:uid="{00000000-0005-0000-0000-000067130000}"/>
    <cellStyle name="60% - Accent5 25" xfId="3423" xr:uid="{00000000-0005-0000-0000-000068130000}"/>
    <cellStyle name="60% - Accent5 26" xfId="3424" xr:uid="{00000000-0005-0000-0000-000069130000}"/>
    <cellStyle name="60% - Accent5 27" xfId="3425" xr:uid="{00000000-0005-0000-0000-00006A130000}"/>
    <cellStyle name="60% - Accent5 28" xfId="3426" xr:uid="{00000000-0005-0000-0000-00006B130000}"/>
    <cellStyle name="60% - Accent5 29" xfId="3427" xr:uid="{00000000-0005-0000-0000-00006C130000}"/>
    <cellStyle name="60% - Accent5 3" xfId="3428" xr:uid="{00000000-0005-0000-0000-00006D130000}"/>
    <cellStyle name="60% - Accent5 3 2" xfId="3429" xr:uid="{00000000-0005-0000-0000-00006E130000}"/>
    <cellStyle name="60% - Accent5 3 3" xfId="3430" xr:uid="{00000000-0005-0000-0000-00006F130000}"/>
    <cellStyle name="60% - Accent5 3 3 2" xfId="3431" xr:uid="{00000000-0005-0000-0000-000070130000}"/>
    <cellStyle name="60% - Accent5 3 4" xfId="3432" xr:uid="{00000000-0005-0000-0000-000071130000}"/>
    <cellStyle name="60% - Accent5 3 4 2" xfId="3433" xr:uid="{00000000-0005-0000-0000-000072130000}"/>
    <cellStyle name="60% - Accent5 3 5" xfId="3434" xr:uid="{00000000-0005-0000-0000-000073130000}"/>
    <cellStyle name="60% - Accent5 3 6" xfId="3435" xr:uid="{00000000-0005-0000-0000-000074130000}"/>
    <cellStyle name="60% - Accent5 3 7" xfId="3436" xr:uid="{00000000-0005-0000-0000-000075130000}"/>
    <cellStyle name="60% - Accent5 3 8" xfId="3437" xr:uid="{00000000-0005-0000-0000-000076130000}"/>
    <cellStyle name="60% - Accent5 3_Sheet2" xfId="3438" xr:uid="{00000000-0005-0000-0000-000077130000}"/>
    <cellStyle name="60% - Accent5 30" xfId="3439" xr:uid="{00000000-0005-0000-0000-000078130000}"/>
    <cellStyle name="60% - Accent5 31" xfId="3440" xr:uid="{00000000-0005-0000-0000-000079130000}"/>
    <cellStyle name="60% - Accent5 32" xfId="3441" xr:uid="{00000000-0005-0000-0000-00007A130000}"/>
    <cellStyle name="60% - Accent5 33" xfId="3442" xr:uid="{00000000-0005-0000-0000-00007B130000}"/>
    <cellStyle name="60% - Accent5 34" xfId="3443" xr:uid="{00000000-0005-0000-0000-00007C130000}"/>
    <cellStyle name="60% - Accent5 35" xfId="3444" xr:uid="{00000000-0005-0000-0000-00007D130000}"/>
    <cellStyle name="60% - Accent5 36" xfId="3445" xr:uid="{00000000-0005-0000-0000-00007E130000}"/>
    <cellStyle name="60% - Accent5 37" xfId="3446" xr:uid="{00000000-0005-0000-0000-00007F130000}"/>
    <cellStyle name="60% - Accent5 38" xfId="3447" xr:uid="{00000000-0005-0000-0000-000080130000}"/>
    <cellStyle name="60% - Accent5 39" xfId="3448" xr:uid="{00000000-0005-0000-0000-000081130000}"/>
    <cellStyle name="60% - Accent5 4" xfId="3449" xr:uid="{00000000-0005-0000-0000-000082130000}"/>
    <cellStyle name="60% - Accent5 4 2" xfId="3450" xr:uid="{00000000-0005-0000-0000-000083130000}"/>
    <cellStyle name="60% - Accent5 4 3" xfId="3451" xr:uid="{00000000-0005-0000-0000-000084130000}"/>
    <cellStyle name="60% - Accent5 4 3 2" xfId="3452" xr:uid="{00000000-0005-0000-0000-000085130000}"/>
    <cellStyle name="60% - Accent5 4 4" xfId="3453" xr:uid="{00000000-0005-0000-0000-000086130000}"/>
    <cellStyle name="60% - Accent5 4 4 2" xfId="3454" xr:uid="{00000000-0005-0000-0000-000087130000}"/>
    <cellStyle name="60% - Accent5 4 5" xfId="3455" xr:uid="{00000000-0005-0000-0000-000088130000}"/>
    <cellStyle name="60% - Accent5 4 6" xfId="3456" xr:uid="{00000000-0005-0000-0000-000089130000}"/>
    <cellStyle name="60% - Accent5 4 7" xfId="3457" xr:uid="{00000000-0005-0000-0000-00008A130000}"/>
    <cellStyle name="60% - Accent5 4 8" xfId="3458" xr:uid="{00000000-0005-0000-0000-00008B130000}"/>
    <cellStyle name="60% - Accent5 4_Sheet2" xfId="3459" xr:uid="{00000000-0005-0000-0000-00008C130000}"/>
    <cellStyle name="60% - Accent5 5" xfId="3460" xr:uid="{00000000-0005-0000-0000-00008D130000}"/>
    <cellStyle name="60% - Accent5 5 2" xfId="3461" xr:uid="{00000000-0005-0000-0000-00008E130000}"/>
    <cellStyle name="60% - Accent5 5 2 2" xfId="3462" xr:uid="{00000000-0005-0000-0000-00008F130000}"/>
    <cellStyle name="60% - Accent5 5 3" xfId="3463" xr:uid="{00000000-0005-0000-0000-000090130000}"/>
    <cellStyle name="60% - Accent5 5 3 2" xfId="3464" xr:uid="{00000000-0005-0000-0000-000091130000}"/>
    <cellStyle name="60% - Accent5 5 4" xfId="3465" xr:uid="{00000000-0005-0000-0000-000092130000}"/>
    <cellStyle name="60% - Accent5 5 4 2" xfId="3466" xr:uid="{00000000-0005-0000-0000-000093130000}"/>
    <cellStyle name="60% - Accent5 5 5" xfId="3467" xr:uid="{00000000-0005-0000-0000-000094130000}"/>
    <cellStyle name="60% - Accent5 5 6" xfId="3468" xr:uid="{00000000-0005-0000-0000-000095130000}"/>
    <cellStyle name="60% - Accent5 5 7" xfId="3469" xr:uid="{00000000-0005-0000-0000-000096130000}"/>
    <cellStyle name="60% - Accent5 5 8" xfId="3470" xr:uid="{00000000-0005-0000-0000-000097130000}"/>
    <cellStyle name="60% - Accent5 5_Sheet2" xfId="3471" xr:uid="{00000000-0005-0000-0000-000098130000}"/>
    <cellStyle name="60% - Accent5 6" xfId="3472" xr:uid="{00000000-0005-0000-0000-000099130000}"/>
    <cellStyle name="60% - Accent5 6 2" xfId="3473" xr:uid="{00000000-0005-0000-0000-00009A130000}"/>
    <cellStyle name="60% - Accent5 6 2 2" xfId="3474" xr:uid="{00000000-0005-0000-0000-00009B130000}"/>
    <cellStyle name="60% - Accent5 6 3" xfId="3475" xr:uid="{00000000-0005-0000-0000-00009C130000}"/>
    <cellStyle name="60% - Accent5 6 3 2" xfId="3476" xr:uid="{00000000-0005-0000-0000-00009D130000}"/>
    <cellStyle name="60% - Accent5 6 4" xfId="3477" xr:uid="{00000000-0005-0000-0000-00009E130000}"/>
    <cellStyle name="60% - Accent5 6 4 2" xfId="3478" xr:uid="{00000000-0005-0000-0000-00009F130000}"/>
    <cellStyle name="60% - Accent5 6 5" xfId="3479" xr:uid="{00000000-0005-0000-0000-0000A0130000}"/>
    <cellStyle name="60% - Accent5 6 6" xfId="3480" xr:uid="{00000000-0005-0000-0000-0000A1130000}"/>
    <cellStyle name="60% - Accent5 6 7" xfId="3481" xr:uid="{00000000-0005-0000-0000-0000A2130000}"/>
    <cellStyle name="60% - Accent5 6 8" xfId="3482" xr:uid="{00000000-0005-0000-0000-0000A3130000}"/>
    <cellStyle name="60% - Accent5 6_Sheet2" xfId="3483" xr:uid="{00000000-0005-0000-0000-0000A4130000}"/>
    <cellStyle name="60% - Accent5 7" xfId="3484" xr:uid="{00000000-0005-0000-0000-0000A5130000}"/>
    <cellStyle name="60% - Accent5 7 2" xfId="3485" xr:uid="{00000000-0005-0000-0000-0000A6130000}"/>
    <cellStyle name="60% - Accent5 7 2 2" xfId="3486" xr:uid="{00000000-0005-0000-0000-0000A7130000}"/>
    <cellStyle name="60% - Accent5 7 3" xfId="3487" xr:uid="{00000000-0005-0000-0000-0000A8130000}"/>
    <cellStyle name="60% - Accent5 7 3 2" xfId="3488" xr:uid="{00000000-0005-0000-0000-0000A9130000}"/>
    <cellStyle name="60% - Accent5 7 4" xfId="3489" xr:uid="{00000000-0005-0000-0000-0000AA130000}"/>
    <cellStyle name="60% - Accent5 7 4 2" xfId="3490" xr:uid="{00000000-0005-0000-0000-0000AB130000}"/>
    <cellStyle name="60% - Accent5 7 5" xfId="3491" xr:uid="{00000000-0005-0000-0000-0000AC130000}"/>
    <cellStyle name="60% - Accent5 7 6" xfId="3492" xr:uid="{00000000-0005-0000-0000-0000AD130000}"/>
    <cellStyle name="60% - Accent5 7 7" xfId="3493" xr:uid="{00000000-0005-0000-0000-0000AE130000}"/>
    <cellStyle name="60% - Accent5 7 8" xfId="3494" xr:uid="{00000000-0005-0000-0000-0000AF130000}"/>
    <cellStyle name="60% - Accent5 7_Sheet2" xfId="3495" xr:uid="{00000000-0005-0000-0000-0000B0130000}"/>
    <cellStyle name="60% - Accent5 8" xfId="3496" xr:uid="{00000000-0005-0000-0000-0000B1130000}"/>
    <cellStyle name="60% - Accent5 8 2" xfId="3497" xr:uid="{00000000-0005-0000-0000-0000B2130000}"/>
    <cellStyle name="60% - Accent5 8 3" xfId="3498" xr:uid="{00000000-0005-0000-0000-0000B3130000}"/>
    <cellStyle name="60% - Accent5 8 4" xfId="3499" xr:uid="{00000000-0005-0000-0000-0000B4130000}"/>
    <cellStyle name="60% - Accent5 8 5" xfId="3500" xr:uid="{00000000-0005-0000-0000-0000B5130000}"/>
    <cellStyle name="60% - Accent5 8 6" xfId="3501" xr:uid="{00000000-0005-0000-0000-0000B6130000}"/>
    <cellStyle name="60% - Accent5 8 7" xfId="3502" xr:uid="{00000000-0005-0000-0000-0000B7130000}"/>
    <cellStyle name="60% - Accent5 8 8" xfId="3503" xr:uid="{00000000-0005-0000-0000-0000B8130000}"/>
    <cellStyle name="60% - Accent5 8_Sheet2" xfId="3504" xr:uid="{00000000-0005-0000-0000-0000B9130000}"/>
    <cellStyle name="60% - Accent5 9" xfId="3505" xr:uid="{00000000-0005-0000-0000-0000BA130000}"/>
    <cellStyle name="60% - Accent5 9 2" xfId="3506" xr:uid="{00000000-0005-0000-0000-0000BB130000}"/>
    <cellStyle name="60% - Accent5 9 3" xfId="3507" xr:uid="{00000000-0005-0000-0000-0000BC130000}"/>
    <cellStyle name="60% - Accent5 9 4" xfId="3508" xr:uid="{00000000-0005-0000-0000-0000BD130000}"/>
    <cellStyle name="60% - Accent5 9 5" xfId="3509" xr:uid="{00000000-0005-0000-0000-0000BE130000}"/>
    <cellStyle name="60% - Accent5 9 6" xfId="3510" xr:uid="{00000000-0005-0000-0000-0000BF130000}"/>
    <cellStyle name="60% - Accent5 9 7" xfId="3511" xr:uid="{00000000-0005-0000-0000-0000C0130000}"/>
    <cellStyle name="60% - Accent5 9 8" xfId="3512" xr:uid="{00000000-0005-0000-0000-0000C1130000}"/>
    <cellStyle name="60% - Accent6 1" xfId="3513" xr:uid="{00000000-0005-0000-0000-0000C2130000}"/>
    <cellStyle name="60% - Accent6 1 1" xfId="3514" xr:uid="{00000000-0005-0000-0000-0000C3130000}"/>
    <cellStyle name="60% - Accent6 1_Building_-_5-final_Price_Variation(1)" xfId="3515" xr:uid="{00000000-0005-0000-0000-0000C4130000}"/>
    <cellStyle name="60% - Accent6 10" xfId="3516" xr:uid="{00000000-0005-0000-0000-0000C5130000}"/>
    <cellStyle name="60% - Accent6 10 2" xfId="3517" xr:uid="{00000000-0005-0000-0000-0000C6130000}"/>
    <cellStyle name="60% - Accent6 10 3" xfId="3518" xr:uid="{00000000-0005-0000-0000-0000C7130000}"/>
    <cellStyle name="60% - Accent6 10 4" xfId="3519" xr:uid="{00000000-0005-0000-0000-0000C8130000}"/>
    <cellStyle name="60% - Accent6 10 5" xfId="3520" xr:uid="{00000000-0005-0000-0000-0000C9130000}"/>
    <cellStyle name="60% - Accent6 10 6" xfId="3521" xr:uid="{00000000-0005-0000-0000-0000CA130000}"/>
    <cellStyle name="60% - Accent6 10 7" xfId="3522" xr:uid="{00000000-0005-0000-0000-0000CB130000}"/>
    <cellStyle name="60% - Accent6 10 8" xfId="3523" xr:uid="{00000000-0005-0000-0000-0000CC130000}"/>
    <cellStyle name="60% - Accent6 11" xfId="3524" xr:uid="{00000000-0005-0000-0000-0000CD130000}"/>
    <cellStyle name="60% - Accent6 12" xfId="3525" xr:uid="{00000000-0005-0000-0000-0000CE130000}"/>
    <cellStyle name="60% - Accent6 13" xfId="3526" xr:uid="{00000000-0005-0000-0000-0000CF130000}"/>
    <cellStyle name="60% - Accent6 14" xfId="3527" xr:uid="{00000000-0005-0000-0000-0000D0130000}"/>
    <cellStyle name="60% - Accent6 15" xfId="3528" xr:uid="{00000000-0005-0000-0000-0000D1130000}"/>
    <cellStyle name="60% - Accent6 16" xfId="3529" xr:uid="{00000000-0005-0000-0000-0000D2130000}"/>
    <cellStyle name="60% - Accent6 17" xfId="3530" xr:uid="{00000000-0005-0000-0000-0000D3130000}"/>
    <cellStyle name="60% - Accent6 18" xfId="3531" xr:uid="{00000000-0005-0000-0000-0000D4130000}"/>
    <cellStyle name="60% - Accent6 19" xfId="3532" xr:uid="{00000000-0005-0000-0000-0000D5130000}"/>
    <cellStyle name="60% - Accent6 2" xfId="3533" xr:uid="{00000000-0005-0000-0000-0000D6130000}"/>
    <cellStyle name="60% - Accent6 2 2" xfId="3534" xr:uid="{00000000-0005-0000-0000-0000D7130000}"/>
    <cellStyle name="60% - Accent6 2 3" xfId="3535" xr:uid="{00000000-0005-0000-0000-0000D8130000}"/>
    <cellStyle name="60% - Accent6 2 3 2" xfId="3536" xr:uid="{00000000-0005-0000-0000-0000D9130000}"/>
    <cellStyle name="60% - Accent6 2 4" xfId="3537" xr:uid="{00000000-0005-0000-0000-0000DA130000}"/>
    <cellStyle name="60% - Accent6 2 4 2" xfId="3538" xr:uid="{00000000-0005-0000-0000-0000DB130000}"/>
    <cellStyle name="60% - Accent6 2 5" xfId="3539" xr:uid="{00000000-0005-0000-0000-0000DC130000}"/>
    <cellStyle name="60% - Accent6 2 6" xfId="3540" xr:uid="{00000000-0005-0000-0000-0000DD130000}"/>
    <cellStyle name="60% - Accent6 2 7" xfId="3541" xr:uid="{00000000-0005-0000-0000-0000DE130000}"/>
    <cellStyle name="60% - Accent6 2 8" xfId="3542" xr:uid="{00000000-0005-0000-0000-0000DF130000}"/>
    <cellStyle name="60% - Accent6 2 9" xfId="3543" xr:uid="{00000000-0005-0000-0000-0000E0130000}"/>
    <cellStyle name="60% - Accent6 2_Block-F LGF POur-II BBS" xfId="3544" xr:uid="{00000000-0005-0000-0000-0000E1130000}"/>
    <cellStyle name="60% - Accent6 20" xfId="3545" xr:uid="{00000000-0005-0000-0000-0000E2130000}"/>
    <cellStyle name="60% - Accent6 21" xfId="3546" xr:uid="{00000000-0005-0000-0000-0000E3130000}"/>
    <cellStyle name="60% - Accent6 22" xfId="3547" xr:uid="{00000000-0005-0000-0000-0000E4130000}"/>
    <cellStyle name="60% - Accent6 23" xfId="3548" xr:uid="{00000000-0005-0000-0000-0000E5130000}"/>
    <cellStyle name="60% - Accent6 24" xfId="3549" xr:uid="{00000000-0005-0000-0000-0000E6130000}"/>
    <cellStyle name="60% - Accent6 25" xfId="3550" xr:uid="{00000000-0005-0000-0000-0000E7130000}"/>
    <cellStyle name="60% - Accent6 26" xfId="3551" xr:uid="{00000000-0005-0000-0000-0000E8130000}"/>
    <cellStyle name="60% - Accent6 27" xfId="3552" xr:uid="{00000000-0005-0000-0000-0000E9130000}"/>
    <cellStyle name="60% - Accent6 28" xfId="3553" xr:uid="{00000000-0005-0000-0000-0000EA130000}"/>
    <cellStyle name="60% - Accent6 29" xfId="3554" xr:uid="{00000000-0005-0000-0000-0000EB130000}"/>
    <cellStyle name="60% - Accent6 3" xfId="3555" xr:uid="{00000000-0005-0000-0000-0000EC130000}"/>
    <cellStyle name="60% - Accent6 3 2" xfId="3556" xr:uid="{00000000-0005-0000-0000-0000ED130000}"/>
    <cellStyle name="60% - Accent6 3 3" xfId="3557" xr:uid="{00000000-0005-0000-0000-0000EE130000}"/>
    <cellStyle name="60% - Accent6 3 3 2" xfId="3558" xr:uid="{00000000-0005-0000-0000-0000EF130000}"/>
    <cellStyle name="60% - Accent6 3 4" xfId="3559" xr:uid="{00000000-0005-0000-0000-0000F0130000}"/>
    <cellStyle name="60% - Accent6 3 4 2" xfId="3560" xr:uid="{00000000-0005-0000-0000-0000F1130000}"/>
    <cellStyle name="60% - Accent6 3 5" xfId="3561" xr:uid="{00000000-0005-0000-0000-0000F2130000}"/>
    <cellStyle name="60% - Accent6 3 6" xfId="3562" xr:uid="{00000000-0005-0000-0000-0000F3130000}"/>
    <cellStyle name="60% - Accent6 3 7" xfId="3563" xr:uid="{00000000-0005-0000-0000-0000F4130000}"/>
    <cellStyle name="60% - Accent6 3 8" xfId="3564" xr:uid="{00000000-0005-0000-0000-0000F5130000}"/>
    <cellStyle name="60% - Accent6 3_Sheet2" xfId="3565" xr:uid="{00000000-0005-0000-0000-0000F6130000}"/>
    <cellStyle name="60% - Accent6 30" xfId="3566" xr:uid="{00000000-0005-0000-0000-0000F7130000}"/>
    <cellStyle name="60% - Accent6 31" xfId="3567" xr:uid="{00000000-0005-0000-0000-0000F8130000}"/>
    <cellStyle name="60% - Accent6 32" xfId="3568" xr:uid="{00000000-0005-0000-0000-0000F9130000}"/>
    <cellStyle name="60% - Accent6 33" xfId="3569" xr:uid="{00000000-0005-0000-0000-0000FA130000}"/>
    <cellStyle name="60% - Accent6 34" xfId="3570" xr:uid="{00000000-0005-0000-0000-0000FB130000}"/>
    <cellStyle name="60% - Accent6 35" xfId="3571" xr:uid="{00000000-0005-0000-0000-0000FC130000}"/>
    <cellStyle name="60% - Accent6 36" xfId="3572" xr:uid="{00000000-0005-0000-0000-0000FD130000}"/>
    <cellStyle name="60% - Accent6 37" xfId="3573" xr:uid="{00000000-0005-0000-0000-0000FE130000}"/>
    <cellStyle name="60% - Accent6 38" xfId="3574" xr:uid="{00000000-0005-0000-0000-0000FF130000}"/>
    <cellStyle name="60% - Accent6 39" xfId="3575" xr:uid="{00000000-0005-0000-0000-000000140000}"/>
    <cellStyle name="60% - Accent6 4" xfId="3576" xr:uid="{00000000-0005-0000-0000-000001140000}"/>
    <cellStyle name="60% - Accent6 4 2" xfId="3577" xr:uid="{00000000-0005-0000-0000-000002140000}"/>
    <cellStyle name="60% - Accent6 4 3" xfId="3578" xr:uid="{00000000-0005-0000-0000-000003140000}"/>
    <cellStyle name="60% - Accent6 4 3 2" xfId="3579" xr:uid="{00000000-0005-0000-0000-000004140000}"/>
    <cellStyle name="60% - Accent6 4 4" xfId="3580" xr:uid="{00000000-0005-0000-0000-000005140000}"/>
    <cellStyle name="60% - Accent6 4 4 2" xfId="3581" xr:uid="{00000000-0005-0000-0000-000006140000}"/>
    <cellStyle name="60% - Accent6 4 5" xfId="3582" xr:uid="{00000000-0005-0000-0000-000007140000}"/>
    <cellStyle name="60% - Accent6 4 6" xfId="3583" xr:uid="{00000000-0005-0000-0000-000008140000}"/>
    <cellStyle name="60% - Accent6 4 7" xfId="3584" xr:uid="{00000000-0005-0000-0000-000009140000}"/>
    <cellStyle name="60% - Accent6 4 8" xfId="3585" xr:uid="{00000000-0005-0000-0000-00000A140000}"/>
    <cellStyle name="60% - Accent6 4_Sheet2" xfId="3586" xr:uid="{00000000-0005-0000-0000-00000B140000}"/>
    <cellStyle name="60% - Accent6 5" xfId="3587" xr:uid="{00000000-0005-0000-0000-00000C140000}"/>
    <cellStyle name="60% - Accent6 5 2" xfId="3588" xr:uid="{00000000-0005-0000-0000-00000D140000}"/>
    <cellStyle name="60% - Accent6 5 2 2" xfId="3589" xr:uid="{00000000-0005-0000-0000-00000E140000}"/>
    <cellStyle name="60% - Accent6 5 3" xfId="3590" xr:uid="{00000000-0005-0000-0000-00000F140000}"/>
    <cellStyle name="60% - Accent6 5 3 2" xfId="3591" xr:uid="{00000000-0005-0000-0000-000010140000}"/>
    <cellStyle name="60% - Accent6 5 4" xfId="3592" xr:uid="{00000000-0005-0000-0000-000011140000}"/>
    <cellStyle name="60% - Accent6 5 4 2" xfId="3593" xr:uid="{00000000-0005-0000-0000-000012140000}"/>
    <cellStyle name="60% - Accent6 5 5" xfId="3594" xr:uid="{00000000-0005-0000-0000-000013140000}"/>
    <cellStyle name="60% - Accent6 5 6" xfId="3595" xr:uid="{00000000-0005-0000-0000-000014140000}"/>
    <cellStyle name="60% - Accent6 5 7" xfId="3596" xr:uid="{00000000-0005-0000-0000-000015140000}"/>
    <cellStyle name="60% - Accent6 5 8" xfId="3597" xr:uid="{00000000-0005-0000-0000-000016140000}"/>
    <cellStyle name="60% - Accent6 5_Sheet2" xfId="3598" xr:uid="{00000000-0005-0000-0000-000017140000}"/>
    <cellStyle name="60% - Accent6 6" xfId="3599" xr:uid="{00000000-0005-0000-0000-000018140000}"/>
    <cellStyle name="60% - Accent6 6 2" xfId="3600" xr:uid="{00000000-0005-0000-0000-000019140000}"/>
    <cellStyle name="60% - Accent6 6 2 2" xfId="3601" xr:uid="{00000000-0005-0000-0000-00001A140000}"/>
    <cellStyle name="60% - Accent6 6 3" xfId="3602" xr:uid="{00000000-0005-0000-0000-00001B140000}"/>
    <cellStyle name="60% - Accent6 6 3 2" xfId="3603" xr:uid="{00000000-0005-0000-0000-00001C140000}"/>
    <cellStyle name="60% - Accent6 6 4" xfId="3604" xr:uid="{00000000-0005-0000-0000-00001D140000}"/>
    <cellStyle name="60% - Accent6 6 4 2" xfId="3605" xr:uid="{00000000-0005-0000-0000-00001E140000}"/>
    <cellStyle name="60% - Accent6 6 5" xfId="3606" xr:uid="{00000000-0005-0000-0000-00001F140000}"/>
    <cellStyle name="60% - Accent6 6 6" xfId="3607" xr:uid="{00000000-0005-0000-0000-000020140000}"/>
    <cellStyle name="60% - Accent6 6 7" xfId="3608" xr:uid="{00000000-0005-0000-0000-000021140000}"/>
    <cellStyle name="60% - Accent6 6 8" xfId="3609" xr:uid="{00000000-0005-0000-0000-000022140000}"/>
    <cellStyle name="60% - Accent6 6_Sheet2" xfId="3610" xr:uid="{00000000-0005-0000-0000-000023140000}"/>
    <cellStyle name="60% - Accent6 7" xfId="3611" xr:uid="{00000000-0005-0000-0000-000024140000}"/>
    <cellStyle name="60% - Accent6 7 2" xfId="3612" xr:uid="{00000000-0005-0000-0000-000025140000}"/>
    <cellStyle name="60% - Accent6 7 2 2" xfId="3613" xr:uid="{00000000-0005-0000-0000-000026140000}"/>
    <cellStyle name="60% - Accent6 7 3" xfId="3614" xr:uid="{00000000-0005-0000-0000-000027140000}"/>
    <cellStyle name="60% - Accent6 7 3 2" xfId="3615" xr:uid="{00000000-0005-0000-0000-000028140000}"/>
    <cellStyle name="60% - Accent6 7 4" xfId="3616" xr:uid="{00000000-0005-0000-0000-000029140000}"/>
    <cellStyle name="60% - Accent6 7 4 2" xfId="3617" xr:uid="{00000000-0005-0000-0000-00002A140000}"/>
    <cellStyle name="60% - Accent6 7 5" xfId="3618" xr:uid="{00000000-0005-0000-0000-00002B140000}"/>
    <cellStyle name="60% - Accent6 7 6" xfId="3619" xr:uid="{00000000-0005-0000-0000-00002C140000}"/>
    <cellStyle name="60% - Accent6 7 7" xfId="3620" xr:uid="{00000000-0005-0000-0000-00002D140000}"/>
    <cellStyle name="60% - Accent6 7 8" xfId="3621" xr:uid="{00000000-0005-0000-0000-00002E140000}"/>
    <cellStyle name="60% - Accent6 7_Sheet2" xfId="3622" xr:uid="{00000000-0005-0000-0000-00002F140000}"/>
    <cellStyle name="60% - Accent6 8" xfId="3623" xr:uid="{00000000-0005-0000-0000-000030140000}"/>
    <cellStyle name="60% - Accent6 8 2" xfId="3624" xr:uid="{00000000-0005-0000-0000-000031140000}"/>
    <cellStyle name="60% - Accent6 8 3" xfId="3625" xr:uid="{00000000-0005-0000-0000-000032140000}"/>
    <cellStyle name="60% - Accent6 8 4" xfId="3626" xr:uid="{00000000-0005-0000-0000-000033140000}"/>
    <cellStyle name="60% - Accent6 8 5" xfId="3627" xr:uid="{00000000-0005-0000-0000-000034140000}"/>
    <cellStyle name="60% - Accent6 8 6" xfId="3628" xr:uid="{00000000-0005-0000-0000-000035140000}"/>
    <cellStyle name="60% - Accent6 8 7" xfId="3629" xr:uid="{00000000-0005-0000-0000-000036140000}"/>
    <cellStyle name="60% - Accent6 8 8" xfId="3630" xr:uid="{00000000-0005-0000-0000-000037140000}"/>
    <cellStyle name="60% - Accent6 8_Sheet2" xfId="3631" xr:uid="{00000000-0005-0000-0000-000038140000}"/>
    <cellStyle name="60% - Accent6 9" xfId="3632" xr:uid="{00000000-0005-0000-0000-000039140000}"/>
    <cellStyle name="60% - Accent6 9 2" xfId="3633" xr:uid="{00000000-0005-0000-0000-00003A140000}"/>
    <cellStyle name="60% - Accent6 9 3" xfId="3634" xr:uid="{00000000-0005-0000-0000-00003B140000}"/>
    <cellStyle name="60% - Accent6 9 4" xfId="3635" xr:uid="{00000000-0005-0000-0000-00003C140000}"/>
    <cellStyle name="60% - Accent6 9 5" xfId="3636" xr:uid="{00000000-0005-0000-0000-00003D140000}"/>
    <cellStyle name="60% - Accent6 9 6" xfId="3637" xr:uid="{00000000-0005-0000-0000-00003E140000}"/>
    <cellStyle name="60% - Accent6 9 7" xfId="3638" xr:uid="{00000000-0005-0000-0000-00003F140000}"/>
    <cellStyle name="60% - Accent6 9 8" xfId="3639" xr:uid="{00000000-0005-0000-0000-000040140000}"/>
    <cellStyle name="60% - Akzent1" xfId="3640" xr:uid="{00000000-0005-0000-0000-000041140000}"/>
    <cellStyle name="60% - Akzent2" xfId="3641" xr:uid="{00000000-0005-0000-0000-000042140000}"/>
    <cellStyle name="60% - Akzent3" xfId="3642" xr:uid="{00000000-0005-0000-0000-000043140000}"/>
    <cellStyle name="60% - Akzent4" xfId="3643" xr:uid="{00000000-0005-0000-0000-000044140000}"/>
    <cellStyle name="60% - Akzent5" xfId="3644" xr:uid="{00000000-0005-0000-0000-000045140000}"/>
    <cellStyle name="60% - Akzent6" xfId="3645" xr:uid="{00000000-0005-0000-0000-000046140000}"/>
    <cellStyle name="75" xfId="3646" xr:uid="{00000000-0005-0000-0000-000047140000}"/>
    <cellStyle name="75 2" xfId="3647" xr:uid="{00000000-0005-0000-0000-000048140000}"/>
    <cellStyle name="75 2 2" xfId="3648" xr:uid="{00000000-0005-0000-0000-000049140000}"/>
    <cellStyle name="75 2 3" xfId="3649" xr:uid="{00000000-0005-0000-0000-00004A140000}"/>
    <cellStyle name="75 2 4" xfId="3650" xr:uid="{00000000-0005-0000-0000-00004B140000}"/>
    <cellStyle name="75_Extra items Diff" xfId="3651" xr:uid="{00000000-0005-0000-0000-00004C140000}"/>
    <cellStyle name="A satisfied Microsoft Office user" xfId="3652" xr:uid="{00000000-0005-0000-0000-00004D140000}"/>
    <cellStyle name="A3 297 x 420 mm" xfId="3653" xr:uid="{00000000-0005-0000-0000-00004E140000}"/>
    <cellStyle name="A4 Small 210 x 297 mm" xfId="3654" xr:uid="{00000000-0005-0000-0000-00004F140000}"/>
    <cellStyle name="abc" xfId="3655" xr:uid="{00000000-0005-0000-0000-000050140000}"/>
    <cellStyle name="Absoloute" xfId="3656" xr:uid="{00000000-0005-0000-0000-000051140000}"/>
    <cellStyle name="Absoloute;0" xfId="3657" xr:uid="{00000000-0005-0000-0000-000052140000}"/>
    <cellStyle name="Absoloute_artek98" xfId="3658" xr:uid="{00000000-0005-0000-0000-000053140000}"/>
    <cellStyle name="Accent" xfId="3659" xr:uid="{00000000-0005-0000-0000-000054140000}"/>
    <cellStyle name="Accent 1" xfId="3660" xr:uid="{00000000-0005-0000-0000-000055140000}"/>
    <cellStyle name="Accent 1 1" xfId="3661" xr:uid="{00000000-0005-0000-0000-000056140000}"/>
    <cellStyle name="Accent 1 2" xfId="3662" xr:uid="{00000000-0005-0000-0000-000057140000}"/>
    <cellStyle name="Accent 2" xfId="3663" xr:uid="{00000000-0005-0000-0000-000058140000}"/>
    <cellStyle name="Accent 2 1" xfId="3664" xr:uid="{00000000-0005-0000-0000-000059140000}"/>
    <cellStyle name="Accent 2 2" xfId="3665" xr:uid="{00000000-0005-0000-0000-00005A140000}"/>
    <cellStyle name="Accent 3" xfId="3666" xr:uid="{00000000-0005-0000-0000-00005B140000}"/>
    <cellStyle name="Accent 3 1" xfId="3667" xr:uid="{00000000-0005-0000-0000-00005C140000}"/>
    <cellStyle name="Accent 3 2" xfId="3668" xr:uid="{00000000-0005-0000-0000-00005D140000}"/>
    <cellStyle name="Accent 4" xfId="3669" xr:uid="{00000000-0005-0000-0000-00005E140000}"/>
    <cellStyle name="Accent 5" xfId="3670" xr:uid="{00000000-0005-0000-0000-00005F140000}"/>
    <cellStyle name="Accent1 - 20%" xfId="3671" xr:uid="{00000000-0005-0000-0000-000060140000}"/>
    <cellStyle name="Accent1 - 20% 2" xfId="3672" xr:uid="{00000000-0005-0000-0000-000061140000}"/>
    <cellStyle name="Accent1 - 20% 2 2" xfId="3673" xr:uid="{00000000-0005-0000-0000-000062140000}"/>
    <cellStyle name="Accent1 - 20% 2 2 2" xfId="5896" xr:uid="{00000000-0005-0000-0000-000063140000}"/>
    <cellStyle name="Accent1 - 20% 2 3" xfId="3674" xr:uid="{00000000-0005-0000-0000-000064140000}"/>
    <cellStyle name="Accent1 - 20% 2 3 2" xfId="5897" xr:uid="{00000000-0005-0000-0000-000065140000}"/>
    <cellStyle name="Accent1 - 20% 2 4" xfId="5895" xr:uid="{00000000-0005-0000-0000-000066140000}"/>
    <cellStyle name="Accent1 - 20% 3" xfId="3675" xr:uid="{00000000-0005-0000-0000-000067140000}"/>
    <cellStyle name="Accent1 - 20% 3 2" xfId="5898" xr:uid="{00000000-0005-0000-0000-000068140000}"/>
    <cellStyle name="Accent1 - 20% 4" xfId="3676" xr:uid="{00000000-0005-0000-0000-000069140000}"/>
    <cellStyle name="Accent1 - 20% 4 2" xfId="5899" xr:uid="{00000000-0005-0000-0000-00006A140000}"/>
    <cellStyle name="Accent1 - 20% 5" xfId="5894" xr:uid="{00000000-0005-0000-0000-00006B140000}"/>
    <cellStyle name="Accent1 - 40%" xfId="3677" xr:uid="{00000000-0005-0000-0000-00006C140000}"/>
    <cellStyle name="Accent1 - 40% 2" xfId="3678" xr:uid="{00000000-0005-0000-0000-00006D140000}"/>
    <cellStyle name="Accent1 - 40% 2 2" xfId="3679" xr:uid="{00000000-0005-0000-0000-00006E140000}"/>
    <cellStyle name="Accent1 - 40% 2 2 2" xfId="5902" xr:uid="{00000000-0005-0000-0000-00006F140000}"/>
    <cellStyle name="Accent1 - 40% 2 3" xfId="3680" xr:uid="{00000000-0005-0000-0000-000070140000}"/>
    <cellStyle name="Accent1 - 40% 2 3 2" xfId="5903" xr:uid="{00000000-0005-0000-0000-000071140000}"/>
    <cellStyle name="Accent1 - 40% 2 4" xfId="5901" xr:uid="{00000000-0005-0000-0000-000072140000}"/>
    <cellStyle name="Accent1 - 40% 3" xfId="3681" xr:uid="{00000000-0005-0000-0000-000073140000}"/>
    <cellStyle name="Accent1 - 40% 3 2" xfId="5904" xr:uid="{00000000-0005-0000-0000-000074140000}"/>
    <cellStyle name="Accent1 - 40% 4" xfId="3682" xr:uid="{00000000-0005-0000-0000-000075140000}"/>
    <cellStyle name="Accent1 - 40% 4 2" xfId="5905" xr:uid="{00000000-0005-0000-0000-000076140000}"/>
    <cellStyle name="Accent1 - 40% 5" xfId="5900" xr:uid="{00000000-0005-0000-0000-000077140000}"/>
    <cellStyle name="Accent1 - 60%" xfId="3683" xr:uid="{00000000-0005-0000-0000-000078140000}"/>
    <cellStyle name="Accent1 1" xfId="3684" xr:uid="{00000000-0005-0000-0000-000079140000}"/>
    <cellStyle name="Accent1 1 1" xfId="3685" xr:uid="{00000000-0005-0000-0000-00007A140000}"/>
    <cellStyle name="Accent1 10" xfId="3686" xr:uid="{00000000-0005-0000-0000-00007B140000}"/>
    <cellStyle name="Accent1 10 2" xfId="3687" xr:uid="{00000000-0005-0000-0000-00007C140000}"/>
    <cellStyle name="Accent1 10 3" xfId="3688" xr:uid="{00000000-0005-0000-0000-00007D140000}"/>
    <cellStyle name="Accent1 10 4" xfId="3689" xr:uid="{00000000-0005-0000-0000-00007E140000}"/>
    <cellStyle name="Accent1 10 5" xfId="3690" xr:uid="{00000000-0005-0000-0000-00007F140000}"/>
    <cellStyle name="Accent1 10 6" xfId="3691" xr:uid="{00000000-0005-0000-0000-000080140000}"/>
    <cellStyle name="Accent1 10 7" xfId="3692" xr:uid="{00000000-0005-0000-0000-000081140000}"/>
    <cellStyle name="Accent1 10 8" xfId="3693" xr:uid="{00000000-0005-0000-0000-000082140000}"/>
    <cellStyle name="Accent1 11" xfId="3694" xr:uid="{00000000-0005-0000-0000-000083140000}"/>
    <cellStyle name="Accent1 12" xfId="3695" xr:uid="{00000000-0005-0000-0000-000084140000}"/>
    <cellStyle name="Accent1 13" xfId="3696" xr:uid="{00000000-0005-0000-0000-000085140000}"/>
    <cellStyle name="Accent1 14" xfId="3697" xr:uid="{00000000-0005-0000-0000-000086140000}"/>
    <cellStyle name="Accent1 15" xfId="3698" xr:uid="{00000000-0005-0000-0000-000087140000}"/>
    <cellStyle name="Accent1 16" xfId="3699" xr:uid="{00000000-0005-0000-0000-000088140000}"/>
    <cellStyle name="Accent1 17" xfId="3700" xr:uid="{00000000-0005-0000-0000-000089140000}"/>
    <cellStyle name="Accent1 18" xfId="3701" xr:uid="{00000000-0005-0000-0000-00008A140000}"/>
    <cellStyle name="Accent1 19" xfId="3702" xr:uid="{00000000-0005-0000-0000-00008B140000}"/>
    <cellStyle name="Accent1 2" xfId="3703" xr:uid="{00000000-0005-0000-0000-00008C140000}"/>
    <cellStyle name="Accent1 2 2" xfId="3704" xr:uid="{00000000-0005-0000-0000-00008D140000}"/>
    <cellStyle name="Accent1 2 3" xfId="3705" xr:uid="{00000000-0005-0000-0000-00008E140000}"/>
    <cellStyle name="Accent1 2 3 2" xfId="3706" xr:uid="{00000000-0005-0000-0000-00008F140000}"/>
    <cellStyle name="Accent1 2 4" xfId="3707" xr:uid="{00000000-0005-0000-0000-000090140000}"/>
    <cellStyle name="Accent1 2 4 2" xfId="3708" xr:uid="{00000000-0005-0000-0000-000091140000}"/>
    <cellStyle name="Accent1 2 5" xfId="3709" xr:uid="{00000000-0005-0000-0000-000092140000}"/>
    <cellStyle name="Accent1 2 6" xfId="3710" xr:uid="{00000000-0005-0000-0000-000093140000}"/>
    <cellStyle name="Accent1 2 7" xfId="3711" xr:uid="{00000000-0005-0000-0000-000094140000}"/>
    <cellStyle name="Accent1 2 8" xfId="3712" xr:uid="{00000000-0005-0000-0000-000095140000}"/>
    <cellStyle name="Accent1 2 9" xfId="3713" xr:uid="{00000000-0005-0000-0000-000096140000}"/>
    <cellStyle name="Accent1 2_Block-F LGF POur-II BBS" xfId="3714" xr:uid="{00000000-0005-0000-0000-000097140000}"/>
    <cellStyle name="Accent1 20" xfId="3715" xr:uid="{00000000-0005-0000-0000-000098140000}"/>
    <cellStyle name="Accent1 21" xfId="3716" xr:uid="{00000000-0005-0000-0000-000099140000}"/>
    <cellStyle name="Accent1 22" xfId="3717" xr:uid="{00000000-0005-0000-0000-00009A140000}"/>
    <cellStyle name="Accent1 23" xfId="3718" xr:uid="{00000000-0005-0000-0000-00009B140000}"/>
    <cellStyle name="Accent1 24" xfId="3719" xr:uid="{00000000-0005-0000-0000-00009C140000}"/>
    <cellStyle name="Accent1 25" xfId="3720" xr:uid="{00000000-0005-0000-0000-00009D140000}"/>
    <cellStyle name="Accent1 26" xfId="3721" xr:uid="{00000000-0005-0000-0000-00009E140000}"/>
    <cellStyle name="Accent1 27" xfId="3722" xr:uid="{00000000-0005-0000-0000-00009F140000}"/>
    <cellStyle name="Accent1 28" xfId="3723" xr:uid="{00000000-0005-0000-0000-0000A0140000}"/>
    <cellStyle name="Accent1 29" xfId="3724" xr:uid="{00000000-0005-0000-0000-0000A1140000}"/>
    <cellStyle name="Accent1 3" xfId="3725" xr:uid="{00000000-0005-0000-0000-0000A2140000}"/>
    <cellStyle name="Accent1 3 2" xfId="3726" xr:uid="{00000000-0005-0000-0000-0000A3140000}"/>
    <cellStyle name="Accent1 3 3" xfId="3727" xr:uid="{00000000-0005-0000-0000-0000A4140000}"/>
    <cellStyle name="Accent1 3 3 2" xfId="3728" xr:uid="{00000000-0005-0000-0000-0000A5140000}"/>
    <cellStyle name="Accent1 3 4" xfId="3729" xr:uid="{00000000-0005-0000-0000-0000A6140000}"/>
    <cellStyle name="Accent1 3 4 2" xfId="3730" xr:uid="{00000000-0005-0000-0000-0000A7140000}"/>
    <cellStyle name="Accent1 3 5" xfId="3731" xr:uid="{00000000-0005-0000-0000-0000A8140000}"/>
    <cellStyle name="Accent1 3 6" xfId="3732" xr:uid="{00000000-0005-0000-0000-0000A9140000}"/>
    <cellStyle name="Accent1 3 7" xfId="3733" xr:uid="{00000000-0005-0000-0000-0000AA140000}"/>
    <cellStyle name="Accent1 3 8" xfId="3734" xr:uid="{00000000-0005-0000-0000-0000AB140000}"/>
    <cellStyle name="Accent1 3_Ramadugu_ SWGH" xfId="3735" xr:uid="{00000000-0005-0000-0000-0000AC140000}"/>
    <cellStyle name="Accent1 30" xfId="3736" xr:uid="{00000000-0005-0000-0000-0000AD140000}"/>
    <cellStyle name="Accent1 31" xfId="3737" xr:uid="{00000000-0005-0000-0000-0000AE140000}"/>
    <cellStyle name="Accent1 32" xfId="3738" xr:uid="{00000000-0005-0000-0000-0000AF140000}"/>
    <cellStyle name="Accent1 33" xfId="3739" xr:uid="{00000000-0005-0000-0000-0000B0140000}"/>
    <cellStyle name="Accent1 34" xfId="3740" xr:uid="{00000000-0005-0000-0000-0000B1140000}"/>
    <cellStyle name="Accent1 35" xfId="3741" xr:uid="{00000000-0005-0000-0000-0000B2140000}"/>
    <cellStyle name="Accent1 36" xfId="3742" xr:uid="{00000000-0005-0000-0000-0000B3140000}"/>
    <cellStyle name="Accent1 37" xfId="3743" xr:uid="{00000000-0005-0000-0000-0000B4140000}"/>
    <cellStyle name="Accent1 38" xfId="3744" xr:uid="{00000000-0005-0000-0000-0000B5140000}"/>
    <cellStyle name="Accent1 39" xfId="3745" xr:uid="{00000000-0005-0000-0000-0000B6140000}"/>
    <cellStyle name="Accent1 4" xfId="3746" xr:uid="{00000000-0005-0000-0000-0000B7140000}"/>
    <cellStyle name="Accent1 4 2" xfId="3747" xr:uid="{00000000-0005-0000-0000-0000B8140000}"/>
    <cellStyle name="Accent1 4 3" xfId="3748" xr:uid="{00000000-0005-0000-0000-0000B9140000}"/>
    <cellStyle name="Accent1 4 3 2" xfId="3749" xr:uid="{00000000-0005-0000-0000-0000BA140000}"/>
    <cellStyle name="Accent1 4 4" xfId="3750" xr:uid="{00000000-0005-0000-0000-0000BB140000}"/>
    <cellStyle name="Accent1 4 4 2" xfId="3751" xr:uid="{00000000-0005-0000-0000-0000BC140000}"/>
    <cellStyle name="Accent1 4 5" xfId="3752" xr:uid="{00000000-0005-0000-0000-0000BD140000}"/>
    <cellStyle name="Accent1 4 6" xfId="3753" xr:uid="{00000000-0005-0000-0000-0000BE140000}"/>
    <cellStyle name="Accent1 4 7" xfId="3754" xr:uid="{00000000-0005-0000-0000-0000BF140000}"/>
    <cellStyle name="Accent1 4 8" xfId="3755" xr:uid="{00000000-0005-0000-0000-0000C0140000}"/>
    <cellStyle name="Accent1 4_Sheet2" xfId="3756" xr:uid="{00000000-0005-0000-0000-0000C1140000}"/>
    <cellStyle name="Accent1 40" xfId="3757" xr:uid="{00000000-0005-0000-0000-0000C2140000}"/>
    <cellStyle name="Accent1 41" xfId="3758" xr:uid="{00000000-0005-0000-0000-0000C3140000}"/>
    <cellStyle name="Accent1 42" xfId="3759" xr:uid="{00000000-0005-0000-0000-0000C4140000}"/>
    <cellStyle name="Accent1 43" xfId="3760" xr:uid="{00000000-0005-0000-0000-0000C5140000}"/>
    <cellStyle name="Accent1 44" xfId="3761" xr:uid="{00000000-0005-0000-0000-0000C6140000}"/>
    <cellStyle name="Accent1 45" xfId="3762" xr:uid="{00000000-0005-0000-0000-0000C7140000}"/>
    <cellStyle name="Accent1 46" xfId="3763" xr:uid="{00000000-0005-0000-0000-0000C8140000}"/>
    <cellStyle name="Accent1 47" xfId="3764" xr:uid="{00000000-0005-0000-0000-0000C9140000}"/>
    <cellStyle name="Accent1 48" xfId="3765" xr:uid="{00000000-0005-0000-0000-0000CA140000}"/>
    <cellStyle name="Accent1 49" xfId="3766" xr:uid="{00000000-0005-0000-0000-0000CB140000}"/>
    <cellStyle name="Accent1 5" xfId="3767" xr:uid="{00000000-0005-0000-0000-0000CC140000}"/>
    <cellStyle name="Accent1 5 2" xfId="3768" xr:uid="{00000000-0005-0000-0000-0000CD140000}"/>
    <cellStyle name="Accent1 5 2 2" xfId="3769" xr:uid="{00000000-0005-0000-0000-0000CE140000}"/>
    <cellStyle name="Accent1 5 3" xfId="3770" xr:uid="{00000000-0005-0000-0000-0000CF140000}"/>
    <cellStyle name="Accent1 5 3 2" xfId="3771" xr:uid="{00000000-0005-0000-0000-0000D0140000}"/>
    <cellStyle name="Accent1 5 4" xfId="3772" xr:uid="{00000000-0005-0000-0000-0000D1140000}"/>
    <cellStyle name="Accent1 5 4 2" xfId="3773" xr:uid="{00000000-0005-0000-0000-0000D2140000}"/>
    <cellStyle name="Accent1 5 5" xfId="3774" xr:uid="{00000000-0005-0000-0000-0000D3140000}"/>
    <cellStyle name="Accent1 5 6" xfId="3775" xr:uid="{00000000-0005-0000-0000-0000D4140000}"/>
    <cellStyle name="Accent1 5 7" xfId="3776" xr:uid="{00000000-0005-0000-0000-0000D5140000}"/>
    <cellStyle name="Accent1 5 8" xfId="3777" xr:uid="{00000000-0005-0000-0000-0000D6140000}"/>
    <cellStyle name="Accent1 5_Sheet2" xfId="3778" xr:uid="{00000000-0005-0000-0000-0000D7140000}"/>
    <cellStyle name="Accent1 50" xfId="3779" xr:uid="{00000000-0005-0000-0000-0000D8140000}"/>
    <cellStyle name="Accent1 51" xfId="3780" xr:uid="{00000000-0005-0000-0000-0000D9140000}"/>
    <cellStyle name="Accent1 52" xfId="3781" xr:uid="{00000000-0005-0000-0000-0000DA140000}"/>
    <cellStyle name="Accent1 53" xfId="3782" xr:uid="{00000000-0005-0000-0000-0000DB140000}"/>
    <cellStyle name="Accent1 6" xfId="3783" xr:uid="{00000000-0005-0000-0000-0000DC140000}"/>
    <cellStyle name="Accent1 6 2" xfId="3784" xr:uid="{00000000-0005-0000-0000-0000DD140000}"/>
    <cellStyle name="Accent1 6 2 2" xfId="3785" xr:uid="{00000000-0005-0000-0000-0000DE140000}"/>
    <cellStyle name="Accent1 6 3" xfId="3786" xr:uid="{00000000-0005-0000-0000-0000DF140000}"/>
    <cellStyle name="Accent1 6 3 2" xfId="3787" xr:uid="{00000000-0005-0000-0000-0000E0140000}"/>
    <cellStyle name="Accent1 6 4" xfId="3788" xr:uid="{00000000-0005-0000-0000-0000E1140000}"/>
    <cellStyle name="Accent1 6 4 2" xfId="3789" xr:uid="{00000000-0005-0000-0000-0000E2140000}"/>
    <cellStyle name="Accent1 6 5" xfId="3790" xr:uid="{00000000-0005-0000-0000-0000E3140000}"/>
    <cellStyle name="Accent1 6 6" xfId="3791" xr:uid="{00000000-0005-0000-0000-0000E4140000}"/>
    <cellStyle name="Accent1 6 7" xfId="3792" xr:uid="{00000000-0005-0000-0000-0000E5140000}"/>
    <cellStyle name="Accent1 6 8" xfId="3793" xr:uid="{00000000-0005-0000-0000-0000E6140000}"/>
    <cellStyle name="Accent1 6_Sheet2" xfId="3794" xr:uid="{00000000-0005-0000-0000-0000E7140000}"/>
    <cellStyle name="Accent1 7" xfId="3795" xr:uid="{00000000-0005-0000-0000-0000E8140000}"/>
    <cellStyle name="Accent1 7 2" xfId="3796" xr:uid="{00000000-0005-0000-0000-0000E9140000}"/>
    <cellStyle name="Accent1 7 2 2" xfId="3797" xr:uid="{00000000-0005-0000-0000-0000EA140000}"/>
    <cellStyle name="Accent1 7 3" xfId="3798" xr:uid="{00000000-0005-0000-0000-0000EB140000}"/>
    <cellStyle name="Accent1 7 3 2" xfId="3799" xr:uid="{00000000-0005-0000-0000-0000EC140000}"/>
    <cellStyle name="Accent1 7 4" xfId="3800" xr:uid="{00000000-0005-0000-0000-0000ED140000}"/>
    <cellStyle name="Accent1 7 4 2" xfId="3801" xr:uid="{00000000-0005-0000-0000-0000EE140000}"/>
    <cellStyle name="Accent1 7 5" xfId="3802" xr:uid="{00000000-0005-0000-0000-0000EF140000}"/>
    <cellStyle name="Accent1 7 6" xfId="3803" xr:uid="{00000000-0005-0000-0000-0000F0140000}"/>
    <cellStyle name="Accent1 7 7" xfId="3804" xr:uid="{00000000-0005-0000-0000-0000F1140000}"/>
    <cellStyle name="Accent1 7 8" xfId="3805" xr:uid="{00000000-0005-0000-0000-0000F2140000}"/>
    <cellStyle name="Accent1 7_Sheet2" xfId="3806" xr:uid="{00000000-0005-0000-0000-0000F3140000}"/>
    <cellStyle name="Accent1 8" xfId="3807" xr:uid="{00000000-0005-0000-0000-0000F4140000}"/>
    <cellStyle name="Accent1 8 2" xfId="3808" xr:uid="{00000000-0005-0000-0000-0000F5140000}"/>
    <cellStyle name="Accent1 8 3" xfId="3809" xr:uid="{00000000-0005-0000-0000-0000F6140000}"/>
    <cellStyle name="Accent1 8 4" xfId="3810" xr:uid="{00000000-0005-0000-0000-0000F7140000}"/>
    <cellStyle name="Accent1 8 5" xfId="3811" xr:uid="{00000000-0005-0000-0000-0000F8140000}"/>
    <cellStyle name="Accent1 8 6" xfId="3812" xr:uid="{00000000-0005-0000-0000-0000F9140000}"/>
    <cellStyle name="Accent1 8 7" xfId="3813" xr:uid="{00000000-0005-0000-0000-0000FA140000}"/>
    <cellStyle name="Accent1 8 8" xfId="3814" xr:uid="{00000000-0005-0000-0000-0000FB140000}"/>
    <cellStyle name="Accent1 8_Sheet2" xfId="3815" xr:uid="{00000000-0005-0000-0000-0000FC140000}"/>
    <cellStyle name="Accent1 9" xfId="3816" xr:uid="{00000000-0005-0000-0000-0000FD140000}"/>
    <cellStyle name="Accent1 9 2" xfId="3817" xr:uid="{00000000-0005-0000-0000-0000FE140000}"/>
    <cellStyle name="Accent1 9 3" xfId="3818" xr:uid="{00000000-0005-0000-0000-0000FF140000}"/>
    <cellStyle name="Accent1 9 4" xfId="3819" xr:uid="{00000000-0005-0000-0000-000000150000}"/>
    <cellStyle name="Accent1 9 5" xfId="3820" xr:uid="{00000000-0005-0000-0000-000001150000}"/>
    <cellStyle name="Accent1 9 6" xfId="3821" xr:uid="{00000000-0005-0000-0000-000002150000}"/>
    <cellStyle name="Accent1 9 7" xfId="3822" xr:uid="{00000000-0005-0000-0000-000003150000}"/>
    <cellStyle name="Accent1 9 8" xfId="3823" xr:uid="{00000000-0005-0000-0000-000004150000}"/>
    <cellStyle name="Accent2 - 20%" xfId="3824" xr:uid="{00000000-0005-0000-0000-000005150000}"/>
    <cellStyle name="Accent2 - 20% 2" xfId="3825" xr:uid="{00000000-0005-0000-0000-000006150000}"/>
    <cellStyle name="Accent2 - 20% 2 2" xfId="3826" xr:uid="{00000000-0005-0000-0000-000007150000}"/>
    <cellStyle name="Accent2 - 20% 2 2 2" xfId="5908" xr:uid="{00000000-0005-0000-0000-000008150000}"/>
    <cellStyle name="Accent2 - 20% 2 3" xfId="3827" xr:uid="{00000000-0005-0000-0000-000009150000}"/>
    <cellStyle name="Accent2 - 20% 2 3 2" xfId="5909" xr:uid="{00000000-0005-0000-0000-00000A150000}"/>
    <cellStyle name="Accent2 - 20% 2 4" xfId="5907" xr:uid="{00000000-0005-0000-0000-00000B150000}"/>
    <cellStyle name="Accent2 - 20% 3" xfId="3828" xr:uid="{00000000-0005-0000-0000-00000C150000}"/>
    <cellStyle name="Accent2 - 20% 3 2" xfId="5910" xr:uid="{00000000-0005-0000-0000-00000D150000}"/>
    <cellStyle name="Accent2 - 20% 4" xfId="3829" xr:uid="{00000000-0005-0000-0000-00000E150000}"/>
    <cellStyle name="Accent2 - 20% 4 2" xfId="5911" xr:uid="{00000000-0005-0000-0000-00000F150000}"/>
    <cellStyle name="Accent2 - 20% 5" xfId="5906" xr:uid="{00000000-0005-0000-0000-000010150000}"/>
    <cellStyle name="Accent2 - 40%" xfId="3830" xr:uid="{00000000-0005-0000-0000-000011150000}"/>
    <cellStyle name="Accent2 - 40% 2" xfId="3831" xr:uid="{00000000-0005-0000-0000-000012150000}"/>
    <cellStyle name="Accent2 - 40% 2 2" xfId="3832" xr:uid="{00000000-0005-0000-0000-000013150000}"/>
    <cellStyle name="Accent2 - 40% 2 2 2" xfId="5914" xr:uid="{00000000-0005-0000-0000-000014150000}"/>
    <cellStyle name="Accent2 - 40% 2 3" xfId="3833" xr:uid="{00000000-0005-0000-0000-000015150000}"/>
    <cellStyle name="Accent2 - 40% 2 3 2" xfId="5915" xr:uid="{00000000-0005-0000-0000-000016150000}"/>
    <cellStyle name="Accent2 - 40% 2 4" xfId="5913" xr:uid="{00000000-0005-0000-0000-000017150000}"/>
    <cellStyle name="Accent2 - 40% 3" xfId="3834" xr:uid="{00000000-0005-0000-0000-000018150000}"/>
    <cellStyle name="Accent2 - 40% 3 2" xfId="5916" xr:uid="{00000000-0005-0000-0000-000019150000}"/>
    <cellStyle name="Accent2 - 40% 4" xfId="3835" xr:uid="{00000000-0005-0000-0000-00001A150000}"/>
    <cellStyle name="Accent2 - 40% 4 2" xfId="5917" xr:uid="{00000000-0005-0000-0000-00001B150000}"/>
    <cellStyle name="Accent2 - 40% 5" xfId="5912" xr:uid="{00000000-0005-0000-0000-00001C150000}"/>
    <cellStyle name="Accent2 - 60%" xfId="3836" xr:uid="{00000000-0005-0000-0000-00001D150000}"/>
    <cellStyle name="Accent2 1" xfId="3837" xr:uid="{00000000-0005-0000-0000-00001E150000}"/>
    <cellStyle name="Accent2 1 1" xfId="3838" xr:uid="{00000000-0005-0000-0000-00001F150000}"/>
    <cellStyle name="Accent2 10" xfId="3839" xr:uid="{00000000-0005-0000-0000-000020150000}"/>
    <cellStyle name="Accent2 10 2" xfId="3840" xr:uid="{00000000-0005-0000-0000-000021150000}"/>
    <cellStyle name="Accent2 10 3" xfId="3841" xr:uid="{00000000-0005-0000-0000-000022150000}"/>
    <cellStyle name="Accent2 10 4" xfId="3842" xr:uid="{00000000-0005-0000-0000-000023150000}"/>
    <cellStyle name="Accent2 10 5" xfId="3843" xr:uid="{00000000-0005-0000-0000-000024150000}"/>
    <cellStyle name="Accent2 10 6" xfId="3844" xr:uid="{00000000-0005-0000-0000-000025150000}"/>
    <cellStyle name="Accent2 10 7" xfId="3845" xr:uid="{00000000-0005-0000-0000-000026150000}"/>
    <cellStyle name="Accent2 10 8" xfId="3846" xr:uid="{00000000-0005-0000-0000-000027150000}"/>
    <cellStyle name="Accent2 11" xfId="3847" xr:uid="{00000000-0005-0000-0000-000028150000}"/>
    <cellStyle name="Accent2 12" xfId="3848" xr:uid="{00000000-0005-0000-0000-000029150000}"/>
    <cellStyle name="Accent2 13" xfId="3849" xr:uid="{00000000-0005-0000-0000-00002A150000}"/>
    <cellStyle name="Accent2 14" xfId="3850" xr:uid="{00000000-0005-0000-0000-00002B150000}"/>
    <cellStyle name="Accent2 15" xfId="3851" xr:uid="{00000000-0005-0000-0000-00002C150000}"/>
    <cellStyle name="Accent2 16" xfId="3852" xr:uid="{00000000-0005-0000-0000-00002D150000}"/>
    <cellStyle name="Accent2 17" xfId="3853" xr:uid="{00000000-0005-0000-0000-00002E150000}"/>
    <cellStyle name="Accent2 18" xfId="3854" xr:uid="{00000000-0005-0000-0000-00002F150000}"/>
    <cellStyle name="Accent2 19" xfId="3855" xr:uid="{00000000-0005-0000-0000-000030150000}"/>
    <cellStyle name="Accent2 2" xfId="3856" xr:uid="{00000000-0005-0000-0000-000031150000}"/>
    <cellStyle name="Accent2 2 2" xfId="3857" xr:uid="{00000000-0005-0000-0000-000032150000}"/>
    <cellStyle name="Accent2 2 3" xfId="3858" xr:uid="{00000000-0005-0000-0000-000033150000}"/>
    <cellStyle name="Accent2 2 3 2" xfId="3859" xr:uid="{00000000-0005-0000-0000-000034150000}"/>
    <cellStyle name="Accent2 2 4" xfId="3860" xr:uid="{00000000-0005-0000-0000-000035150000}"/>
    <cellStyle name="Accent2 2 4 2" xfId="3861" xr:uid="{00000000-0005-0000-0000-000036150000}"/>
    <cellStyle name="Accent2 2 5" xfId="3862" xr:uid="{00000000-0005-0000-0000-000037150000}"/>
    <cellStyle name="Accent2 2 6" xfId="3863" xr:uid="{00000000-0005-0000-0000-000038150000}"/>
    <cellStyle name="Accent2 2 7" xfId="3864" xr:uid="{00000000-0005-0000-0000-000039150000}"/>
    <cellStyle name="Accent2 2 8" xfId="3865" xr:uid="{00000000-0005-0000-0000-00003A150000}"/>
    <cellStyle name="Accent2 2 9" xfId="3866" xr:uid="{00000000-0005-0000-0000-00003B150000}"/>
    <cellStyle name="Accent2 2_Block-F LGF POur-II BBS" xfId="3867" xr:uid="{00000000-0005-0000-0000-00003C150000}"/>
    <cellStyle name="Accent2 20" xfId="3868" xr:uid="{00000000-0005-0000-0000-00003D150000}"/>
    <cellStyle name="Accent2 21" xfId="3869" xr:uid="{00000000-0005-0000-0000-00003E150000}"/>
    <cellStyle name="Accent2 22" xfId="3870" xr:uid="{00000000-0005-0000-0000-00003F150000}"/>
    <cellStyle name="Accent2 23" xfId="3871" xr:uid="{00000000-0005-0000-0000-000040150000}"/>
    <cellStyle name="Accent2 24" xfId="3872" xr:uid="{00000000-0005-0000-0000-000041150000}"/>
    <cellStyle name="Accent2 25" xfId="3873" xr:uid="{00000000-0005-0000-0000-000042150000}"/>
    <cellStyle name="Accent2 26" xfId="3874" xr:uid="{00000000-0005-0000-0000-000043150000}"/>
    <cellStyle name="Accent2 27" xfId="3875" xr:uid="{00000000-0005-0000-0000-000044150000}"/>
    <cellStyle name="Accent2 28" xfId="3876" xr:uid="{00000000-0005-0000-0000-000045150000}"/>
    <cellStyle name="Accent2 29" xfId="3877" xr:uid="{00000000-0005-0000-0000-000046150000}"/>
    <cellStyle name="Accent2 3" xfId="3878" xr:uid="{00000000-0005-0000-0000-000047150000}"/>
    <cellStyle name="Accent2 3 2" xfId="3879" xr:uid="{00000000-0005-0000-0000-000048150000}"/>
    <cellStyle name="Accent2 3 3" xfId="3880" xr:uid="{00000000-0005-0000-0000-000049150000}"/>
    <cellStyle name="Accent2 3 3 2" xfId="3881" xr:uid="{00000000-0005-0000-0000-00004A150000}"/>
    <cellStyle name="Accent2 3 4" xfId="3882" xr:uid="{00000000-0005-0000-0000-00004B150000}"/>
    <cellStyle name="Accent2 3 4 2" xfId="3883" xr:uid="{00000000-0005-0000-0000-00004C150000}"/>
    <cellStyle name="Accent2 3 5" xfId="3884" xr:uid="{00000000-0005-0000-0000-00004D150000}"/>
    <cellStyle name="Accent2 3 6" xfId="3885" xr:uid="{00000000-0005-0000-0000-00004E150000}"/>
    <cellStyle name="Accent2 3 7" xfId="3886" xr:uid="{00000000-0005-0000-0000-00004F150000}"/>
    <cellStyle name="Accent2 3 8" xfId="3887" xr:uid="{00000000-0005-0000-0000-000050150000}"/>
    <cellStyle name="Accent2 3_Ramadugu_ SWGH" xfId="3888" xr:uid="{00000000-0005-0000-0000-000051150000}"/>
    <cellStyle name="Accent2 30" xfId="3889" xr:uid="{00000000-0005-0000-0000-000052150000}"/>
    <cellStyle name="Accent2 31" xfId="3890" xr:uid="{00000000-0005-0000-0000-000053150000}"/>
    <cellStyle name="Accent2 32" xfId="3891" xr:uid="{00000000-0005-0000-0000-000054150000}"/>
    <cellStyle name="Accent2 33" xfId="3892" xr:uid="{00000000-0005-0000-0000-000055150000}"/>
    <cellStyle name="Accent2 34" xfId="3893" xr:uid="{00000000-0005-0000-0000-000056150000}"/>
    <cellStyle name="Accent2 35" xfId="3894" xr:uid="{00000000-0005-0000-0000-000057150000}"/>
    <cellStyle name="Accent2 36" xfId="3895" xr:uid="{00000000-0005-0000-0000-000058150000}"/>
    <cellStyle name="Accent2 37" xfId="3896" xr:uid="{00000000-0005-0000-0000-000059150000}"/>
    <cellStyle name="Accent2 38" xfId="3897" xr:uid="{00000000-0005-0000-0000-00005A150000}"/>
    <cellStyle name="Accent2 39" xfId="3898" xr:uid="{00000000-0005-0000-0000-00005B150000}"/>
    <cellStyle name="Accent2 4" xfId="3899" xr:uid="{00000000-0005-0000-0000-00005C150000}"/>
    <cellStyle name="Accent2 4 2" xfId="3900" xr:uid="{00000000-0005-0000-0000-00005D150000}"/>
    <cellStyle name="Accent2 4 3" xfId="3901" xr:uid="{00000000-0005-0000-0000-00005E150000}"/>
    <cellStyle name="Accent2 4 3 2" xfId="3902" xr:uid="{00000000-0005-0000-0000-00005F150000}"/>
    <cellStyle name="Accent2 4 4" xfId="3903" xr:uid="{00000000-0005-0000-0000-000060150000}"/>
    <cellStyle name="Accent2 4 4 2" xfId="3904" xr:uid="{00000000-0005-0000-0000-000061150000}"/>
    <cellStyle name="Accent2 4 5" xfId="3905" xr:uid="{00000000-0005-0000-0000-000062150000}"/>
    <cellStyle name="Accent2 4 6" xfId="3906" xr:uid="{00000000-0005-0000-0000-000063150000}"/>
    <cellStyle name="Accent2 4 7" xfId="3907" xr:uid="{00000000-0005-0000-0000-000064150000}"/>
    <cellStyle name="Accent2 4 8" xfId="3908" xr:uid="{00000000-0005-0000-0000-000065150000}"/>
    <cellStyle name="Accent2 4_Sheet2" xfId="3909" xr:uid="{00000000-0005-0000-0000-000066150000}"/>
    <cellStyle name="Accent2 40" xfId="3910" xr:uid="{00000000-0005-0000-0000-000067150000}"/>
    <cellStyle name="Accent2 41" xfId="3911" xr:uid="{00000000-0005-0000-0000-000068150000}"/>
    <cellStyle name="Accent2 42" xfId="3912" xr:uid="{00000000-0005-0000-0000-000069150000}"/>
    <cellStyle name="Accent2 43" xfId="3913" xr:uid="{00000000-0005-0000-0000-00006A150000}"/>
    <cellStyle name="Accent2 44" xfId="3914" xr:uid="{00000000-0005-0000-0000-00006B150000}"/>
    <cellStyle name="Accent2 45" xfId="3915" xr:uid="{00000000-0005-0000-0000-00006C150000}"/>
    <cellStyle name="Accent2 46" xfId="3916" xr:uid="{00000000-0005-0000-0000-00006D150000}"/>
    <cellStyle name="Accent2 47" xfId="3917" xr:uid="{00000000-0005-0000-0000-00006E150000}"/>
    <cellStyle name="Accent2 48" xfId="3918" xr:uid="{00000000-0005-0000-0000-00006F150000}"/>
    <cellStyle name="Accent2 49" xfId="3919" xr:uid="{00000000-0005-0000-0000-000070150000}"/>
    <cellStyle name="Accent2 5" xfId="3920" xr:uid="{00000000-0005-0000-0000-000071150000}"/>
    <cellStyle name="Accent2 5 2" xfId="3921" xr:uid="{00000000-0005-0000-0000-000072150000}"/>
    <cellStyle name="Accent2 5 2 2" xfId="3922" xr:uid="{00000000-0005-0000-0000-000073150000}"/>
    <cellStyle name="Accent2 5 3" xfId="3923" xr:uid="{00000000-0005-0000-0000-000074150000}"/>
    <cellStyle name="Accent2 5 3 2" xfId="3924" xr:uid="{00000000-0005-0000-0000-000075150000}"/>
    <cellStyle name="Accent2 5 4" xfId="3925" xr:uid="{00000000-0005-0000-0000-000076150000}"/>
    <cellStyle name="Accent2 5 4 2" xfId="3926" xr:uid="{00000000-0005-0000-0000-000077150000}"/>
    <cellStyle name="Accent2 5 5" xfId="3927" xr:uid="{00000000-0005-0000-0000-000078150000}"/>
    <cellStyle name="Accent2 5 6" xfId="3928" xr:uid="{00000000-0005-0000-0000-000079150000}"/>
    <cellStyle name="Accent2 5 7" xfId="3929" xr:uid="{00000000-0005-0000-0000-00007A150000}"/>
    <cellStyle name="Accent2 5 8" xfId="3930" xr:uid="{00000000-0005-0000-0000-00007B150000}"/>
    <cellStyle name="Accent2 5_Sheet2" xfId="3931" xr:uid="{00000000-0005-0000-0000-00007C150000}"/>
    <cellStyle name="Accent2 50" xfId="3932" xr:uid="{00000000-0005-0000-0000-00007D150000}"/>
    <cellStyle name="Accent2 51" xfId="3933" xr:uid="{00000000-0005-0000-0000-00007E150000}"/>
    <cellStyle name="Accent2 52" xfId="3934" xr:uid="{00000000-0005-0000-0000-00007F150000}"/>
    <cellStyle name="Accent2 53" xfId="3935" xr:uid="{00000000-0005-0000-0000-000080150000}"/>
    <cellStyle name="Accent2 6" xfId="3936" xr:uid="{00000000-0005-0000-0000-000081150000}"/>
    <cellStyle name="Accent2 6 2" xfId="3937" xr:uid="{00000000-0005-0000-0000-000082150000}"/>
    <cellStyle name="Accent2 6 2 2" xfId="3938" xr:uid="{00000000-0005-0000-0000-000083150000}"/>
    <cellStyle name="Accent2 6 3" xfId="3939" xr:uid="{00000000-0005-0000-0000-000084150000}"/>
    <cellStyle name="Accent2 6 3 2" xfId="3940" xr:uid="{00000000-0005-0000-0000-000085150000}"/>
    <cellStyle name="Accent2 6 4" xfId="3941" xr:uid="{00000000-0005-0000-0000-000086150000}"/>
    <cellStyle name="Accent2 6 4 2" xfId="3942" xr:uid="{00000000-0005-0000-0000-000087150000}"/>
    <cellStyle name="Accent2 6 5" xfId="3943" xr:uid="{00000000-0005-0000-0000-000088150000}"/>
    <cellStyle name="Accent2 6 6" xfId="3944" xr:uid="{00000000-0005-0000-0000-000089150000}"/>
    <cellStyle name="Accent2 6 7" xfId="3945" xr:uid="{00000000-0005-0000-0000-00008A150000}"/>
    <cellStyle name="Accent2 6 8" xfId="3946" xr:uid="{00000000-0005-0000-0000-00008B150000}"/>
    <cellStyle name="Accent2 6_Sheet2" xfId="3947" xr:uid="{00000000-0005-0000-0000-00008C150000}"/>
    <cellStyle name="Accent2 7" xfId="3948" xr:uid="{00000000-0005-0000-0000-00008D150000}"/>
    <cellStyle name="Accent2 7 2" xfId="3949" xr:uid="{00000000-0005-0000-0000-00008E150000}"/>
    <cellStyle name="Accent2 7 2 2" xfId="3950" xr:uid="{00000000-0005-0000-0000-00008F150000}"/>
    <cellStyle name="Accent2 7 3" xfId="3951" xr:uid="{00000000-0005-0000-0000-000090150000}"/>
    <cellStyle name="Accent2 7 3 2" xfId="3952" xr:uid="{00000000-0005-0000-0000-000091150000}"/>
    <cellStyle name="Accent2 7 4" xfId="3953" xr:uid="{00000000-0005-0000-0000-000092150000}"/>
    <cellStyle name="Accent2 7 4 2" xfId="3954" xr:uid="{00000000-0005-0000-0000-000093150000}"/>
    <cellStyle name="Accent2 7 5" xfId="3955" xr:uid="{00000000-0005-0000-0000-000094150000}"/>
    <cellStyle name="Accent2 7 6" xfId="3956" xr:uid="{00000000-0005-0000-0000-000095150000}"/>
    <cellStyle name="Accent2 7 7" xfId="3957" xr:uid="{00000000-0005-0000-0000-000096150000}"/>
    <cellStyle name="Accent2 7 8" xfId="3958" xr:uid="{00000000-0005-0000-0000-000097150000}"/>
    <cellStyle name="Accent2 7_Sheet2" xfId="3959" xr:uid="{00000000-0005-0000-0000-000098150000}"/>
    <cellStyle name="Accent2 8" xfId="3960" xr:uid="{00000000-0005-0000-0000-000099150000}"/>
    <cellStyle name="Accent2 8 2" xfId="3961" xr:uid="{00000000-0005-0000-0000-00009A150000}"/>
    <cellStyle name="Accent2 8 3" xfId="3962" xr:uid="{00000000-0005-0000-0000-00009B150000}"/>
    <cellStyle name="Accent2 8 4" xfId="3963" xr:uid="{00000000-0005-0000-0000-00009C150000}"/>
    <cellStyle name="Accent2 8 5" xfId="3964" xr:uid="{00000000-0005-0000-0000-00009D150000}"/>
    <cellStyle name="Accent2 8 6" xfId="3965" xr:uid="{00000000-0005-0000-0000-00009E150000}"/>
    <cellStyle name="Accent2 8 7" xfId="3966" xr:uid="{00000000-0005-0000-0000-00009F150000}"/>
    <cellStyle name="Accent2 8 8" xfId="3967" xr:uid="{00000000-0005-0000-0000-0000A0150000}"/>
    <cellStyle name="Accent2 8_Sheet2" xfId="3968" xr:uid="{00000000-0005-0000-0000-0000A1150000}"/>
    <cellStyle name="Accent2 9" xfId="3969" xr:uid="{00000000-0005-0000-0000-0000A2150000}"/>
    <cellStyle name="Accent2 9 2" xfId="3970" xr:uid="{00000000-0005-0000-0000-0000A3150000}"/>
    <cellStyle name="Accent2 9 3" xfId="3971" xr:uid="{00000000-0005-0000-0000-0000A4150000}"/>
    <cellStyle name="Accent2 9 4" xfId="3972" xr:uid="{00000000-0005-0000-0000-0000A5150000}"/>
    <cellStyle name="Accent2 9 5" xfId="3973" xr:uid="{00000000-0005-0000-0000-0000A6150000}"/>
    <cellStyle name="Accent2 9 6" xfId="3974" xr:uid="{00000000-0005-0000-0000-0000A7150000}"/>
    <cellStyle name="Accent2 9 7" xfId="3975" xr:uid="{00000000-0005-0000-0000-0000A8150000}"/>
    <cellStyle name="Accent2 9 8" xfId="3976" xr:uid="{00000000-0005-0000-0000-0000A9150000}"/>
    <cellStyle name="Accent3 - 20%" xfId="3977" xr:uid="{00000000-0005-0000-0000-0000AA150000}"/>
    <cellStyle name="Accent3 - 20% 2" xfId="3978" xr:uid="{00000000-0005-0000-0000-0000AB150000}"/>
    <cellStyle name="Accent3 - 20% 2 2" xfId="3979" xr:uid="{00000000-0005-0000-0000-0000AC150000}"/>
    <cellStyle name="Accent3 - 20% 2 2 2" xfId="5920" xr:uid="{00000000-0005-0000-0000-0000AD150000}"/>
    <cellStyle name="Accent3 - 20% 2 3" xfId="3980" xr:uid="{00000000-0005-0000-0000-0000AE150000}"/>
    <cellStyle name="Accent3 - 20% 2 3 2" xfId="5921" xr:uid="{00000000-0005-0000-0000-0000AF150000}"/>
    <cellStyle name="Accent3 - 20% 2 4" xfId="5919" xr:uid="{00000000-0005-0000-0000-0000B0150000}"/>
    <cellStyle name="Accent3 - 20% 3" xfId="3981" xr:uid="{00000000-0005-0000-0000-0000B1150000}"/>
    <cellStyle name="Accent3 - 20% 3 2" xfId="5922" xr:uid="{00000000-0005-0000-0000-0000B2150000}"/>
    <cellStyle name="Accent3 - 20% 4" xfId="3982" xr:uid="{00000000-0005-0000-0000-0000B3150000}"/>
    <cellStyle name="Accent3 - 20% 4 2" xfId="5923" xr:uid="{00000000-0005-0000-0000-0000B4150000}"/>
    <cellStyle name="Accent3 - 20% 5" xfId="5918" xr:uid="{00000000-0005-0000-0000-0000B5150000}"/>
    <cellStyle name="Accent3 - 40%" xfId="3983" xr:uid="{00000000-0005-0000-0000-0000B6150000}"/>
    <cellStyle name="Accent3 - 40% 2" xfId="3984" xr:uid="{00000000-0005-0000-0000-0000B7150000}"/>
    <cellStyle name="Accent3 - 40% 2 2" xfId="3985" xr:uid="{00000000-0005-0000-0000-0000B8150000}"/>
    <cellStyle name="Accent3 - 40% 2 2 2" xfId="5926" xr:uid="{00000000-0005-0000-0000-0000B9150000}"/>
    <cellStyle name="Accent3 - 40% 2 3" xfId="3986" xr:uid="{00000000-0005-0000-0000-0000BA150000}"/>
    <cellStyle name="Accent3 - 40% 2 3 2" xfId="5927" xr:uid="{00000000-0005-0000-0000-0000BB150000}"/>
    <cellStyle name="Accent3 - 40% 2 4" xfId="5925" xr:uid="{00000000-0005-0000-0000-0000BC150000}"/>
    <cellStyle name="Accent3 - 40% 3" xfId="3987" xr:uid="{00000000-0005-0000-0000-0000BD150000}"/>
    <cellStyle name="Accent3 - 40% 3 2" xfId="5928" xr:uid="{00000000-0005-0000-0000-0000BE150000}"/>
    <cellStyle name="Accent3 - 40% 4" xfId="3988" xr:uid="{00000000-0005-0000-0000-0000BF150000}"/>
    <cellStyle name="Accent3 - 40% 4 2" xfId="5929" xr:uid="{00000000-0005-0000-0000-0000C0150000}"/>
    <cellStyle name="Accent3 - 40% 5" xfId="5924" xr:uid="{00000000-0005-0000-0000-0000C1150000}"/>
    <cellStyle name="Accent3 - 60%" xfId="3989" xr:uid="{00000000-0005-0000-0000-0000C2150000}"/>
    <cellStyle name="Accent3 1" xfId="3990" xr:uid="{00000000-0005-0000-0000-0000C3150000}"/>
    <cellStyle name="Accent3 1 1" xfId="3991" xr:uid="{00000000-0005-0000-0000-0000C4150000}"/>
    <cellStyle name="Accent3 1_Building_-_5-final_Price_Variation(1)" xfId="3992" xr:uid="{00000000-0005-0000-0000-0000C5150000}"/>
    <cellStyle name="Accent3 10" xfId="3993" xr:uid="{00000000-0005-0000-0000-0000C6150000}"/>
    <cellStyle name="Accent3 10 2" xfId="3994" xr:uid="{00000000-0005-0000-0000-0000C7150000}"/>
    <cellStyle name="Accent3 10 3" xfId="3995" xr:uid="{00000000-0005-0000-0000-0000C8150000}"/>
    <cellStyle name="Accent3 10 4" xfId="3996" xr:uid="{00000000-0005-0000-0000-0000C9150000}"/>
    <cellStyle name="Accent3 10 5" xfId="3997" xr:uid="{00000000-0005-0000-0000-0000CA150000}"/>
    <cellStyle name="Accent3 10 6" xfId="3998" xr:uid="{00000000-0005-0000-0000-0000CB150000}"/>
    <cellStyle name="Accent3 10 7" xfId="3999" xr:uid="{00000000-0005-0000-0000-0000CC150000}"/>
    <cellStyle name="Accent3 10 8" xfId="4000" xr:uid="{00000000-0005-0000-0000-0000CD150000}"/>
    <cellStyle name="Accent3 11" xfId="4001" xr:uid="{00000000-0005-0000-0000-0000CE150000}"/>
    <cellStyle name="Accent3 12" xfId="4002" xr:uid="{00000000-0005-0000-0000-0000CF150000}"/>
    <cellStyle name="Accent3 13" xfId="4003" xr:uid="{00000000-0005-0000-0000-0000D0150000}"/>
    <cellStyle name="Accent3 14" xfId="4004" xr:uid="{00000000-0005-0000-0000-0000D1150000}"/>
    <cellStyle name="Accent3 15" xfId="4005" xr:uid="{00000000-0005-0000-0000-0000D2150000}"/>
    <cellStyle name="Accent3 16" xfId="4006" xr:uid="{00000000-0005-0000-0000-0000D3150000}"/>
    <cellStyle name="Accent3 17" xfId="4007" xr:uid="{00000000-0005-0000-0000-0000D4150000}"/>
    <cellStyle name="Accent3 18" xfId="4008" xr:uid="{00000000-0005-0000-0000-0000D5150000}"/>
    <cellStyle name="Accent3 19" xfId="4009" xr:uid="{00000000-0005-0000-0000-0000D6150000}"/>
    <cellStyle name="Accent3 2" xfId="4010" xr:uid="{00000000-0005-0000-0000-0000D7150000}"/>
    <cellStyle name="Accent3 2 2" xfId="4011" xr:uid="{00000000-0005-0000-0000-0000D8150000}"/>
    <cellStyle name="Accent3 2 3" xfId="4012" xr:uid="{00000000-0005-0000-0000-0000D9150000}"/>
    <cellStyle name="Accent3 2 3 2" xfId="4013" xr:uid="{00000000-0005-0000-0000-0000DA150000}"/>
    <cellStyle name="Accent3 2 4" xfId="4014" xr:uid="{00000000-0005-0000-0000-0000DB150000}"/>
    <cellStyle name="Accent3 2 4 2" xfId="4015" xr:uid="{00000000-0005-0000-0000-0000DC150000}"/>
    <cellStyle name="Accent3 2 5" xfId="4016" xr:uid="{00000000-0005-0000-0000-0000DD150000}"/>
    <cellStyle name="Accent3 2 6" xfId="4017" xr:uid="{00000000-0005-0000-0000-0000DE150000}"/>
    <cellStyle name="Accent3 2 7" xfId="4018" xr:uid="{00000000-0005-0000-0000-0000DF150000}"/>
    <cellStyle name="Accent3 2 8" xfId="4019" xr:uid="{00000000-0005-0000-0000-0000E0150000}"/>
    <cellStyle name="Accent3 2 9" xfId="4020" xr:uid="{00000000-0005-0000-0000-0000E1150000}"/>
    <cellStyle name="Accent3 2_Block-F LGF POur-II BBS" xfId="4021" xr:uid="{00000000-0005-0000-0000-0000E2150000}"/>
    <cellStyle name="Accent3 20" xfId="4022" xr:uid="{00000000-0005-0000-0000-0000E3150000}"/>
    <cellStyle name="Accent3 21" xfId="4023" xr:uid="{00000000-0005-0000-0000-0000E4150000}"/>
    <cellStyle name="Accent3 22" xfId="4024" xr:uid="{00000000-0005-0000-0000-0000E5150000}"/>
    <cellStyle name="Accent3 23" xfId="4025" xr:uid="{00000000-0005-0000-0000-0000E6150000}"/>
    <cellStyle name="Accent3 24" xfId="4026" xr:uid="{00000000-0005-0000-0000-0000E7150000}"/>
    <cellStyle name="Accent3 25" xfId="4027" xr:uid="{00000000-0005-0000-0000-0000E8150000}"/>
    <cellStyle name="Accent3 26" xfId="4028" xr:uid="{00000000-0005-0000-0000-0000E9150000}"/>
    <cellStyle name="Accent3 27" xfId="4029" xr:uid="{00000000-0005-0000-0000-0000EA150000}"/>
    <cellStyle name="Accent3 3" xfId="4030" xr:uid="{00000000-0005-0000-0000-0000EB150000}"/>
    <cellStyle name="Accent4 - 20%" xfId="4031" xr:uid="{00000000-0005-0000-0000-0000EC150000}"/>
    <cellStyle name="Accent4 - 20% 2" xfId="5930" xr:uid="{00000000-0005-0000-0000-0000ED150000}"/>
    <cellStyle name="Accent4 - 40%" xfId="4032" xr:uid="{00000000-0005-0000-0000-0000EE150000}"/>
    <cellStyle name="Accent4 - 40% 2" xfId="5931" xr:uid="{00000000-0005-0000-0000-0000EF150000}"/>
    <cellStyle name="Accent4 - 60%" xfId="4033" xr:uid="{00000000-0005-0000-0000-0000F0150000}"/>
    <cellStyle name="Accent4 2" xfId="4034" xr:uid="{00000000-0005-0000-0000-0000F1150000}"/>
    <cellStyle name="Accent4 3" xfId="4035" xr:uid="{00000000-0005-0000-0000-0000F2150000}"/>
    <cellStyle name="Accent5 - 20%" xfId="4036" xr:uid="{00000000-0005-0000-0000-0000F3150000}"/>
    <cellStyle name="Accent5 - 20% 2" xfId="5932" xr:uid="{00000000-0005-0000-0000-0000F4150000}"/>
    <cellStyle name="Accent5 - 40%" xfId="4037" xr:uid="{00000000-0005-0000-0000-0000F5150000}"/>
    <cellStyle name="Accent5 - 40% 2" xfId="5933" xr:uid="{00000000-0005-0000-0000-0000F6150000}"/>
    <cellStyle name="Accent5 - 60%" xfId="4038" xr:uid="{00000000-0005-0000-0000-0000F7150000}"/>
    <cellStyle name="Accent5 2" xfId="4039" xr:uid="{00000000-0005-0000-0000-0000F8150000}"/>
    <cellStyle name="Accent5 3" xfId="4040" xr:uid="{00000000-0005-0000-0000-0000F9150000}"/>
    <cellStyle name="Accent6 - 20%" xfId="4041" xr:uid="{00000000-0005-0000-0000-0000FA150000}"/>
    <cellStyle name="Accent6 - 20% 2" xfId="5934" xr:uid="{00000000-0005-0000-0000-0000FB150000}"/>
    <cellStyle name="Accent6 - 40%" xfId="4042" xr:uid="{00000000-0005-0000-0000-0000FC150000}"/>
    <cellStyle name="Accent6 - 40% 2" xfId="5935" xr:uid="{00000000-0005-0000-0000-0000FD150000}"/>
    <cellStyle name="Accent6 - 60%" xfId="4043" xr:uid="{00000000-0005-0000-0000-0000FE150000}"/>
    <cellStyle name="Accent6 2" xfId="4044" xr:uid="{00000000-0005-0000-0000-0000FF150000}"/>
    <cellStyle name="Accent6 3" xfId="4045" xr:uid="{00000000-0005-0000-0000-000000160000}"/>
    <cellStyle name="Bad 16" xfId="3" xr:uid="{00000000-0005-0000-0000-000001160000}"/>
    <cellStyle name="Bad 16 2" xfId="4304" xr:uid="{00000000-0005-0000-0000-000002160000}"/>
    <cellStyle name="Bad 2" xfId="4046" xr:uid="{00000000-0005-0000-0000-000003160000}"/>
    <cellStyle name="Bad 3" xfId="4047" xr:uid="{00000000-0005-0000-0000-000004160000}"/>
    <cellStyle name="Calculation 2" xfId="4048" xr:uid="{00000000-0005-0000-0000-000005160000}"/>
    <cellStyle name="Calculation 3" xfId="4049" xr:uid="{00000000-0005-0000-0000-000006160000}"/>
    <cellStyle name="Check Cell 2" xfId="4050" xr:uid="{00000000-0005-0000-0000-000007160000}"/>
    <cellStyle name="Check Cell 3" xfId="4051" xr:uid="{00000000-0005-0000-0000-000008160000}"/>
    <cellStyle name="Comma" xfId="4296" builtinId="3"/>
    <cellStyle name="Comma 10" xfId="4052" xr:uid="{00000000-0005-0000-0000-00000A160000}"/>
    <cellStyle name="Comma 10 2" xfId="4053" xr:uid="{00000000-0005-0000-0000-00000B160000}"/>
    <cellStyle name="Comma 10_CPWD" xfId="4054" xr:uid="{00000000-0005-0000-0000-00000C160000}"/>
    <cellStyle name="Comma 11" xfId="4055" xr:uid="{00000000-0005-0000-0000-00000D160000}"/>
    <cellStyle name="Comma 11 2" xfId="4305" xr:uid="{00000000-0005-0000-0000-00000E160000}"/>
    <cellStyle name="Comma 11 2 5" xfId="4306" xr:uid="{00000000-0005-0000-0000-00000F160000}"/>
    <cellStyle name="Comma 12" xfId="4056" xr:uid="{00000000-0005-0000-0000-000010160000}"/>
    <cellStyle name="Comma 13" xfId="4057" xr:uid="{00000000-0005-0000-0000-000011160000}"/>
    <cellStyle name="Comma 14" xfId="4058" xr:uid="{00000000-0005-0000-0000-000012160000}"/>
    <cellStyle name="Comma 15" xfId="4059" xr:uid="{00000000-0005-0000-0000-000013160000}"/>
    <cellStyle name="Comma 15 2" xfId="4060" xr:uid="{00000000-0005-0000-0000-000014160000}"/>
    <cellStyle name="Comma 16" xfId="4061" xr:uid="{00000000-0005-0000-0000-000015160000}"/>
    <cellStyle name="Comma 17" xfId="4062" xr:uid="{00000000-0005-0000-0000-000016160000}"/>
    <cellStyle name="Comma 18" xfId="6034" xr:uid="{00000000-0005-0000-0000-000017160000}"/>
    <cellStyle name="Comma 2" xfId="4063" xr:uid="{00000000-0005-0000-0000-000018160000}"/>
    <cellStyle name="Comma 2 2" xfId="4064" xr:uid="{00000000-0005-0000-0000-000019160000}"/>
    <cellStyle name="Comma 2 2 18 3" xfId="4065" xr:uid="{00000000-0005-0000-0000-00001A160000}"/>
    <cellStyle name="Comma 2 2 18 3 2" xfId="5937" xr:uid="{00000000-0005-0000-0000-00001B160000}"/>
    <cellStyle name="Comma 2 2 2" xfId="4066" xr:uid="{00000000-0005-0000-0000-00001C160000}"/>
    <cellStyle name="Comma 2 2 2 2" xfId="4067" xr:uid="{00000000-0005-0000-0000-00001D160000}"/>
    <cellStyle name="Comma 2 2 21" xfId="4068" xr:uid="{00000000-0005-0000-0000-00001E160000}"/>
    <cellStyle name="Comma 2 2 21 2" xfId="5938" xr:uid="{00000000-0005-0000-0000-00001F160000}"/>
    <cellStyle name="Comma 2 2 3" xfId="4069" xr:uid="{00000000-0005-0000-0000-000020160000}"/>
    <cellStyle name="Comma 2 2 4" xfId="4070" xr:uid="{00000000-0005-0000-0000-000021160000}"/>
    <cellStyle name="Comma 2 3" xfId="4071" xr:uid="{00000000-0005-0000-0000-000022160000}"/>
    <cellStyle name="Comma 2 3 2" xfId="4072" xr:uid="{00000000-0005-0000-0000-000023160000}"/>
    <cellStyle name="Comma 2 33" xfId="4073" xr:uid="{00000000-0005-0000-0000-000024160000}"/>
    <cellStyle name="Comma 2 33 2" xfId="5939" xr:uid="{00000000-0005-0000-0000-000025160000}"/>
    <cellStyle name="Comma 2 34" xfId="4074" xr:uid="{00000000-0005-0000-0000-000026160000}"/>
    <cellStyle name="Comma 2 34 2" xfId="5940" xr:uid="{00000000-0005-0000-0000-000027160000}"/>
    <cellStyle name="Comma 2 35" xfId="4075" xr:uid="{00000000-0005-0000-0000-000028160000}"/>
    <cellStyle name="Comma 2 35 2" xfId="5941" xr:uid="{00000000-0005-0000-0000-000029160000}"/>
    <cellStyle name="Comma 2 4" xfId="4076" xr:uid="{00000000-0005-0000-0000-00002A160000}"/>
    <cellStyle name="Comma 2 5" xfId="5936" xr:uid="{00000000-0005-0000-0000-00002B160000}"/>
    <cellStyle name="Comma 20 2" xfId="4077" xr:uid="{00000000-0005-0000-0000-00002C160000}"/>
    <cellStyle name="Comma 20 2 2" xfId="4078" xr:uid="{00000000-0005-0000-0000-00002D160000}"/>
    <cellStyle name="Comma 20 2 2 2" xfId="5943" xr:uid="{00000000-0005-0000-0000-00002E160000}"/>
    <cellStyle name="Comma 20 2 3" xfId="5942" xr:uid="{00000000-0005-0000-0000-00002F160000}"/>
    <cellStyle name="Comma 23 2" xfId="4079" xr:uid="{00000000-0005-0000-0000-000030160000}"/>
    <cellStyle name="Comma 23 2 2" xfId="5944" xr:uid="{00000000-0005-0000-0000-000031160000}"/>
    <cellStyle name="Comma 23 4" xfId="4080" xr:uid="{00000000-0005-0000-0000-000032160000}"/>
    <cellStyle name="Comma 23 4 2" xfId="5945" xr:uid="{00000000-0005-0000-0000-000033160000}"/>
    <cellStyle name="Comma 3" xfId="4081" xr:uid="{00000000-0005-0000-0000-000034160000}"/>
    <cellStyle name="Comma 3 2" xfId="4082" xr:uid="{00000000-0005-0000-0000-000035160000}"/>
    <cellStyle name="Comma 3 24" xfId="4083" xr:uid="{00000000-0005-0000-0000-000036160000}"/>
    <cellStyle name="Comma 3 24 2" xfId="5946" xr:uid="{00000000-0005-0000-0000-000037160000}"/>
    <cellStyle name="Comma 3 3" xfId="4084" xr:uid="{00000000-0005-0000-0000-000038160000}"/>
    <cellStyle name="Comma 3 4" xfId="4307" xr:uid="{00000000-0005-0000-0000-000039160000}"/>
    <cellStyle name="Comma 3 4 2" xfId="6039" xr:uid="{00000000-0005-0000-0000-00003A160000}"/>
    <cellStyle name="Comma 4" xfId="4085" xr:uid="{00000000-0005-0000-0000-00003B160000}"/>
    <cellStyle name="Comma 4 2" xfId="4086" xr:uid="{00000000-0005-0000-0000-00003C160000}"/>
    <cellStyle name="Comma 4 2 2" xfId="4087" xr:uid="{00000000-0005-0000-0000-00003D160000}"/>
    <cellStyle name="Comma 4 3" xfId="4088" xr:uid="{00000000-0005-0000-0000-00003E160000}"/>
    <cellStyle name="Comma 4 4" xfId="4089" xr:uid="{00000000-0005-0000-0000-00003F160000}"/>
    <cellStyle name="Comma 44" xfId="4090" xr:uid="{00000000-0005-0000-0000-000040160000}"/>
    <cellStyle name="Comma 44 2" xfId="4091" xr:uid="{00000000-0005-0000-0000-000041160000}"/>
    <cellStyle name="Comma 5" xfId="4092" xr:uid="{00000000-0005-0000-0000-000042160000}"/>
    <cellStyle name="Comma 5 2" xfId="4093" xr:uid="{00000000-0005-0000-0000-000043160000}"/>
    <cellStyle name="Comma 5 3" xfId="4094" xr:uid="{00000000-0005-0000-0000-000044160000}"/>
    <cellStyle name="Comma 52 2" xfId="4095" xr:uid="{00000000-0005-0000-0000-000045160000}"/>
    <cellStyle name="Comma 52 2 2" xfId="4096" xr:uid="{00000000-0005-0000-0000-000046160000}"/>
    <cellStyle name="Comma 56 2" xfId="4097" xr:uid="{00000000-0005-0000-0000-000047160000}"/>
    <cellStyle name="Comma 56 2 2" xfId="5947" xr:uid="{00000000-0005-0000-0000-000048160000}"/>
    <cellStyle name="Comma 57 4" xfId="4098" xr:uid="{00000000-0005-0000-0000-000049160000}"/>
    <cellStyle name="Comma 57 4 2" xfId="5948" xr:uid="{00000000-0005-0000-0000-00004A160000}"/>
    <cellStyle name="Comma 57 5 2" xfId="4099" xr:uid="{00000000-0005-0000-0000-00004B160000}"/>
    <cellStyle name="Comma 57 5 2 2" xfId="5949" xr:uid="{00000000-0005-0000-0000-00004C160000}"/>
    <cellStyle name="Comma 58 4 2" xfId="4100" xr:uid="{00000000-0005-0000-0000-00004D160000}"/>
    <cellStyle name="Comma 58 4 2 2" xfId="5950" xr:uid="{00000000-0005-0000-0000-00004E160000}"/>
    <cellStyle name="Comma 6" xfId="4101" xr:uid="{00000000-0005-0000-0000-00004F160000}"/>
    <cellStyle name="Comma 6 2" xfId="4102" xr:uid="{00000000-0005-0000-0000-000050160000}"/>
    <cellStyle name="Comma 7" xfId="4103" xr:uid="{00000000-0005-0000-0000-000051160000}"/>
    <cellStyle name="Comma 8" xfId="4104" xr:uid="{00000000-0005-0000-0000-000052160000}"/>
    <cellStyle name="Comma 8 2" xfId="4105" xr:uid="{00000000-0005-0000-0000-000053160000}"/>
    <cellStyle name="Comma 8 2 2" xfId="4106" xr:uid="{00000000-0005-0000-0000-000054160000}"/>
    <cellStyle name="Comma 8 3" xfId="4107" xr:uid="{00000000-0005-0000-0000-000055160000}"/>
    <cellStyle name="Comma 9" xfId="4108" xr:uid="{00000000-0005-0000-0000-000056160000}"/>
    <cellStyle name="Currency 2" xfId="4109" xr:uid="{00000000-0005-0000-0000-000057160000}"/>
    <cellStyle name="Emphasis 1" xfId="4110" xr:uid="{00000000-0005-0000-0000-000058160000}"/>
    <cellStyle name="Emphasis 2" xfId="4111" xr:uid="{00000000-0005-0000-0000-000059160000}"/>
    <cellStyle name="Emphasis 3" xfId="4112" xr:uid="{00000000-0005-0000-0000-00005A160000}"/>
    <cellStyle name="Excel Built-in Comma" xfId="4113" xr:uid="{00000000-0005-0000-0000-00005B160000}"/>
    <cellStyle name="Excel Built-in Comma 1" xfId="4114" xr:uid="{00000000-0005-0000-0000-00005C160000}"/>
    <cellStyle name="Excel Built-in Excel Built-in Excel Built-in Excel Built-in Excel Built-in Normal 2" xfId="4115" xr:uid="{00000000-0005-0000-0000-00005D160000}"/>
    <cellStyle name="Excel Built-in Normal" xfId="4116" xr:uid="{00000000-0005-0000-0000-00005E160000}"/>
    <cellStyle name="Excel Built-in Normal 1" xfId="4117" xr:uid="{00000000-0005-0000-0000-00005F160000}"/>
    <cellStyle name="Excel Built-in Normal 2" xfId="4118" xr:uid="{00000000-0005-0000-0000-000060160000}"/>
    <cellStyle name="Excel Built-in Normal 2 2" xfId="4119" xr:uid="{00000000-0005-0000-0000-000061160000}"/>
    <cellStyle name="Excel Built-in Normal 2 2 2" xfId="5952" xr:uid="{00000000-0005-0000-0000-000062160000}"/>
    <cellStyle name="Excel Built-in Normal 3" xfId="4120" xr:uid="{00000000-0005-0000-0000-000063160000}"/>
    <cellStyle name="Excel Built-in Normal 3 2" xfId="5953" xr:uid="{00000000-0005-0000-0000-000064160000}"/>
    <cellStyle name="Excel Built-in Normal 4" xfId="5951" xr:uid="{00000000-0005-0000-0000-000065160000}"/>
    <cellStyle name="Excel_BuiltIn_Bad" xfId="4121" xr:uid="{00000000-0005-0000-0000-000066160000}"/>
    <cellStyle name="Explanatory Text 2" xfId="4122" xr:uid="{00000000-0005-0000-0000-000067160000}"/>
    <cellStyle name="Explanatory Text 3" xfId="4123" xr:uid="{00000000-0005-0000-0000-000068160000}"/>
    <cellStyle name="Good 2" xfId="4124" xr:uid="{00000000-0005-0000-0000-000069160000}"/>
    <cellStyle name="Good 3" xfId="4125" xr:uid="{00000000-0005-0000-0000-00006A160000}"/>
    <cellStyle name="Heading 1 2" xfId="4126" xr:uid="{00000000-0005-0000-0000-00006B160000}"/>
    <cellStyle name="Heading 1 3" xfId="4127" xr:uid="{00000000-0005-0000-0000-00006C160000}"/>
    <cellStyle name="Heading 2 2" xfId="4128" xr:uid="{00000000-0005-0000-0000-00006D160000}"/>
    <cellStyle name="Heading 2 3" xfId="4129" xr:uid="{00000000-0005-0000-0000-00006E160000}"/>
    <cellStyle name="Heading 3 2" xfId="4130" xr:uid="{00000000-0005-0000-0000-00006F160000}"/>
    <cellStyle name="Heading 3 3" xfId="4131" xr:uid="{00000000-0005-0000-0000-000070160000}"/>
    <cellStyle name="Heading 4 2" xfId="4132" xr:uid="{00000000-0005-0000-0000-000071160000}"/>
    <cellStyle name="Heading 4 3" xfId="4133" xr:uid="{00000000-0005-0000-0000-000072160000}"/>
    <cellStyle name="Hyperlink 2" xfId="4134" xr:uid="{00000000-0005-0000-0000-000073160000}"/>
    <cellStyle name="Hyperlink 3" xfId="4135" xr:uid="{00000000-0005-0000-0000-000074160000}"/>
    <cellStyle name="Input 2" xfId="4136" xr:uid="{00000000-0005-0000-0000-000075160000}"/>
    <cellStyle name="Input 3" xfId="4137" xr:uid="{00000000-0005-0000-0000-000076160000}"/>
    <cellStyle name="Linked Cell 2" xfId="4138" xr:uid="{00000000-0005-0000-0000-000077160000}"/>
    <cellStyle name="Linked Cell 3" xfId="4139" xr:uid="{00000000-0005-0000-0000-000078160000}"/>
    <cellStyle name="M head" xfId="4140" xr:uid="{00000000-0005-0000-0000-000079160000}"/>
    <cellStyle name="Neutral 2" xfId="4141" xr:uid="{00000000-0005-0000-0000-00007A160000}"/>
    <cellStyle name="Neutral 3" xfId="4142" xr:uid="{00000000-0005-0000-0000-00007B160000}"/>
    <cellStyle name="Normal" xfId="0" builtinId="0"/>
    <cellStyle name="Normal - Style1" xfId="4143" xr:uid="{00000000-0005-0000-0000-00007D160000}"/>
    <cellStyle name="Normal - Style1 4" xfId="4144" xr:uid="{00000000-0005-0000-0000-00007E160000}"/>
    <cellStyle name="Normal - Style1 4 2" xfId="4145" xr:uid="{00000000-0005-0000-0000-00007F160000}"/>
    <cellStyle name="Normal 10" xfId="4146" xr:uid="{00000000-0005-0000-0000-000080160000}"/>
    <cellStyle name="Normal 10 14" xfId="4147" xr:uid="{00000000-0005-0000-0000-000081160000}"/>
    <cellStyle name="Normal 10 14 3" xfId="4298" xr:uid="{00000000-0005-0000-0000-000082160000}"/>
    <cellStyle name="Normal 10 2" xfId="5954" xr:uid="{00000000-0005-0000-0000-000083160000}"/>
    <cellStyle name="Normal 10 2 2" xfId="4148" xr:uid="{00000000-0005-0000-0000-000084160000}"/>
    <cellStyle name="Normal 10 2 2 4" xfId="11" xr:uid="{00000000-0005-0000-0000-000085160000}"/>
    <cellStyle name="Normal 10 2 2 4 2" xfId="4149" xr:uid="{00000000-0005-0000-0000-000086160000}"/>
    <cellStyle name="Normal 10 2_Sheet2" xfId="4299" xr:uid="{00000000-0005-0000-0000-000087160000}"/>
    <cellStyle name="Normal 10 5" xfId="4150" xr:uid="{00000000-0005-0000-0000-000088160000}"/>
    <cellStyle name="Normal 10 5 2" xfId="5955" xr:uid="{00000000-0005-0000-0000-000089160000}"/>
    <cellStyle name="Normal 11" xfId="13" xr:uid="{00000000-0005-0000-0000-00008A160000}"/>
    <cellStyle name="Normal 11 2" xfId="4151" xr:uid="{00000000-0005-0000-0000-00008B160000}"/>
    <cellStyle name="Normal 11 2 2" xfId="5956" xr:uid="{00000000-0005-0000-0000-00008C160000}"/>
    <cellStyle name="Normal 12" xfId="1" xr:uid="{00000000-0005-0000-0000-00008D160000}"/>
    <cellStyle name="Normal 12 2" xfId="4152" xr:uid="{00000000-0005-0000-0000-00008E160000}"/>
    <cellStyle name="Normal 12 2 2" xfId="4153" xr:uid="{00000000-0005-0000-0000-00008F160000}"/>
    <cellStyle name="Normal 12 2 3" xfId="5957" xr:uid="{00000000-0005-0000-0000-000090160000}"/>
    <cellStyle name="Normal 12 3" xfId="4154" xr:uid="{00000000-0005-0000-0000-000091160000}"/>
    <cellStyle name="Normal 12 3 2" xfId="5958" xr:uid="{00000000-0005-0000-0000-000092160000}"/>
    <cellStyle name="Normal 12 4" xfId="5" xr:uid="{00000000-0005-0000-0000-000093160000}"/>
    <cellStyle name="Normal 12 5" xfId="4302" xr:uid="{00000000-0005-0000-0000-000094160000}"/>
    <cellStyle name="Normal 12 5 2" xfId="6037" xr:uid="{00000000-0005-0000-0000-000095160000}"/>
    <cellStyle name="Normal 12 6" xfId="4328" xr:uid="{00000000-0005-0000-0000-000096160000}"/>
    <cellStyle name="Normal 13" xfId="9" xr:uid="{00000000-0005-0000-0000-000097160000}"/>
    <cellStyle name="Normal 13 19" xfId="4155" xr:uid="{00000000-0005-0000-0000-000098160000}"/>
    <cellStyle name="Normal 13 2" xfId="4156" xr:uid="{00000000-0005-0000-0000-000099160000}"/>
    <cellStyle name="Normal 13 2 2" xfId="5959" xr:uid="{00000000-0005-0000-0000-00009A160000}"/>
    <cellStyle name="Normal 13 2 2 3" xfId="4157" xr:uid="{00000000-0005-0000-0000-00009B160000}"/>
    <cellStyle name="Normal 13 2 2 3 2" xfId="5960" xr:uid="{00000000-0005-0000-0000-00009C160000}"/>
    <cellStyle name="Normal 13 5" xfId="4295" xr:uid="{00000000-0005-0000-0000-00009D160000}"/>
    <cellStyle name="Normal 14" xfId="4158" xr:uid="{00000000-0005-0000-0000-00009E160000}"/>
    <cellStyle name="Normal 14 2" xfId="4308" xr:uid="{00000000-0005-0000-0000-00009F160000}"/>
    <cellStyle name="Normal 14 2 2" xfId="6040" xr:uid="{00000000-0005-0000-0000-0000A0160000}"/>
    <cellStyle name="Normal 14 3" xfId="5961" xr:uid="{00000000-0005-0000-0000-0000A1160000}"/>
    <cellStyle name="Normal 15" xfId="4159" xr:uid="{00000000-0005-0000-0000-0000A2160000}"/>
    <cellStyle name="Normal 15 2" xfId="4160" xr:uid="{00000000-0005-0000-0000-0000A3160000}"/>
    <cellStyle name="Normal 15 2 2" xfId="4161" xr:uid="{00000000-0005-0000-0000-0000A4160000}"/>
    <cellStyle name="Normal 15 3" xfId="5962" xr:uid="{00000000-0005-0000-0000-0000A5160000}"/>
    <cellStyle name="Normal 16" xfId="4162" xr:uid="{00000000-0005-0000-0000-0000A6160000}"/>
    <cellStyle name="Normal 16 2" xfId="4163" xr:uid="{00000000-0005-0000-0000-0000A7160000}"/>
    <cellStyle name="Normal 16 2 2" xfId="5964" xr:uid="{00000000-0005-0000-0000-0000A8160000}"/>
    <cellStyle name="Normal 16 3" xfId="5963" xr:uid="{00000000-0005-0000-0000-0000A9160000}"/>
    <cellStyle name="Normal 16 4" xfId="4164" xr:uid="{00000000-0005-0000-0000-0000AA160000}"/>
    <cellStyle name="Normal 17" xfId="4165" xr:uid="{00000000-0005-0000-0000-0000AB160000}"/>
    <cellStyle name="Normal 17 2" xfId="5965" xr:uid="{00000000-0005-0000-0000-0000AC160000}"/>
    <cellStyle name="Normal 18" xfId="4166" xr:uid="{00000000-0005-0000-0000-0000AD160000}"/>
    <cellStyle name="Normal 19" xfId="4167" xr:uid="{00000000-0005-0000-0000-0000AE160000}"/>
    <cellStyle name="Normal 19 2" xfId="5966" xr:uid="{00000000-0005-0000-0000-0000AF160000}"/>
    <cellStyle name="Normal 2" xfId="10" xr:uid="{00000000-0005-0000-0000-0000B0160000}"/>
    <cellStyle name="Normal 2 10" xfId="4168" xr:uid="{00000000-0005-0000-0000-0000B1160000}"/>
    <cellStyle name="Normal 2 2" xfId="4169" xr:uid="{00000000-0005-0000-0000-0000B2160000}"/>
    <cellStyle name="Normal 2 2 2" xfId="4170" xr:uid="{00000000-0005-0000-0000-0000B3160000}"/>
    <cellStyle name="Normal 2 2 2 2" xfId="4171" xr:uid="{00000000-0005-0000-0000-0000B4160000}"/>
    <cellStyle name="Normal 2 2 2 3" xfId="4172" xr:uid="{00000000-0005-0000-0000-0000B5160000}"/>
    <cellStyle name="Normal 2 2 2 5 2 2" xfId="4173" xr:uid="{00000000-0005-0000-0000-0000B6160000}"/>
    <cellStyle name="Normal 2 2 2 5 2 2 2" xfId="5967" xr:uid="{00000000-0005-0000-0000-0000B7160000}"/>
    <cellStyle name="Normal 2 2 3" xfId="4174" xr:uid="{00000000-0005-0000-0000-0000B8160000}"/>
    <cellStyle name="Normal 2 28 2 2 2" xfId="8" xr:uid="{00000000-0005-0000-0000-0000B9160000}"/>
    <cellStyle name="Normal 2 28 2 2 2 2" xfId="4175" xr:uid="{00000000-0005-0000-0000-0000BA160000}"/>
    <cellStyle name="Normal 2 28 2 2 2 2 2" xfId="4297" xr:uid="{00000000-0005-0000-0000-0000BB160000}"/>
    <cellStyle name="Normal 2 28 2 2 2 2 2 2" xfId="6035" xr:uid="{00000000-0005-0000-0000-0000BC160000}"/>
    <cellStyle name="Normal 2 28 2 2 2 2 3" xfId="4309" xr:uid="{00000000-0005-0000-0000-0000BD160000}"/>
    <cellStyle name="Normal 2 28 2 2 2 2 3 2" xfId="6041" xr:uid="{00000000-0005-0000-0000-0000BE160000}"/>
    <cellStyle name="Normal 2 28 2 2 2 2 4" xfId="4310" xr:uid="{00000000-0005-0000-0000-0000BF160000}"/>
    <cellStyle name="Normal 2 28 2 2 2 2 4 2" xfId="6042" xr:uid="{00000000-0005-0000-0000-0000C0160000}"/>
    <cellStyle name="Normal 2 28 2 2 2 2 5" xfId="4311" xr:uid="{00000000-0005-0000-0000-0000C1160000}"/>
    <cellStyle name="Normal 2 28 2 2 2 2 5 2" xfId="4312" xr:uid="{00000000-0005-0000-0000-0000C2160000}"/>
    <cellStyle name="Normal 2 28 2 2 2 2 5 2 2" xfId="6044" xr:uid="{00000000-0005-0000-0000-0000C3160000}"/>
    <cellStyle name="Normal 2 28 2 2 2 2 5 3" xfId="4313" xr:uid="{00000000-0005-0000-0000-0000C4160000}"/>
    <cellStyle name="Normal 2 28 2 2 2 2 5 3 2" xfId="6045" xr:uid="{00000000-0005-0000-0000-0000C5160000}"/>
    <cellStyle name="Normal 2 28 2 2 2 2 5 4" xfId="6043" xr:uid="{00000000-0005-0000-0000-0000C6160000}"/>
    <cellStyle name="Normal 2 28 2 2 2 2 6" xfId="5968" xr:uid="{00000000-0005-0000-0000-0000C7160000}"/>
    <cellStyle name="Normal 2 28 2 2 2 3" xfId="12" xr:uid="{00000000-0005-0000-0000-0000C8160000}"/>
    <cellStyle name="Normal 2 28 2 2 2 3 2" xfId="4314" xr:uid="{00000000-0005-0000-0000-0000C9160000}"/>
    <cellStyle name="Normal 2 28 2 2 2 4" xfId="4176" xr:uid="{00000000-0005-0000-0000-0000CA160000}"/>
    <cellStyle name="Normal 2 28 2 2 2 4 2" xfId="5969" xr:uid="{00000000-0005-0000-0000-0000CB160000}"/>
    <cellStyle name="Normal 2 28 2 2 2 5" xfId="4315" xr:uid="{00000000-0005-0000-0000-0000CC160000}"/>
    <cellStyle name="Normal 2 28 2 2 2 5 2" xfId="4316" xr:uid="{00000000-0005-0000-0000-0000CD160000}"/>
    <cellStyle name="Normal 2 3" xfId="4177" xr:uid="{00000000-0005-0000-0000-0000CE160000}"/>
    <cellStyle name="Normal 2 3 10 2" xfId="4178" xr:uid="{00000000-0005-0000-0000-0000CF160000}"/>
    <cellStyle name="Normal 2 3 2" xfId="4179" xr:uid="{00000000-0005-0000-0000-0000D0160000}"/>
    <cellStyle name="Normal 2 3 2 2" xfId="4180" xr:uid="{00000000-0005-0000-0000-0000D1160000}"/>
    <cellStyle name="Normal 2 3 3" xfId="4181" xr:uid="{00000000-0005-0000-0000-0000D2160000}"/>
    <cellStyle name="Normal 2 31" xfId="4182" xr:uid="{00000000-0005-0000-0000-0000D3160000}"/>
    <cellStyle name="Normal 2 4" xfId="4183" xr:uid="{00000000-0005-0000-0000-0000D4160000}"/>
    <cellStyle name="Normal 2 4 2" xfId="4184" xr:uid="{00000000-0005-0000-0000-0000D5160000}"/>
    <cellStyle name="Normal 2 4 2 2" xfId="4185" xr:uid="{00000000-0005-0000-0000-0000D6160000}"/>
    <cellStyle name="Normal 2 4 2 2 2" xfId="4186" xr:uid="{00000000-0005-0000-0000-0000D7160000}"/>
    <cellStyle name="Normal 2 4 2 2 2 2" xfId="5973" xr:uid="{00000000-0005-0000-0000-0000D8160000}"/>
    <cellStyle name="Normal 2 4 2 2 3" xfId="5972" xr:uid="{00000000-0005-0000-0000-0000D9160000}"/>
    <cellStyle name="Normal 2 4 2 3" xfId="5971" xr:uid="{00000000-0005-0000-0000-0000DA160000}"/>
    <cellStyle name="Normal 2 4 3" xfId="4317" xr:uid="{00000000-0005-0000-0000-0000DB160000}"/>
    <cellStyle name="Normal 2 4 4" xfId="5970" xr:uid="{00000000-0005-0000-0000-0000DC160000}"/>
    <cellStyle name="Normal 2 5" xfId="4187" xr:uid="{00000000-0005-0000-0000-0000DD160000}"/>
    <cellStyle name="Normal 2 5 2" xfId="5974" xr:uid="{00000000-0005-0000-0000-0000DE160000}"/>
    <cellStyle name="Normal 2 7" xfId="4318" xr:uid="{00000000-0005-0000-0000-0000DF160000}"/>
    <cellStyle name="Normal 2 8" xfId="4319" xr:uid="{00000000-0005-0000-0000-0000E0160000}"/>
    <cellStyle name="Normal 20" xfId="4188" xr:uid="{00000000-0005-0000-0000-0000E1160000}"/>
    <cellStyle name="Normal 20 2" xfId="5975" xr:uid="{00000000-0005-0000-0000-0000E2160000}"/>
    <cellStyle name="Normal 21" xfId="4189" xr:uid="{00000000-0005-0000-0000-0000E3160000}"/>
    <cellStyle name="Normal 21 2" xfId="4190" xr:uid="{00000000-0005-0000-0000-0000E4160000}"/>
    <cellStyle name="Normal 21 3" xfId="5976" xr:uid="{00000000-0005-0000-0000-0000E5160000}"/>
    <cellStyle name="Normal 3" xfId="4" xr:uid="{00000000-0005-0000-0000-0000E6160000}"/>
    <cellStyle name="Normal 3 10 2" xfId="4191" xr:uid="{00000000-0005-0000-0000-0000E7160000}"/>
    <cellStyle name="Normal 3 17" xfId="4192" xr:uid="{00000000-0005-0000-0000-0000E8160000}"/>
    <cellStyle name="Normal 3 17 2" xfId="5977" xr:uid="{00000000-0005-0000-0000-0000E9160000}"/>
    <cellStyle name="Normal 3 2" xfId="4193" xr:uid="{00000000-0005-0000-0000-0000EA160000}"/>
    <cellStyle name="Normal 3 2 10 3" xfId="4194" xr:uid="{00000000-0005-0000-0000-0000EB160000}"/>
    <cellStyle name="Normal 3 2 10 3 2" xfId="5978" xr:uid="{00000000-0005-0000-0000-0000EC160000}"/>
    <cellStyle name="Normal 3 2 2" xfId="4195" xr:uid="{00000000-0005-0000-0000-0000ED160000}"/>
    <cellStyle name="Normal 3 2 6 2" xfId="4196" xr:uid="{00000000-0005-0000-0000-0000EE160000}"/>
    <cellStyle name="Normal 3 2 6 2 2" xfId="5979" xr:uid="{00000000-0005-0000-0000-0000EF160000}"/>
    <cellStyle name="Normal 3 2 6 2 4" xfId="4197" xr:uid="{00000000-0005-0000-0000-0000F0160000}"/>
    <cellStyle name="Normal 3 2 6 2 4 2" xfId="5980" xr:uid="{00000000-0005-0000-0000-0000F1160000}"/>
    <cellStyle name="Normal 3 2 6 3" xfId="4198" xr:uid="{00000000-0005-0000-0000-0000F2160000}"/>
    <cellStyle name="Normal 3 2 6 3 2" xfId="5981" xr:uid="{00000000-0005-0000-0000-0000F3160000}"/>
    <cellStyle name="Normal 3 2 9" xfId="4199" xr:uid="{00000000-0005-0000-0000-0000F4160000}"/>
    <cellStyle name="Normal 3 2 9 2" xfId="5982" xr:uid="{00000000-0005-0000-0000-0000F5160000}"/>
    <cellStyle name="Normal 3 25 3" xfId="4200" xr:uid="{00000000-0005-0000-0000-0000F6160000}"/>
    <cellStyle name="Normal 3 25 3 2" xfId="5983" xr:uid="{00000000-0005-0000-0000-0000F7160000}"/>
    <cellStyle name="Normal 3 26" xfId="4201" xr:uid="{00000000-0005-0000-0000-0000F8160000}"/>
    <cellStyle name="Normal 3 26 2" xfId="5984" xr:uid="{00000000-0005-0000-0000-0000F9160000}"/>
    <cellStyle name="Normal 3 26 4" xfId="4202" xr:uid="{00000000-0005-0000-0000-0000FA160000}"/>
    <cellStyle name="Normal 3 26 4 2" xfId="5985" xr:uid="{00000000-0005-0000-0000-0000FB160000}"/>
    <cellStyle name="Normal 3 29" xfId="4203" xr:uid="{00000000-0005-0000-0000-0000FC160000}"/>
    <cellStyle name="Normal 3 29 2" xfId="5986" xr:uid="{00000000-0005-0000-0000-0000FD160000}"/>
    <cellStyle name="Normal 3 3" xfId="4204" xr:uid="{00000000-0005-0000-0000-0000FE160000}"/>
    <cellStyle name="Normal 3 3 2" xfId="4205" xr:uid="{00000000-0005-0000-0000-0000FF160000}"/>
    <cellStyle name="Normal 3 3 2 2" xfId="7" xr:uid="{00000000-0005-0000-0000-000000170000}"/>
    <cellStyle name="Normal 3 3 2 2 2" xfId="4332" xr:uid="{00000000-0005-0000-0000-000001170000}"/>
    <cellStyle name="Normal 3 3 2 3" xfId="5988" xr:uid="{00000000-0005-0000-0000-000002170000}"/>
    <cellStyle name="Normal 3 3 3" xfId="4206" xr:uid="{00000000-0005-0000-0000-000003170000}"/>
    <cellStyle name="Normal 3 3 3 2" xfId="5989" xr:uid="{00000000-0005-0000-0000-000004170000}"/>
    <cellStyle name="Normal 3 3 4" xfId="4207" xr:uid="{00000000-0005-0000-0000-000005170000}"/>
    <cellStyle name="Normal 3 3 4 2" xfId="4320" xr:uid="{00000000-0005-0000-0000-000006170000}"/>
    <cellStyle name="Normal 3 3 4 2 2" xfId="6046" xr:uid="{00000000-0005-0000-0000-000007170000}"/>
    <cellStyle name="Normal 3 3 4 3" xfId="4321" xr:uid="{00000000-0005-0000-0000-000008170000}"/>
    <cellStyle name="Normal 3 3 4 3 2" xfId="6047" xr:uid="{00000000-0005-0000-0000-000009170000}"/>
    <cellStyle name="Normal 3 3 4 4" xfId="5990" xr:uid="{00000000-0005-0000-0000-00000A170000}"/>
    <cellStyle name="Normal 3 3 5" xfId="4208" xr:uid="{00000000-0005-0000-0000-00000B170000}"/>
    <cellStyle name="Normal 3 3 5 2" xfId="5991" xr:uid="{00000000-0005-0000-0000-00000C170000}"/>
    <cellStyle name="Normal 3 3 6" xfId="5987" xr:uid="{00000000-0005-0000-0000-00000D170000}"/>
    <cellStyle name="Normal 3 30" xfId="4209" xr:uid="{00000000-0005-0000-0000-00000E170000}"/>
    <cellStyle name="Normal 3 30 2" xfId="5992" xr:uid="{00000000-0005-0000-0000-00000F170000}"/>
    <cellStyle name="Normal 3 34" xfId="4210" xr:uid="{00000000-0005-0000-0000-000010170000}"/>
    <cellStyle name="Normal 3 34 2" xfId="5993" xr:uid="{00000000-0005-0000-0000-000011170000}"/>
    <cellStyle name="Normal 3 4" xfId="4211" xr:uid="{00000000-0005-0000-0000-000012170000}"/>
    <cellStyle name="Normal 3 4 2" xfId="4322" xr:uid="{00000000-0005-0000-0000-000013170000}"/>
    <cellStyle name="Normal 3 5" xfId="4212" xr:uid="{00000000-0005-0000-0000-000014170000}"/>
    <cellStyle name="Normal 3 5 2" xfId="4213" xr:uid="{00000000-0005-0000-0000-000015170000}"/>
    <cellStyle name="Normal 3 5 2 2" xfId="4214" xr:uid="{00000000-0005-0000-0000-000016170000}"/>
    <cellStyle name="Normal 3 5 2 2 2" xfId="5995" xr:uid="{00000000-0005-0000-0000-000017170000}"/>
    <cellStyle name="Normal 3 5 2 3" xfId="4215" xr:uid="{00000000-0005-0000-0000-000018170000}"/>
    <cellStyle name="Normal 3 5 2 3 2" xfId="5996" xr:uid="{00000000-0005-0000-0000-000019170000}"/>
    <cellStyle name="Normal 3 5 2 4" xfId="4216" xr:uid="{00000000-0005-0000-0000-00001A170000}"/>
    <cellStyle name="Normal 3 5 2 4 2" xfId="5997" xr:uid="{00000000-0005-0000-0000-00001B170000}"/>
    <cellStyle name="Normal 3 5 2 5" xfId="5994" xr:uid="{00000000-0005-0000-0000-00001C170000}"/>
    <cellStyle name="Normal 3 6" xfId="4330" xr:uid="{00000000-0005-0000-0000-00001D170000}"/>
    <cellStyle name="Normal 38" xfId="4300" xr:uid="{00000000-0005-0000-0000-00001E170000}"/>
    <cellStyle name="Normal 38 2" xfId="6036" xr:uid="{00000000-0005-0000-0000-00001F170000}"/>
    <cellStyle name="Normal 4" xfId="4217" xr:uid="{00000000-0005-0000-0000-000020170000}"/>
    <cellStyle name="Normal 4 17" xfId="4218" xr:uid="{00000000-0005-0000-0000-000021170000}"/>
    <cellStyle name="Normal 4 2" xfId="4219" xr:uid="{00000000-0005-0000-0000-000022170000}"/>
    <cellStyle name="Normal 4 2 2" xfId="4220" xr:uid="{00000000-0005-0000-0000-000023170000}"/>
    <cellStyle name="Normal 4 2 2 2" xfId="4221" xr:uid="{00000000-0005-0000-0000-000024170000}"/>
    <cellStyle name="Normal 4 2 2 2 2" xfId="6001" xr:uid="{00000000-0005-0000-0000-000025170000}"/>
    <cellStyle name="Normal 4 2 2 3" xfId="4323" xr:uid="{00000000-0005-0000-0000-000026170000}"/>
    <cellStyle name="Normal 4 2 2 3 2" xfId="6048" xr:uid="{00000000-0005-0000-0000-000027170000}"/>
    <cellStyle name="Normal 4 2 2 4" xfId="6000" xr:uid="{00000000-0005-0000-0000-000028170000}"/>
    <cellStyle name="Normal 4 2 3" xfId="4222" xr:uid="{00000000-0005-0000-0000-000029170000}"/>
    <cellStyle name="Normal 4 2 3 2" xfId="6002" xr:uid="{00000000-0005-0000-0000-00002A170000}"/>
    <cellStyle name="Normal 4 2 4" xfId="4223" xr:uid="{00000000-0005-0000-0000-00002B170000}"/>
    <cellStyle name="Normal 4 2 4 2" xfId="6003" xr:uid="{00000000-0005-0000-0000-00002C170000}"/>
    <cellStyle name="Normal 4 2 5" xfId="4224" xr:uid="{00000000-0005-0000-0000-00002D170000}"/>
    <cellStyle name="Normal 4 2 5 2" xfId="4225" xr:uid="{00000000-0005-0000-0000-00002E170000}"/>
    <cellStyle name="Normal 4 2 5 2 2" xfId="4226" xr:uid="{00000000-0005-0000-0000-00002F170000}"/>
    <cellStyle name="Normal 4 2 5 2 2 2" xfId="4227" xr:uid="{00000000-0005-0000-0000-000030170000}"/>
    <cellStyle name="Normal 4 2 5 2 2 2 2" xfId="6007" xr:uid="{00000000-0005-0000-0000-000031170000}"/>
    <cellStyle name="Normal 4 2 5 2 2 3" xfId="6006" xr:uid="{00000000-0005-0000-0000-000032170000}"/>
    <cellStyle name="Normal 4 2 5 2 3" xfId="6005" xr:uid="{00000000-0005-0000-0000-000033170000}"/>
    <cellStyle name="Normal 4 2 5 3" xfId="6004" xr:uid="{00000000-0005-0000-0000-000034170000}"/>
    <cellStyle name="Normal 4 2 6" xfId="4228" xr:uid="{00000000-0005-0000-0000-000035170000}"/>
    <cellStyle name="Normal 4 2 6 2" xfId="4229" xr:uid="{00000000-0005-0000-0000-000036170000}"/>
    <cellStyle name="Normal 4 2 6 2 2" xfId="4230" xr:uid="{00000000-0005-0000-0000-000037170000}"/>
    <cellStyle name="Normal 4 2 6 2 2 2" xfId="4231" xr:uid="{00000000-0005-0000-0000-000038170000}"/>
    <cellStyle name="Normal 4 2 6 2 2 2 2" xfId="6011" xr:uid="{00000000-0005-0000-0000-000039170000}"/>
    <cellStyle name="Normal 4 2 6 2 2 3" xfId="6010" xr:uid="{00000000-0005-0000-0000-00003A170000}"/>
    <cellStyle name="Normal 4 2 6 2 3" xfId="6009" xr:uid="{00000000-0005-0000-0000-00003B170000}"/>
    <cellStyle name="Normal 4 2 6 3" xfId="6008" xr:uid="{00000000-0005-0000-0000-00003C170000}"/>
    <cellStyle name="Normal 4 2 7" xfId="4232" xr:uid="{00000000-0005-0000-0000-00003D170000}"/>
    <cellStyle name="Normal 4 2 7 2" xfId="4233" xr:uid="{00000000-0005-0000-0000-00003E170000}"/>
    <cellStyle name="Normal 4 2 7 2 2" xfId="6013" xr:uid="{00000000-0005-0000-0000-00003F170000}"/>
    <cellStyle name="Normal 4 2 7 3" xfId="6012" xr:uid="{00000000-0005-0000-0000-000040170000}"/>
    <cellStyle name="Normal 4 2 8" xfId="5999" xr:uid="{00000000-0005-0000-0000-000041170000}"/>
    <cellStyle name="Normal 4 3" xfId="4234" xr:uid="{00000000-0005-0000-0000-000042170000}"/>
    <cellStyle name="Normal 4 3 2" xfId="4235" xr:uid="{00000000-0005-0000-0000-000043170000}"/>
    <cellStyle name="Normal 4 3 2 2" xfId="4324" xr:uid="{00000000-0005-0000-0000-000044170000}"/>
    <cellStyle name="Normal 4 3 2 3" xfId="6014" xr:uid="{00000000-0005-0000-0000-000045170000}"/>
    <cellStyle name="Normal 4 4" xfId="4236" xr:uid="{00000000-0005-0000-0000-000046170000}"/>
    <cellStyle name="Normal 4 4 2" xfId="4237" xr:uid="{00000000-0005-0000-0000-000047170000}"/>
    <cellStyle name="Normal 4 4 2 2" xfId="4238" xr:uid="{00000000-0005-0000-0000-000048170000}"/>
    <cellStyle name="Normal 4 5" xfId="4239" xr:uid="{00000000-0005-0000-0000-000049170000}"/>
    <cellStyle name="Normal 4 5 2" xfId="6015" xr:uid="{00000000-0005-0000-0000-00004A170000}"/>
    <cellStyle name="Normal 4 6" xfId="5998" xr:uid="{00000000-0005-0000-0000-00004B170000}"/>
    <cellStyle name="Normal 5" xfId="4240" xr:uid="{00000000-0005-0000-0000-00004C170000}"/>
    <cellStyle name="Normal 5 2" xfId="4241" xr:uid="{00000000-0005-0000-0000-00004D170000}"/>
    <cellStyle name="Normal 5 3" xfId="14" xr:uid="{00000000-0005-0000-0000-00004E170000}"/>
    <cellStyle name="Normal 5 3 2" xfId="4333" xr:uid="{00000000-0005-0000-0000-00004F170000}"/>
    <cellStyle name="Normal 5 4" xfId="4325" xr:uid="{00000000-0005-0000-0000-000050170000}"/>
    <cellStyle name="Normal 5 4 2" xfId="6049" xr:uid="{00000000-0005-0000-0000-000051170000}"/>
    <cellStyle name="Normal 5 5" xfId="6016" xr:uid="{00000000-0005-0000-0000-000052170000}"/>
    <cellStyle name="Normal 51 2 7" xfId="4242" xr:uid="{00000000-0005-0000-0000-000053170000}"/>
    <cellStyle name="Normal 51 2 7 2" xfId="6017" xr:uid="{00000000-0005-0000-0000-000054170000}"/>
    <cellStyle name="Normal 6" xfId="4243" xr:uid="{00000000-0005-0000-0000-000055170000}"/>
    <cellStyle name="Normal 6 2" xfId="6" xr:uid="{00000000-0005-0000-0000-000056170000}"/>
    <cellStyle name="Normal 6 2 2" xfId="4244" xr:uid="{00000000-0005-0000-0000-000057170000}"/>
    <cellStyle name="Normal 6 2 2 2" xfId="6018" xr:uid="{00000000-0005-0000-0000-000058170000}"/>
    <cellStyle name="Normal 6 2 3" xfId="4331" xr:uid="{00000000-0005-0000-0000-000059170000}"/>
    <cellStyle name="Normal 6 3" xfId="4245" xr:uid="{00000000-0005-0000-0000-00005A170000}"/>
    <cellStyle name="Normal 6 3 2" xfId="4246" xr:uid="{00000000-0005-0000-0000-00005B170000}"/>
    <cellStyle name="Normal 6 3 2 2" xfId="6020" xr:uid="{00000000-0005-0000-0000-00005C170000}"/>
    <cellStyle name="Normal 6 3 3" xfId="6019" xr:uid="{00000000-0005-0000-0000-00005D170000}"/>
    <cellStyle name="Normal 6 4" xfId="2" xr:uid="{00000000-0005-0000-0000-00005E170000}"/>
    <cellStyle name="Normal 6 4 2" xfId="4303" xr:uid="{00000000-0005-0000-0000-00005F170000}"/>
    <cellStyle name="Normal 6 4 2 2" xfId="6038" xr:uid="{00000000-0005-0000-0000-000060170000}"/>
    <cellStyle name="Normal 6 4 3" xfId="4329" xr:uid="{00000000-0005-0000-0000-000061170000}"/>
    <cellStyle name="Normal 64" xfId="4326" xr:uid="{00000000-0005-0000-0000-000062170000}"/>
    <cellStyle name="Normal 7" xfId="4247" xr:uid="{00000000-0005-0000-0000-000063170000}"/>
    <cellStyle name="Normal 7 2" xfId="4248" xr:uid="{00000000-0005-0000-0000-000064170000}"/>
    <cellStyle name="Normal 7 2 2" xfId="6021" xr:uid="{00000000-0005-0000-0000-000065170000}"/>
    <cellStyle name="Normal 7 3" xfId="4249" xr:uid="{00000000-0005-0000-0000-000066170000}"/>
    <cellStyle name="Normal 7 3 2" xfId="6022" xr:uid="{00000000-0005-0000-0000-000067170000}"/>
    <cellStyle name="Normal 72" xfId="4250" xr:uid="{00000000-0005-0000-0000-000068170000}"/>
    <cellStyle name="Normal 72 2" xfId="6023" xr:uid="{00000000-0005-0000-0000-000069170000}"/>
    <cellStyle name="Normal 8" xfId="4251" xr:uid="{00000000-0005-0000-0000-00006A170000}"/>
    <cellStyle name="Normal 8 2" xfId="4252" xr:uid="{00000000-0005-0000-0000-00006B170000}"/>
    <cellStyle name="Normal 8 3" xfId="4253" xr:uid="{00000000-0005-0000-0000-00006C170000}"/>
    <cellStyle name="Normal 8 3 2" xfId="6024" xr:uid="{00000000-0005-0000-0000-00006D170000}"/>
    <cellStyle name="Normal 83 3" xfId="4254" xr:uid="{00000000-0005-0000-0000-00006E170000}"/>
    <cellStyle name="Normal 83 3 2" xfId="6025" xr:uid="{00000000-0005-0000-0000-00006F170000}"/>
    <cellStyle name="Normal 84 2" xfId="4255" xr:uid="{00000000-0005-0000-0000-000070170000}"/>
    <cellStyle name="Normal 84 2 2" xfId="6026" xr:uid="{00000000-0005-0000-0000-000071170000}"/>
    <cellStyle name="Normal 87" xfId="4256" xr:uid="{00000000-0005-0000-0000-000072170000}"/>
    <cellStyle name="Normal 87 2" xfId="6027" xr:uid="{00000000-0005-0000-0000-000073170000}"/>
    <cellStyle name="Normal 9" xfId="4257" xr:uid="{00000000-0005-0000-0000-000074170000}"/>
    <cellStyle name="Normal 9 2" xfId="4258" xr:uid="{00000000-0005-0000-0000-000075170000}"/>
    <cellStyle name="Normal_ramapura Ra Bill-03" xfId="4301" xr:uid="{00000000-0005-0000-0000-000076170000}"/>
    <cellStyle name="Note 2" xfId="4259" xr:uid="{00000000-0005-0000-0000-000077170000}"/>
    <cellStyle name="Note 2 2" xfId="6028" xr:uid="{00000000-0005-0000-0000-000078170000}"/>
    <cellStyle name="Note 3" xfId="4260" xr:uid="{00000000-0005-0000-0000-000079170000}"/>
    <cellStyle name="Note 3 2" xfId="6029" xr:uid="{00000000-0005-0000-0000-00007A170000}"/>
    <cellStyle name="Output 2" xfId="4261" xr:uid="{00000000-0005-0000-0000-00007B170000}"/>
    <cellStyle name="Output 3" xfId="4262" xr:uid="{00000000-0005-0000-0000-00007C170000}"/>
    <cellStyle name="Percent 10" xfId="4263" xr:uid="{00000000-0005-0000-0000-00007D170000}"/>
    <cellStyle name="Percent 10 2" xfId="4264" xr:uid="{00000000-0005-0000-0000-00007E170000}"/>
    <cellStyle name="Percent 10 2 2" xfId="4265" xr:uid="{00000000-0005-0000-0000-00007F170000}"/>
    <cellStyle name="Percent 10 2 2 2" xfId="4266" xr:uid="{00000000-0005-0000-0000-000080170000}"/>
    <cellStyle name="Percent 10 2 2 2 2" xfId="6033" xr:uid="{00000000-0005-0000-0000-000081170000}"/>
    <cellStyle name="Percent 10 2 2 3" xfId="6032" xr:uid="{00000000-0005-0000-0000-000082170000}"/>
    <cellStyle name="Percent 10 2 3" xfId="6031" xr:uid="{00000000-0005-0000-0000-000083170000}"/>
    <cellStyle name="Percent 10 3" xfId="6030" xr:uid="{00000000-0005-0000-0000-000084170000}"/>
    <cellStyle name="Percent 2" xfId="4267" xr:uid="{00000000-0005-0000-0000-000085170000}"/>
    <cellStyle name="Percent 2 2" xfId="4268" xr:uid="{00000000-0005-0000-0000-000086170000}"/>
    <cellStyle name="Percent 2 3" xfId="4269" xr:uid="{00000000-0005-0000-0000-000087170000}"/>
    <cellStyle name="Percent 2 7" xfId="4270" xr:uid="{00000000-0005-0000-0000-000088170000}"/>
    <cellStyle name="Percent 3" xfId="4271" xr:uid="{00000000-0005-0000-0000-000089170000}"/>
    <cellStyle name="Percent 3 2" xfId="4272" xr:uid="{00000000-0005-0000-0000-00008A170000}"/>
    <cellStyle name="Percent 4" xfId="4273" xr:uid="{00000000-0005-0000-0000-00008B170000}"/>
    <cellStyle name="Percent 4 2" xfId="4274" xr:uid="{00000000-0005-0000-0000-00008C170000}"/>
    <cellStyle name="Percent 5" xfId="4275" xr:uid="{00000000-0005-0000-0000-00008D170000}"/>
    <cellStyle name="Percent 6" xfId="4276" xr:uid="{00000000-0005-0000-0000-00008E170000}"/>
    <cellStyle name="Percent 7" xfId="4277" xr:uid="{00000000-0005-0000-0000-00008F170000}"/>
    <cellStyle name="Percent 8" xfId="4278" xr:uid="{00000000-0005-0000-0000-000090170000}"/>
    <cellStyle name="Percent 9" xfId="4279" xr:uid="{00000000-0005-0000-0000-000091170000}"/>
    <cellStyle name="Sheet Title" xfId="4280" xr:uid="{00000000-0005-0000-0000-000092170000}"/>
    <cellStyle name="Style 1" xfId="4281" xr:uid="{00000000-0005-0000-0000-000093170000}"/>
    <cellStyle name="Style 1 2" xfId="4282" xr:uid="{00000000-0005-0000-0000-000094170000}"/>
    <cellStyle name="Style 1 2 2" xfId="4283" xr:uid="{00000000-0005-0000-0000-000095170000}"/>
    <cellStyle name="Style 1 2 3" xfId="4284" xr:uid="{00000000-0005-0000-0000-000096170000}"/>
    <cellStyle name="Style 1 3" xfId="4285" xr:uid="{00000000-0005-0000-0000-000097170000}"/>
    <cellStyle name="Style 1 4" xfId="4286" xr:uid="{00000000-0005-0000-0000-000098170000}"/>
    <cellStyle name="Style 1 4 2" xfId="4287" xr:uid="{00000000-0005-0000-0000-000099170000}"/>
    <cellStyle name="Style 1 4 3" xfId="4288" xr:uid="{00000000-0005-0000-0000-00009A170000}"/>
    <cellStyle name="Style 1 5" xfId="4327" xr:uid="{00000000-0005-0000-0000-00009B170000}"/>
    <cellStyle name="Title 2" xfId="4289" xr:uid="{00000000-0005-0000-0000-00009C170000}"/>
    <cellStyle name="Title 3" xfId="4290" xr:uid="{00000000-0005-0000-0000-00009D170000}"/>
    <cellStyle name="Total 2" xfId="4291" xr:uid="{00000000-0005-0000-0000-00009E170000}"/>
    <cellStyle name="Total 3" xfId="4292" xr:uid="{00000000-0005-0000-0000-00009F170000}"/>
    <cellStyle name="Warning Text 2" xfId="4293" xr:uid="{00000000-0005-0000-0000-0000A0170000}"/>
    <cellStyle name="Warning Text 3" xfId="4294" xr:uid="{00000000-0005-0000-0000-0000A11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1.xml"/><Relationship Id="rId299" Type="http://schemas.openxmlformats.org/officeDocument/2006/relationships/externalLink" Target="externalLinks/externalLink283.xml"/><Relationship Id="rId21" Type="http://schemas.openxmlformats.org/officeDocument/2006/relationships/externalLink" Target="externalLinks/externalLink5.xml"/><Relationship Id="rId63" Type="http://schemas.openxmlformats.org/officeDocument/2006/relationships/externalLink" Target="externalLinks/externalLink47.xml"/><Relationship Id="rId159" Type="http://schemas.openxmlformats.org/officeDocument/2006/relationships/externalLink" Target="externalLinks/externalLink143.xml"/><Relationship Id="rId324" Type="http://schemas.openxmlformats.org/officeDocument/2006/relationships/externalLink" Target="externalLinks/externalLink308.xml"/><Relationship Id="rId366" Type="http://schemas.openxmlformats.org/officeDocument/2006/relationships/externalLink" Target="externalLinks/externalLink350.xml"/><Relationship Id="rId170" Type="http://schemas.openxmlformats.org/officeDocument/2006/relationships/externalLink" Target="externalLinks/externalLink154.xml"/><Relationship Id="rId226" Type="http://schemas.openxmlformats.org/officeDocument/2006/relationships/externalLink" Target="externalLinks/externalLink210.xml"/><Relationship Id="rId433" Type="http://schemas.openxmlformats.org/officeDocument/2006/relationships/externalLink" Target="externalLinks/externalLink417.xml"/><Relationship Id="rId268" Type="http://schemas.openxmlformats.org/officeDocument/2006/relationships/externalLink" Target="externalLinks/externalLink252.xml"/><Relationship Id="rId475" Type="http://schemas.openxmlformats.org/officeDocument/2006/relationships/externalLink" Target="externalLinks/externalLink459.xml"/><Relationship Id="rId32" Type="http://schemas.openxmlformats.org/officeDocument/2006/relationships/externalLink" Target="externalLinks/externalLink16.xml"/><Relationship Id="rId74" Type="http://schemas.openxmlformats.org/officeDocument/2006/relationships/externalLink" Target="externalLinks/externalLink58.xml"/><Relationship Id="rId128" Type="http://schemas.openxmlformats.org/officeDocument/2006/relationships/externalLink" Target="externalLinks/externalLink112.xml"/><Relationship Id="rId335" Type="http://schemas.openxmlformats.org/officeDocument/2006/relationships/externalLink" Target="externalLinks/externalLink319.xml"/><Relationship Id="rId377" Type="http://schemas.openxmlformats.org/officeDocument/2006/relationships/externalLink" Target="externalLinks/externalLink361.xml"/><Relationship Id="rId5" Type="http://schemas.openxmlformats.org/officeDocument/2006/relationships/worksheet" Target="worksheets/sheet5.xml"/><Relationship Id="rId181" Type="http://schemas.openxmlformats.org/officeDocument/2006/relationships/externalLink" Target="externalLinks/externalLink165.xml"/><Relationship Id="rId237" Type="http://schemas.openxmlformats.org/officeDocument/2006/relationships/externalLink" Target="externalLinks/externalLink221.xml"/><Relationship Id="rId402" Type="http://schemas.openxmlformats.org/officeDocument/2006/relationships/externalLink" Target="externalLinks/externalLink386.xml"/><Relationship Id="rId279" Type="http://schemas.openxmlformats.org/officeDocument/2006/relationships/externalLink" Target="externalLinks/externalLink263.xml"/><Relationship Id="rId444" Type="http://schemas.openxmlformats.org/officeDocument/2006/relationships/externalLink" Target="externalLinks/externalLink428.xml"/><Relationship Id="rId43" Type="http://schemas.openxmlformats.org/officeDocument/2006/relationships/externalLink" Target="externalLinks/externalLink27.xml"/><Relationship Id="rId139" Type="http://schemas.openxmlformats.org/officeDocument/2006/relationships/externalLink" Target="externalLinks/externalLink123.xml"/><Relationship Id="rId290" Type="http://schemas.openxmlformats.org/officeDocument/2006/relationships/externalLink" Target="externalLinks/externalLink274.xml"/><Relationship Id="rId304" Type="http://schemas.openxmlformats.org/officeDocument/2006/relationships/externalLink" Target="externalLinks/externalLink288.xml"/><Relationship Id="rId346" Type="http://schemas.openxmlformats.org/officeDocument/2006/relationships/externalLink" Target="externalLinks/externalLink330.xml"/><Relationship Id="rId388" Type="http://schemas.openxmlformats.org/officeDocument/2006/relationships/externalLink" Target="externalLinks/externalLink372.xml"/><Relationship Id="rId85" Type="http://schemas.openxmlformats.org/officeDocument/2006/relationships/externalLink" Target="externalLinks/externalLink69.xml"/><Relationship Id="rId150" Type="http://schemas.openxmlformats.org/officeDocument/2006/relationships/externalLink" Target="externalLinks/externalLink134.xml"/><Relationship Id="rId192" Type="http://schemas.openxmlformats.org/officeDocument/2006/relationships/externalLink" Target="externalLinks/externalLink176.xml"/><Relationship Id="rId206" Type="http://schemas.openxmlformats.org/officeDocument/2006/relationships/externalLink" Target="externalLinks/externalLink190.xml"/><Relationship Id="rId413" Type="http://schemas.openxmlformats.org/officeDocument/2006/relationships/externalLink" Target="externalLinks/externalLink397.xml"/><Relationship Id="rId248" Type="http://schemas.openxmlformats.org/officeDocument/2006/relationships/externalLink" Target="externalLinks/externalLink232.xml"/><Relationship Id="rId455" Type="http://schemas.openxmlformats.org/officeDocument/2006/relationships/externalLink" Target="externalLinks/externalLink439.xml"/><Relationship Id="rId12" Type="http://schemas.openxmlformats.org/officeDocument/2006/relationships/worksheet" Target="worksheets/sheet12.xml"/><Relationship Id="rId108" Type="http://schemas.openxmlformats.org/officeDocument/2006/relationships/externalLink" Target="externalLinks/externalLink92.xml"/><Relationship Id="rId315" Type="http://schemas.openxmlformats.org/officeDocument/2006/relationships/externalLink" Target="externalLinks/externalLink299.xml"/><Relationship Id="rId357" Type="http://schemas.openxmlformats.org/officeDocument/2006/relationships/externalLink" Target="externalLinks/externalLink341.xml"/><Relationship Id="rId54" Type="http://schemas.openxmlformats.org/officeDocument/2006/relationships/externalLink" Target="externalLinks/externalLink38.xml"/><Relationship Id="rId96" Type="http://schemas.openxmlformats.org/officeDocument/2006/relationships/externalLink" Target="externalLinks/externalLink80.xml"/><Relationship Id="rId161" Type="http://schemas.openxmlformats.org/officeDocument/2006/relationships/externalLink" Target="externalLinks/externalLink145.xml"/><Relationship Id="rId217" Type="http://schemas.openxmlformats.org/officeDocument/2006/relationships/externalLink" Target="externalLinks/externalLink201.xml"/><Relationship Id="rId399" Type="http://schemas.openxmlformats.org/officeDocument/2006/relationships/externalLink" Target="externalLinks/externalLink383.xml"/><Relationship Id="rId259" Type="http://schemas.openxmlformats.org/officeDocument/2006/relationships/externalLink" Target="externalLinks/externalLink243.xml"/><Relationship Id="rId424" Type="http://schemas.openxmlformats.org/officeDocument/2006/relationships/externalLink" Target="externalLinks/externalLink408.xml"/><Relationship Id="rId466" Type="http://schemas.openxmlformats.org/officeDocument/2006/relationships/externalLink" Target="externalLinks/externalLink450.xml"/><Relationship Id="rId23" Type="http://schemas.openxmlformats.org/officeDocument/2006/relationships/externalLink" Target="externalLinks/externalLink7.xml"/><Relationship Id="rId119" Type="http://schemas.openxmlformats.org/officeDocument/2006/relationships/externalLink" Target="externalLinks/externalLink103.xml"/><Relationship Id="rId270" Type="http://schemas.openxmlformats.org/officeDocument/2006/relationships/externalLink" Target="externalLinks/externalLink254.xml"/><Relationship Id="rId326" Type="http://schemas.openxmlformats.org/officeDocument/2006/relationships/externalLink" Target="externalLinks/externalLink310.xml"/><Relationship Id="rId65" Type="http://schemas.openxmlformats.org/officeDocument/2006/relationships/externalLink" Target="externalLinks/externalLink49.xml"/><Relationship Id="rId130" Type="http://schemas.openxmlformats.org/officeDocument/2006/relationships/externalLink" Target="externalLinks/externalLink114.xml"/><Relationship Id="rId368" Type="http://schemas.openxmlformats.org/officeDocument/2006/relationships/externalLink" Target="externalLinks/externalLink352.xml"/><Relationship Id="rId172" Type="http://schemas.openxmlformats.org/officeDocument/2006/relationships/externalLink" Target="externalLinks/externalLink156.xml"/><Relationship Id="rId228" Type="http://schemas.openxmlformats.org/officeDocument/2006/relationships/externalLink" Target="externalLinks/externalLink212.xml"/><Relationship Id="rId435" Type="http://schemas.openxmlformats.org/officeDocument/2006/relationships/externalLink" Target="externalLinks/externalLink419.xml"/><Relationship Id="rId477" Type="http://schemas.openxmlformats.org/officeDocument/2006/relationships/externalLink" Target="externalLinks/externalLink461.xml"/><Relationship Id="rId281" Type="http://schemas.openxmlformats.org/officeDocument/2006/relationships/externalLink" Target="externalLinks/externalLink265.xml"/><Relationship Id="rId337" Type="http://schemas.openxmlformats.org/officeDocument/2006/relationships/externalLink" Target="externalLinks/externalLink321.xml"/><Relationship Id="rId34" Type="http://schemas.openxmlformats.org/officeDocument/2006/relationships/externalLink" Target="externalLinks/externalLink18.xml"/><Relationship Id="rId76" Type="http://schemas.openxmlformats.org/officeDocument/2006/relationships/externalLink" Target="externalLinks/externalLink60.xml"/><Relationship Id="rId141" Type="http://schemas.openxmlformats.org/officeDocument/2006/relationships/externalLink" Target="externalLinks/externalLink125.xml"/><Relationship Id="rId379" Type="http://schemas.openxmlformats.org/officeDocument/2006/relationships/externalLink" Target="externalLinks/externalLink363.xml"/><Relationship Id="rId7" Type="http://schemas.openxmlformats.org/officeDocument/2006/relationships/worksheet" Target="worksheets/sheet7.xml"/><Relationship Id="rId183" Type="http://schemas.openxmlformats.org/officeDocument/2006/relationships/externalLink" Target="externalLinks/externalLink167.xml"/><Relationship Id="rId239" Type="http://schemas.openxmlformats.org/officeDocument/2006/relationships/externalLink" Target="externalLinks/externalLink223.xml"/><Relationship Id="rId390" Type="http://schemas.openxmlformats.org/officeDocument/2006/relationships/externalLink" Target="externalLinks/externalLink374.xml"/><Relationship Id="rId404" Type="http://schemas.openxmlformats.org/officeDocument/2006/relationships/externalLink" Target="externalLinks/externalLink388.xml"/><Relationship Id="rId446" Type="http://schemas.openxmlformats.org/officeDocument/2006/relationships/externalLink" Target="externalLinks/externalLink430.xml"/><Relationship Id="rId250" Type="http://schemas.openxmlformats.org/officeDocument/2006/relationships/externalLink" Target="externalLinks/externalLink234.xml"/><Relationship Id="rId292" Type="http://schemas.openxmlformats.org/officeDocument/2006/relationships/externalLink" Target="externalLinks/externalLink276.xml"/><Relationship Id="rId306" Type="http://schemas.openxmlformats.org/officeDocument/2006/relationships/externalLink" Target="externalLinks/externalLink290.xml"/><Relationship Id="rId45" Type="http://schemas.openxmlformats.org/officeDocument/2006/relationships/externalLink" Target="externalLinks/externalLink29.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348" Type="http://schemas.openxmlformats.org/officeDocument/2006/relationships/externalLink" Target="externalLinks/externalLink332.xml"/><Relationship Id="rId152" Type="http://schemas.openxmlformats.org/officeDocument/2006/relationships/externalLink" Target="externalLinks/externalLink136.xml"/><Relationship Id="rId194" Type="http://schemas.openxmlformats.org/officeDocument/2006/relationships/externalLink" Target="externalLinks/externalLink178.xml"/><Relationship Id="rId208" Type="http://schemas.openxmlformats.org/officeDocument/2006/relationships/externalLink" Target="externalLinks/externalLink192.xml"/><Relationship Id="rId415" Type="http://schemas.openxmlformats.org/officeDocument/2006/relationships/externalLink" Target="externalLinks/externalLink399.xml"/><Relationship Id="rId457" Type="http://schemas.openxmlformats.org/officeDocument/2006/relationships/externalLink" Target="externalLinks/externalLink441.xml"/><Relationship Id="rId261" Type="http://schemas.openxmlformats.org/officeDocument/2006/relationships/externalLink" Target="externalLinks/externalLink245.xml"/><Relationship Id="rId14" Type="http://schemas.openxmlformats.org/officeDocument/2006/relationships/worksheet" Target="worksheets/sheet14.xml"/><Relationship Id="rId56" Type="http://schemas.openxmlformats.org/officeDocument/2006/relationships/externalLink" Target="externalLinks/externalLink40.xml"/><Relationship Id="rId317" Type="http://schemas.openxmlformats.org/officeDocument/2006/relationships/externalLink" Target="externalLinks/externalLink301.xml"/><Relationship Id="rId359" Type="http://schemas.openxmlformats.org/officeDocument/2006/relationships/externalLink" Target="externalLinks/externalLink343.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163" Type="http://schemas.openxmlformats.org/officeDocument/2006/relationships/externalLink" Target="externalLinks/externalLink147.xml"/><Relationship Id="rId219" Type="http://schemas.openxmlformats.org/officeDocument/2006/relationships/externalLink" Target="externalLinks/externalLink203.xml"/><Relationship Id="rId370" Type="http://schemas.openxmlformats.org/officeDocument/2006/relationships/externalLink" Target="externalLinks/externalLink354.xml"/><Relationship Id="rId426" Type="http://schemas.openxmlformats.org/officeDocument/2006/relationships/externalLink" Target="externalLinks/externalLink410.xml"/><Relationship Id="rId230" Type="http://schemas.openxmlformats.org/officeDocument/2006/relationships/externalLink" Target="externalLinks/externalLink214.xml"/><Relationship Id="rId468" Type="http://schemas.openxmlformats.org/officeDocument/2006/relationships/externalLink" Target="externalLinks/externalLink452.xml"/><Relationship Id="rId25" Type="http://schemas.openxmlformats.org/officeDocument/2006/relationships/externalLink" Target="externalLinks/externalLink9.xml"/><Relationship Id="rId67" Type="http://schemas.openxmlformats.org/officeDocument/2006/relationships/externalLink" Target="externalLinks/externalLink51.xml"/><Relationship Id="rId272" Type="http://schemas.openxmlformats.org/officeDocument/2006/relationships/externalLink" Target="externalLinks/externalLink256.xml"/><Relationship Id="rId328" Type="http://schemas.openxmlformats.org/officeDocument/2006/relationships/externalLink" Target="externalLinks/externalLink312.xml"/><Relationship Id="rId132" Type="http://schemas.openxmlformats.org/officeDocument/2006/relationships/externalLink" Target="externalLinks/externalLink116.xml"/><Relationship Id="rId174" Type="http://schemas.openxmlformats.org/officeDocument/2006/relationships/externalLink" Target="externalLinks/externalLink158.xml"/><Relationship Id="rId381" Type="http://schemas.openxmlformats.org/officeDocument/2006/relationships/externalLink" Target="externalLinks/externalLink365.xml"/><Relationship Id="rId241" Type="http://schemas.openxmlformats.org/officeDocument/2006/relationships/externalLink" Target="externalLinks/externalLink225.xml"/><Relationship Id="rId437" Type="http://schemas.openxmlformats.org/officeDocument/2006/relationships/externalLink" Target="externalLinks/externalLink421.xml"/><Relationship Id="rId479" Type="http://schemas.openxmlformats.org/officeDocument/2006/relationships/styles" Target="styles.xml"/><Relationship Id="rId36" Type="http://schemas.openxmlformats.org/officeDocument/2006/relationships/externalLink" Target="externalLinks/externalLink20.xml"/><Relationship Id="rId283" Type="http://schemas.openxmlformats.org/officeDocument/2006/relationships/externalLink" Target="externalLinks/externalLink267.xml"/><Relationship Id="rId339" Type="http://schemas.openxmlformats.org/officeDocument/2006/relationships/externalLink" Target="externalLinks/externalLink323.xml"/><Relationship Id="rId78" Type="http://schemas.openxmlformats.org/officeDocument/2006/relationships/externalLink" Target="externalLinks/externalLink62.xml"/><Relationship Id="rId101" Type="http://schemas.openxmlformats.org/officeDocument/2006/relationships/externalLink" Target="externalLinks/externalLink85.xml"/><Relationship Id="rId143" Type="http://schemas.openxmlformats.org/officeDocument/2006/relationships/externalLink" Target="externalLinks/externalLink127.xml"/><Relationship Id="rId185" Type="http://schemas.openxmlformats.org/officeDocument/2006/relationships/externalLink" Target="externalLinks/externalLink169.xml"/><Relationship Id="rId350" Type="http://schemas.openxmlformats.org/officeDocument/2006/relationships/externalLink" Target="externalLinks/externalLink334.xml"/><Relationship Id="rId406" Type="http://schemas.openxmlformats.org/officeDocument/2006/relationships/externalLink" Target="externalLinks/externalLink390.xml"/><Relationship Id="rId9" Type="http://schemas.openxmlformats.org/officeDocument/2006/relationships/worksheet" Target="worksheets/sheet9.xml"/><Relationship Id="rId210" Type="http://schemas.openxmlformats.org/officeDocument/2006/relationships/externalLink" Target="externalLinks/externalLink194.xml"/><Relationship Id="rId392" Type="http://schemas.openxmlformats.org/officeDocument/2006/relationships/externalLink" Target="externalLinks/externalLink376.xml"/><Relationship Id="rId448" Type="http://schemas.openxmlformats.org/officeDocument/2006/relationships/externalLink" Target="externalLinks/externalLink432.xml"/><Relationship Id="rId252" Type="http://schemas.openxmlformats.org/officeDocument/2006/relationships/externalLink" Target="externalLinks/externalLink236.xml"/><Relationship Id="rId294" Type="http://schemas.openxmlformats.org/officeDocument/2006/relationships/externalLink" Target="externalLinks/externalLink278.xml"/><Relationship Id="rId308" Type="http://schemas.openxmlformats.org/officeDocument/2006/relationships/externalLink" Target="externalLinks/externalLink292.xml"/><Relationship Id="rId47" Type="http://schemas.openxmlformats.org/officeDocument/2006/relationships/externalLink" Target="externalLinks/externalLink31.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54" Type="http://schemas.openxmlformats.org/officeDocument/2006/relationships/externalLink" Target="externalLinks/externalLink138.xml"/><Relationship Id="rId361" Type="http://schemas.openxmlformats.org/officeDocument/2006/relationships/externalLink" Target="externalLinks/externalLink345.xml"/><Relationship Id="rId196" Type="http://schemas.openxmlformats.org/officeDocument/2006/relationships/externalLink" Target="externalLinks/externalLink180.xml"/><Relationship Id="rId417" Type="http://schemas.openxmlformats.org/officeDocument/2006/relationships/externalLink" Target="externalLinks/externalLink401.xml"/><Relationship Id="rId459" Type="http://schemas.openxmlformats.org/officeDocument/2006/relationships/externalLink" Target="externalLinks/externalLink443.xml"/><Relationship Id="rId16" Type="http://schemas.openxmlformats.org/officeDocument/2006/relationships/worksheet" Target="worksheets/sheet16.xml"/><Relationship Id="rId221" Type="http://schemas.openxmlformats.org/officeDocument/2006/relationships/externalLink" Target="externalLinks/externalLink205.xml"/><Relationship Id="rId263" Type="http://schemas.openxmlformats.org/officeDocument/2006/relationships/externalLink" Target="externalLinks/externalLink247.xml"/><Relationship Id="rId319" Type="http://schemas.openxmlformats.org/officeDocument/2006/relationships/externalLink" Target="externalLinks/externalLink303.xml"/><Relationship Id="rId470" Type="http://schemas.openxmlformats.org/officeDocument/2006/relationships/externalLink" Target="externalLinks/externalLink454.xml"/><Relationship Id="rId58" Type="http://schemas.openxmlformats.org/officeDocument/2006/relationships/externalLink" Target="externalLinks/externalLink42.xml"/><Relationship Id="rId123" Type="http://schemas.openxmlformats.org/officeDocument/2006/relationships/externalLink" Target="externalLinks/externalLink107.xml"/><Relationship Id="rId330" Type="http://schemas.openxmlformats.org/officeDocument/2006/relationships/externalLink" Target="externalLinks/externalLink314.xml"/><Relationship Id="rId165" Type="http://schemas.openxmlformats.org/officeDocument/2006/relationships/externalLink" Target="externalLinks/externalLink149.xml"/><Relationship Id="rId372" Type="http://schemas.openxmlformats.org/officeDocument/2006/relationships/externalLink" Target="externalLinks/externalLink356.xml"/><Relationship Id="rId428" Type="http://schemas.openxmlformats.org/officeDocument/2006/relationships/externalLink" Target="externalLinks/externalLink412.xml"/><Relationship Id="rId232" Type="http://schemas.openxmlformats.org/officeDocument/2006/relationships/externalLink" Target="externalLinks/externalLink216.xml"/><Relationship Id="rId274" Type="http://schemas.openxmlformats.org/officeDocument/2006/relationships/externalLink" Target="externalLinks/externalLink258.xml"/><Relationship Id="rId481" Type="http://schemas.openxmlformats.org/officeDocument/2006/relationships/calcChain" Target="calcChain.xml"/><Relationship Id="rId27" Type="http://schemas.openxmlformats.org/officeDocument/2006/relationships/externalLink" Target="externalLinks/externalLink11.xml"/><Relationship Id="rId69" Type="http://schemas.openxmlformats.org/officeDocument/2006/relationships/externalLink" Target="externalLinks/externalLink53.xml"/><Relationship Id="rId134" Type="http://schemas.openxmlformats.org/officeDocument/2006/relationships/externalLink" Target="externalLinks/externalLink118.xml"/><Relationship Id="rId80" Type="http://schemas.openxmlformats.org/officeDocument/2006/relationships/externalLink" Target="externalLinks/externalLink64.xml"/><Relationship Id="rId176" Type="http://schemas.openxmlformats.org/officeDocument/2006/relationships/externalLink" Target="externalLinks/externalLink160.xml"/><Relationship Id="rId341" Type="http://schemas.openxmlformats.org/officeDocument/2006/relationships/externalLink" Target="externalLinks/externalLink325.xml"/><Relationship Id="rId383" Type="http://schemas.openxmlformats.org/officeDocument/2006/relationships/externalLink" Target="externalLinks/externalLink367.xml"/><Relationship Id="rId439" Type="http://schemas.openxmlformats.org/officeDocument/2006/relationships/externalLink" Target="externalLinks/externalLink423.xml"/><Relationship Id="rId201" Type="http://schemas.openxmlformats.org/officeDocument/2006/relationships/externalLink" Target="externalLinks/externalLink185.xml"/><Relationship Id="rId243" Type="http://schemas.openxmlformats.org/officeDocument/2006/relationships/externalLink" Target="externalLinks/externalLink227.xml"/><Relationship Id="rId285" Type="http://schemas.openxmlformats.org/officeDocument/2006/relationships/externalLink" Target="externalLinks/externalLink269.xml"/><Relationship Id="rId450" Type="http://schemas.openxmlformats.org/officeDocument/2006/relationships/externalLink" Target="externalLinks/externalLink434.xml"/><Relationship Id="rId38" Type="http://schemas.openxmlformats.org/officeDocument/2006/relationships/externalLink" Target="externalLinks/externalLink22.xml"/><Relationship Id="rId103" Type="http://schemas.openxmlformats.org/officeDocument/2006/relationships/externalLink" Target="externalLinks/externalLink87.xml"/><Relationship Id="rId310" Type="http://schemas.openxmlformats.org/officeDocument/2006/relationships/externalLink" Target="externalLinks/externalLink294.xml"/><Relationship Id="rId91" Type="http://schemas.openxmlformats.org/officeDocument/2006/relationships/externalLink" Target="externalLinks/externalLink75.xml"/><Relationship Id="rId145" Type="http://schemas.openxmlformats.org/officeDocument/2006/relationships/externalLink" Target="externalLinks/externalLink129.xml"/><Relationship Id="rId187" Type="http://schemas.openxmlformats.org/officeDocument/2006/relationships/externalLink" Target="externalLinks/externalLink171.xml"/><Relationship Id="rId352" Type="http://schemas.openxmlformats.org/officeDocument/2006/relationships/externalLink" Target="externalLinks/externalLink336.xml"/><Relationship Id="rId394" Type="http://schemas.openxmlformats.org/officeDocument/2006/relationships/externalLink" Target="externalLinks/externalLink378.xml"/><Relationship Id="rId408" Type="http://schemas.openxmlformats.org/officeDocument/2006/relationships/externalLink" Target="externalLinks/externalLink392.xml"/><Relationship Id="rId212" Type="http://schemas.openxmlformats.org/officeDocument/2006/relationships/externalLink" Target="externalLinks/externalLink196.xml"/><Relationship Id="rId254" Type="http://schemas.openxmlformats.org/officeDocument/2006/relationships/externalLink" Target="externalLinks/externalLink238.xml"/><Relationship Id="rId49" Type="http://schemas.openxmlformats.org/officeDocument/2006/relationships/externalLink" Target="externalLinks/externalLink33.xml"/><Relationship Id="rId114" Type="http://schemas.openxmlformats.org/officeDocument/2006/relationships/externalLink" Target="externalLinks/externalLink98.xml"/><Relationship Id="rId296" Type="http://schemas.openxmlformats.org/officeDocument/2006/relationships/externalLink" Target="externalLinks/externalLink280.xml"/><Relationship Id="rId461" Type="http://schemas.openxmlformats.org/officeDocument/2006/relationships/externalLink" Target="externalLinks/externalLink445.xml"/><Relationship Id="rId60" Type="http://schemas.openxmlformats.org/officeDocument/2006/relationships/externalLink" Target="externalLinks/externalLink44.xml"/><Relationship Id="rId156" Type="http://schemas.openxmlformats.org/officeDocument/2006/relationships/externalLink" Target="externalLinks/externalLink140.xml"/><Relationship Id="rId198" Type="http://schemas.openxmlformats.org/officeDocument/2006/relationships/externalLink" Target="externalLinks/externalLink182.xml"/><Relationship Id="rId321" Type="http://schemas.openxmlformats.org/officeDocument/2006/relationships/externalLink" Target="externalLinks/externalLink305.xml"/><Relationship Id="rId363" Type="http://schemas.openxmlformats.org/officeDocument/2006/relationships/externalLink" Target="externalLinks/externalLink347.xml"/><Relationship Id="rId419" Type="http://schemas.openxmlformats.org/officeDocument/2006/relationships/externalLink" Target="externalLinks/externalLink403.xml"/><Relationship Id="rId223" Type="http://schemas.openxmlformats.org/officeDocument/2006/relationships/externalLink" Target="externalLinks/externalLink207.xml"/><Relationship Id="rId430" Type="http://schemas.openxmlformats.org/officeDocument/2006/relationships/externalLink" Target="externalLinks/externalLink414.xml"/><Relationship Id="rId18" Type="http://schemas.openxmlformats.org/officeDocument/2006/relationships/externalLink" Target="externalLinks/externalLink2.xml"/><Relationship Id="rId265" Type="http://schemas.openxmlformats.org/officeDocument/2006/relationships/externalLink" Target="externalLinks/externalLink249.xml"/><Relationship Id="rId472" Type="http://schemas.openxmlformats.org/officeDocument/2006/relationships/externalLink" Target="externalLinks/externalLink456.xml"/><Relationship Id="rId125" Type="http://schemas.openxmlformats.org/officeDocument/2006/relationships/externalLink" Target="externalLinks/externalLink109.xml"/><Relationship Id="rId167" Type="http://schemas.openxmlformats.org/officeDocument/2006/relationships/externalLink" Target="externalLinks/externalLink151.xml"/><Relationship Id="rId332" Type="http://schemas.openxmlformats.org/officeDocument/2006/relationships/externalLink" Target="externalLinks/externalLink316.xml"/><Relationship Id="rId374" Type="http://schemas.openxmlformats.org/officeDocument/2006/relationships/externalLink" Target="externalLinks/externalLink358.xml"/><Relationship Id="rId71" Type="http://schemas.openxmlformats.org/officeDocument/2006/relationships/externalLink" Target="externalLinks/externalLink55.xml"/><Relationship Id="rId234" Type="http://schemas.openxmlformats.org/officeDocument/2006/relationships/externalLink" Target="externalLinks/externalLink218.xml"/><Relationship Id="rId2" Type="http://schemas.openxmlformats.org/officeDocument/2006/relationships/worksheet" Target="worksheets/sheet2.xml"/><Relationship Id="rId29" Type="http://schemas.openxmlformats.org/officeDocument/2006/relationships/externalLink" Target="externalLinks/externalLink13.xml"/><Relationship Id="rId276" Type="http://schemas.openxmlformats.org/officeDocument/2006/relationships/externalLink" Target="externalLinks/externalLink260.xml"/><Relationship Id="rId441" Type="http://schemas.openxmlformats.org/officeDocument/2006/relationships/externalLink" Target="externalLinks/externalLink425.xml"/><Relationship Id="rId40" Type="http://schemas.openxmlformats.org/officeDocument/2006/relationships/externalLink" Target="externalLinks/externalLink24.xml"/><Relationship Id="rId136" Type="http://schemas.openxmlformats.org/officeDocument/2006/relationships/externalLink" Target="externalLinks/externalLink120.xml"/><Relationship Id="rId178" Type="http://schemas.openxmlformats.org/officeDocument/2006/relationships/externalLink" Target="externalLinks/externalLink162.xml"/><Relationship Id="rId301" Type="http://schemas.openxmlformats.org/officeDocument/2006/relationships/externalLink" Target="externalLinks/externalLink285.xml"/><Relationship Id="rId343" Type="http://schemas.openxmlformats.org/officeDocument/2006/relationships/externalLink" Target="externalLinks/externalLink327.xml"/><Relationship Id="rId82" Type="http://schemas.openxmlformats.org/officeDocument/2006/relationships/externalLink" Target="externalLinks/externalLink66.xml"/><Relationship Id="rId203" Type="http://schemas.openxmlformats.org/officeDocument/2006/relationships/externalLink" Target="externalLinks/externalLink187.xml"/><Relationship Id="rId385" Type="http://schemas.openxmlformats.org/officeDocument/2006/relationships/externalLink" Target="externalLinks/externalLink369.xml"/><Relationship Id="rId245" Type="http://schemas.openxmlformats.org/officeDocument/2006/relationships/externalLink" Target="externalLinks/externalLink229.xml"/><Relationship Id="rId287" Type="http://schemas.openxmlformats.org/officeDocument/2006/relationships/externalLink" Target="externalLinks/externalLink271.xml"/><Relationship Id="rId410" Type="http://schemas.openxmlformats.org/officeDocument/2006/relationships/externalLink" Target="externalLinks/externalLink394.xml"/><Relationship Id="rId452" Type="http://schemas.openxmlformats.org/officeDocument/2006/relationships/externalLink" Target="externalLinks/externalLink436.xml"/><Relationship Id="rId105" Type="http://schemas.openxmlformats.org/officeDocument/2006/relationships/externalLink" Target="externalLinks/externalLink89.xml"/><Relationship Id="rId147" Type="http://schemas.openxmlformats.org/officeDocument/2006/relationships/externalLink" Target="externalLinks/externalLink131.xml"/><Relationship Id="rId312" Type="http://schemas.openxmlformats.org/officeDocument/2006/relationships/externalLink" Target="externalLinks/externalLink296.xml"/><Relationship Id="rId354" Type="http://schemas.openxmlformats.org/officeDocument/2006/relationships/externalLink" Target="externalLinks/externalLink338.xml"/><Relationship Id="rId51" Type="http://schemas.openxmlformats.org/officeDocument/2006/relationships/externalLink" Target="externalLinks/externalLink35.xml"/><Relationship Id="rId93" Type="http://schemas.openxmlformats.org/officeDocument/2006/relationships/externalLink" Target="externalLinks/externalLink77.xml"/><Relationship Id="rId189" Type="http://schemas.openxmlformats.org/officeDocument/2006/relationships/externalLink" Target="externalLinks/externalLink173.xml"/><Relationship Id="rId396" Type="http://schemas.openxmlformats.org/officeDocument/2006/relationships/externalLink" Target="externalLinks/externalLink380.xml"/><Relationship Id="rId3" Type="http://schemas.openxmlformats.org/officeDocument/2006/relationships/worksheet" Target="worksheets/sheet3.xml"/><Relationship Id="rId214" Type="http://schemas.openxmlformats.org/officeDocument/2006/relationships/externalLink" Target="externalLinks/externalLink198.xml"/><Relationship Id="rId235" Type="http://schemas.openxmlformats.org/officeDocument/2006/relationships/externalLink" Target="externalLinks/externalLink219.xml"/><Relationship Id="rId256" Type="http://schemas.openxmlformats.org/officeDocument/2006/relationships/externalLink" Target="externalLinks/externalLink240.xml"/><Relationship Id="rId277" Type="http://schemas.openxmlformats.org/officeDocument/2006/relationships/externalLink" Target="externalLinks/externalLink261.xml"/><Relationship Id="rId298" Type="http://schemas.openxmlformats.org/officeDocument/2006/relationships/externalLink" Target="externalLinks/externalLink282.xml"/><Relationship Id="rId400" Type="http://schemas.openxmlformats.org/officeDocument/2006/relationships/externalLink" Target="externalLinks/externalLink384.xml"/><Relationship Id="rId421" Type="http://schemas.openxmlformats.org/officeDocument/2006/relationships/externalLink" Target="externalLinks/externalLink405.xml"/><Relationship Id="rId442" Type="http://schemas.openxmlformats.org/officeDocument/2006/relationships/externalLink" Target="externalLinks/externalLink426.xml"/><Relationship Id="rId463" Type="http://schemas.openxmlformats.org/officeDocument/2006/relationships/externalLink" Target="externalLinks/externalLink447.xml"/><Relationship Id="rId116" Type="http://schemas.openxmlformats.org/officeDocument/2006/relationships/externalLink" Target="externalLinks/externalLink100.xml"/><Relationship Id="rId137" Type="http://schemas.openxmlformats.org/officeDocument/2006/relationships/externalLink" Target="externalLinks/externalLink121.xml"/><Relationship Id="rId158" Type="http://schemas.openxmlformats.org/officeDocument/2006/relationships/externalLink" Target="externalLinks/externalLink142.xml"/><Relationship Id="rId302" Type="http://schemas.openxmlformats.org/officeDocument/2006/relationships/externalLink" Target="externalLinks/externalLink286.xml"/><Relationship Id="rId323" Type="http://schemas.openxmlformats.org/officeDocument/2006/relationships/externalLink" Target="externalLinks/externalLink307.xml"/><Relationship Id="rId344" Type="http://schemas.openxmlformats.org/officeDocument/2006/relationships/externalLink" Target="externalLinks/externalLink328.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62" Type="http://schemas.openxmlformats.org/officeDocument/2006/relationships/externalLink" Target="externalLinks/externalLink46.xml"/><Relationship Id="rId83" Type="http://schemas.openxmlformats.org/officeDocument/2006/relationships/externalLink" Target="externalLinks/externalLink67.xml"/><Relationship Id="rId179" Type="http://schemas.openxmlformats.org/officeDocument/2006/relationships/externalLink" Target="externalLinks/externalLink163.xml"/><Relationship Id="rId365" Type="http://schemas.openxmlformats.org/officeDocument/2006/relationships/externalLink" Target="externalLinks/externalLink349.xml"/><Relationship Id="rId386" Type="http://schemas.openxmlformats.org/officeDocument/2006/relationships/externalLink" Target="externalLinks/externalLink370.xml"/><Relationship Id="rId190" Type="http://schemas.openxmlformats.org/officeDocument/2006/relationships/externalLink" Target="externalLinks/externalLink174.xml"/><Relationship Id="rId204" Type="http://schemas.openxmlformats.org/officeDocument/2006/relationships/externalLink" Target="externalLinks/externalLink188.xml"/><Relationship Id="rId225" Type="http://schemas.openxmlformats.org/officeDocument/2006/relationships/externalLink" Target="externalLinks/externalLink209.xml"/><Relationship Id="rId246" Type="http://schemas.openxmlformats.org/officeDocument/2006/relationships/externalLink" Target="externalLinks/externalLink230.xml"/><Relationship Id="rId267" Type="http://schemas.openxmlformats.org/officeDocument/2006/relationships/externalLink" Target="externalLinks/externalLink251.xml"/><Relationship Id="rId288" Type="http://schemas.openxmlformats.org/officeDocument/2006/relationships/externalLink" Target="externalLinks/externalLink272.xml"/><Relationship Id="rId411" Type="http://schemas.openxmlformats.org/officeDocument/2006/relationships/externalLink" Target="externalLinks/externalLink395.xml"/><Relationship Id="rId432" Type="http://schemas.openxmlformats.org/officeDocument/2006/relationships/externalLink" Target="externalLinks/externalLink416.xml"/><Relationship Id="rId453" Type="http://schemas.openxmlformats.org/officeDocument/2006/relationships/externalLink" Target="externalLinks/externalLink437.xml"/><Relationship Id="rId474" Type="http://schemas.openxmlformats.org/officeDocument/2006/relationships/externalLink" Target="externalLinks/externalLink458.xml"/><Relationship Id="rId106" Type="http://schemas.openxmlformats.org/officeDocument/2006/relationships/externalLink" Target="externalLinks/externalLink90.xml"/><Relationship Id="rId127" Type="http://schemas.openxmlformats.org/officeDocument/2006/relationships/externalLink" Target="externalLinks/externalLink111.xml"/><Relationship Id="rId313" Type="http://schemas.openxmlformats.org/officeDocument/2006/relationships/externalLink" Target="externalLinks/externalLink297.xml"/><Relationship Id="rId10" Type="http://schemas.openxmlformats.org/officeDocument/2006/relationships/worksheet" Target="worksheets/sheet10.xml"/><Relationship Id="rId31" Type="http://schemas.openxmlformats.org/officeDocument/2006/relationships/externalLink" Target="externalLinks/externalLink15.xml"/><Relationship Id="rId52" Type="http://schemas.openxmlformats.org/officeDocument/2006/relationships/externalLink" Target="externalLinks/externalLink36.xml"/><Relationship Id="rId73" Type="http://schemas.openxmlformats.org/officeDocument/2006/relationships/externalLink" Target="externalLinks/externalLink57.xml"/><Relationship Id="rId94" Type="http://schemas.openxmlformats.org/officeDocument/2006/relationships/externalLink" Target="externalLinks/externalLink78.xml"/><Relationship Id="rId148" Type="http://schemas.openxmlformats.org/officeDocument/2006/relationships/externalLink" Target="externalLinks/externalLink132.xml"/><Relationship Id="rId169" Type="http://schemas.openxmlformats.org/officeDocument/2006/relationships/externalLink" Target="externalLinks/externalLink153.xml"/><Relationship Id="rId334" Type="http://schemas.openxmlformats.org/officeDocument/2006/relationships/externalLink" Target="externalLinks/externalLink318.xml"/><Relationship Id="rId355" Type="http://schemas.openxmlformats.org/officeDocument/2006/relationships/externalLink" Target="externalLinks/externalLink339.xml"/><Relationship Id="rId376" Type="http://schemas.openxmlformats.org/officeDocument/2006/relationships/externalLink" Target="externalLinks/externalLink360.xml"/><Relationship Id="rId397" Type="http://schemas.openxmlformats.org/officeDocument/2006/relationships/externalLink" Target="externalLinks/externalLink381.xml"/><Relationship Id="rId4" Type="http://schemas.openxmlformats.org/officeDocument/2006/relationships/worksheet" Target="worksheets/sheet4.xml"/><Relationship Id="rId180" Type="http://schemas.openxmlformats.org/officeDocument/2006/relationships/externalLink" Target="externalLinks/externalLink164.xml"/><Relationship Id="rId215" Type="http://schemas.openxmlformats.org/officeDocument/2006/relationships/externalLink" Target="externalLinks/externalLink199.xml"/><Relationship Id="rId236" Type="http://schemas.openxmlformats.org/officeDocument/2006/relationships/externalLink" Target="externalLinks/externalLink220.xml"/><Relationship Id="rId257" Type="http://schemas.openxmlformats.org/officeDocument/2006/relationships/externalLink" Target="externalLinks/externalLink241.xml"/><Relationship Id="rId278" Type="http://schemas.openxmlformats.org/officeDocument/2006/relationships/externalLink" Target="externalLinks/externalLink262.xml"/><Relationship Id="rId401" Type="http://schemas.openxmlformats.org/officeDocument/2006/relationships/externalLink" Target="externalLinks/externalLink385.xml"/><Relationship Id="rId422" Type="http://schemas.openxmlformats.org/officeDocument/2006/relationships/externalLink" Target="externalLinks/externalLink406.xml"/><Relationship Id="rId443" Type="http://schemas.openxmlformats.org/officeDocument/2006/relationships/externalLink" Target="externalLinks/externalLink427.xml"/><Relationship Id="rId464" Type="http://schemas.openxmlformats.org/officeDocument/2006/relationships/externalLink" Target="externalLinks/externalLink448.xml"/><Relationship Id="rId303" Type="http://schemas.openxmlformats.org/officeDocument/2006/relationships/externalLink" Target="externalLinks/externalLink287.xml"/><Relationship Id="rId42" Type="http://schemas.openxmlformats.org/officeDocument/2006/relationships/externalLink" Target="externalLinks/externalLink26.xml"/><Relationship Id="rId84" Type="http://schemas.openxmlformats.org/officeDocument/2006/relationships/externalLink" Target="externalLinks/externalLink68.xml"/><Relationship Id="rId138" Type="http://schemas.openxmlformats.org/officeDocument/2006/relationships/externalLink" Target="externalLinks/externalLink122.xml"/><Relationship Id="rId345" Type="http://schemas.openxmlformats.org/officeDocument/2006/relationships/externalLink" Target="externalLinks/externalLink329.xml"/><Relationship Id="rId387" Type="http://schemas.openxmlformats.org/officeDocument/2006/relationships/externalLink" Target="externalLinks/externalLink371.xml"/><Relationship Id="rId191" Type="http://schemas.openxmlformats.org/officeDocument/2006/relationships/externalLink" Target="externalLinks/externalLink175.xml"/><Relationship Id="rId205" Type="http://schemas.openxmlformats.org/officeDocument/2006/relationships/externalLink" Target="externalLinks/externalLink189.xml"/><Relationship Id="rId247" Type="http://schemas.openxmlformats.org/officeDocument/2006/relationships/externalLink" Target="externalLinks/externalLink231.xml"/><Relationship Id="rId412" Type="http://schemas.openxmlformats.org/officeDocument/2006/relationships/externalLink" Target="externalLinks/externalLink396.xml"/><Relationship Id="rId107" Type="http://schemas.openxmlformats.org/officeDocument/2006/relationships/externalLink" Target="externalLinks/externalLink91.xml"/><Relationship Id="rId289" Type="http://schemas.openxmlformats.org/officeDocument/2006/relationships/externalLink" Target="externalLinks/externalLink273.xml"/><Relationship Id="rId454" Type="http://schemas.openxmlformats.org/officeDocument/2006/relationships/externalLink" Target="externalLinks/externalLink438.xml"/><Relationship Id="rId11" Type="http://schemas.openxmlformats.org/officeDocument/2006/relationships/worksheet" Target="worksheets/sheet11.xml"/><Relationship Id="rId53" Type="http://schemas.openxmlformats.org/officeDocument/2006/relationships/externalLink" Target="externalLinks/externalLink37.xml"/><Relationship Id="rId149" Type="http://schemas.openxmlformats.org/officeDocument/2006/relationships/externalLink" Target="externalLinks/externalLink133.xml"/><Relationship Id="rId314" Type="http://schemas.openxmlformats.org/officeDocument/2006/relationships/externalLink" Target="externalLinks/externalLink298.xml"/><Relationship Id="rId356" Type="http://schemas.openxmlformats.org/officeDocument/2006/relationships/externalLink" Target="externalLinks/externalLink340.xml"/><Relationship Id="rId398" Type="http://schemas.openxmlformats.org/officeDocument/2006/relationships/externalLink" Target="externalLinks/externalLink382.xml"/><Relationship Id="rId95" Type="http://schemas.openxmlformats.org/officeDocument/2006/relationships/externalLink" Target="externalLinks/externalLink79.xml"/><Relationship Id="rId160" Type="http://schemas.openxmlformats.org/officeDocument/2006/relationships/externalLink" Target="externalLinks/externalLink144.xml"/><Relationship Id="rId216" Type="http://schemas.openxmlformats.org/officeDocument/2006/relationships/externalLink" Target="externalLinks/externalLink200.xml"/><Relationship Id="rId423" Type="http://schemas.openxmlformats.org/officeDocument/2006/relationships/externalLink" Target="externalLinks/externalLink407.xml"/><Relationship Id="rId258" Type="http://schemas.openxmlformats.org/officeDocument/2006/relationships/externalLink" Target="externalLinks/externalLink242.xml"/><Relationship Id="rId465" Type="http://schemas.openxmlformats.org/officeDocument/2006/relationships/externalLink" Target="externalLinks/externalLink449.xml"/><Relationship Id="rId22" Type="http://schemas.openxmlformats.org/officeDocument/2006/relationships/externalLink" Target="externalLinks/externalLink6.xml"/><Relationship Id="rId64" Type="http://schemas.openxmlformats.org/officeDocument/2006/relationships/externalLink" Target="externalLinks/externalLink48.xml"/><Relationship Id="rId118" Type="http://schemas.openxmlformats.org/officeDocument/2006/relationships/externalLink" Target="externalLinks/externalLink102.xml"/><Relationship Id="rId325" Type="http://schemas.openxmlformats.org/officeDocument/2006/relationships/externalLink" Target="externalLinks/externalLink309.xml"/><Relationship Id="rId367" Type="http://schemas.openxmlformats.org/officeDocument/2006/relationships/externalLink" Target="externalLinks/externalLink351.xml"/><Relationship Id="rId171" Type="http://schemas.openxmlformats.org/officeDocument/2006/relationships/externalLink" Target="externalLinks/externalLink155.xml"/><Relationship Id="rId227" Type="http://schemas.openxmlformats.org/officeDocument/2006/relationships/externalLink" Target="externalLinks/externalLink211.xml"/><Relationship Id="rId269" Type="http://schemas.openxmlformats.org/officeDocument/2006/relationships/externalLink" Target="externalLinks/externalLink253.xml"/><Relationship Id="rId434" Type="http://schemas.openxmlformats.org/officeDocument/2006/relationships/externalLink" Target="externalLinks/externalLink418.xml"/><Relationship Id="rId476" Type="http://schemas.openxmlformats.org/officeDocument/2006/relationships/externalLink" Target="externalLinks/externalLink460.xml"/><Relationship Id="rId33" Type="http://schemas.openxmlformats.org/officeDocument/2006/relationships/externalLink" Target="externalLinks/externalLink17.xml"/><Relationship Id="rId129" Type="http://schemas.openxmlformats.org/officeDocument/2006/relationships/externalLink" Target="externalLinks/externalLink113.xml"/><Relationship Id="rId280" Type="http://schemas.openxmlformats.org/officeDocument/2006/relationships/externalLink" Target="externalLinks/externalLink264.xml"/><Relationship Id="rId336" Type="http://schemas.openxmlformats.org/officeDocument/2006/relationships/externalLink" Target="externalLinks/externalLink320.xml"/><Relationship Id="rId75" Type="http://schemas.openxmlformats.org/officeDocument/2006/relationships/externalLink" Target="externalLinks/externalLink59.xml"/><Relationship Id="rId140" Type="http://schemas.openxmlformats.org/officeDocument/2006/relationships/externalLink" Target="externalLinks/externalLink124.xml"/><Relationship Id="rId182" Type="http://schemas.openxmlformats.org/officeDocument/2006/relationships/externalLink" Target="externalLinks/externalLink166.xml"/><Relationship Id="rId378" Type="http://schemas.openxmlformats.org/officeDocument/2006/relationships/externalLink" Target="externalLinks/externalLink362.xml"/><Relationship Id="rId403" Type="http://schemas.openxmlformats.org/officeDocument/2006/relationships/externalLink" Target="externalLinks/externalLink387.xml"/><Relationship Id="rId6" Type="http://schemas.openxmlformats.org/officeDocument/2006/relationships/worksheet" Target="worksheets/sheet6.xml"/><Relationship Id="rId238" Type="http://schemas.openxmlformats.org/officeDocument/2006/relationships/externalLink" Target="externalLinks/externalLink222.xml"/><Relationship Id="rId445" Type="http://schemas.openxmlformats.org/officeDocument/2006/relationships/externalLink" Target="externalLinks/externalLink429.xml"/><Relationship Id="rId291" Type="http://schemas.openxmlformats.org/officeDocument/2006/relationships/externalLink" Target="externalLinks/externalLink275.xml"/><Relationship Id="rId305" Type="http://schemas.openxmlformats.org/officeDocument/2006/relationships/externalLink" Target="externalLinks/externalLink289.xml"/><Relationship Id="rId347" Type="http://schemas.openxmlformats.org/officeDocument/2006/relationships/externalLink" Target="externalLinks/externalLink331.xml"/><Relationship Id="rId44" Type="http://schemas.openxmlformats.org/officeDocument/2006/relationships/externalLink" Target="externalLinks/externalLink28.xml"/><Relationship Id="rId86" Type="http://schemas.openxmlformats.org/officeDocument/2006/relationships/externalLink" Target="externalLinks/externalLink70.xml"/><Relationship Id="rId151" Type="http://schemas.openxmlformats.org/officeDocument/2006/relationships/externalLink" Target="externalLinks/externalLink135.xml"/><Relationship Id="rId389" Type="http://schemas.openxmlformats.org/officeDocument/2006/relationships/externalLink" Target="externalLinks/externalLink373.xml"/><Relationship Id="rId193" Type="http://schemas.openxmlformats.org/officeDocument/2006/relationships/externalLink" Target="externalLinks/externalLink177.xml"/><Relationship Id="rId207" Type="http://schemas.openxmlformats.org/officeDocument/2006/relationships/externalLink" Target="externalLinks/externalLink191.xml"/><Relationship Id="rId249" Type="http://schemas.openxmlformats.org/officeDocument/2006/relationships/externalLink" Target="externalLinks/externalLink233.xml"/><Relationship Id="rId414" Type="http://schemas.openxmlformats.org/officeDocument/2006/relationships/externalLink" Target="externalLinks/externalLink398.xml"/><Relationship Id="rId456" Type="http://schemas.openxmlformats.org/officeDocument/2006/relationships/externalLink" Target="externalLinks/externalLink440.xml"/><Relationship Id="rId13" Type="http://schemas.openxmlformats.org/officeDocument/2006/relationships/worksheet" Target="worksheets/sheet13.xml"/><Relationship Id="rId109" Type="http://schemas.openxmlformats.org/officeDocument/2006/relationships/externalLink" Target="externalLinks/externalLink93.xml"/><Relationship Id="rId260" Type="http://schemas.openxmlformats.org/officeDocument/2006/relationships/externalLink" Target="externalLinks/externalLink244.xml"/><Relationship Id="rId316" Type="http://schemas.openxmlformats.org/officeDocument/2006/relationships/externalLink" Target="externalLinks/externalLink300.xml"/><Relationship Id="rId55" Type="http://schemas.openxmlformats.org/officeDocument/2006/relationships/externalLink" Target="externalLinks/externalLink39.xml"/><Relationship Id="rId97" Type="http://schemas.openxmlformats.org/officeDocument/2006/relationships/externalLink" Target="externalLinks/externalLink81.xml"/><Relationship Id="rId120" Type="http://schemas.openxmlformats.org/officeDocument/2006/relationships/externalLink" Target="externalLinks/externalLink104.xml"/><Relationship Id="rId358" Type="http://schemas.openxmlformats.org/officeDocument/2006/relationships/externalLink" Target="externalLinks/externalLink342.xml"/><Relationship Id="rId162" Type="http://schemas.openxmlformats.org/officeDocument/2006/relationships/externalLink" Target="externalLinks/externalLink146.xml"/><Relationship Id="rId218" Type="http://schemas.openxmlformats.org/officeDocument/2006/relationships/externalLink" Target="externalLinks/externalLink202.xml"/><Relationship Id="rId425" Type="http://schemas.openxmlformats.org/officeDocument/2006/relationships/externalLink" Target="externalLinks/externalLink409.xml"/><Relationship Id="rId467" Type="http://schemas.openxmlformats.org/officeDocument/2006/relationships/externalLink" Target="externalLinks/externalLink451.xml"/><Relationship Id="rId271" Type="http://schemas.openxmlformats.org/officeDocument/2006/relationships/externalLink" Target="externalLinks/externalLink255.xml"/><Relationship Id="rId24" Type="http://schemas.openxmlformats.org/officeDocument/2006/relationships/externalLink" Target="externalLinks/externalLink8.xml"/><Relationship Id="rId66" Type="http://schemas.openxmlformats.org/officeDocument/2006/relationships/externalLink" Target="externalLinks/externalLink50.xml"/><Relationship Id="rId131" Type="http://schemas.openxmlformats.org/officeDocument/2006/relationships/externalLink" Target="externalLinks/externalLink115.xml"/><Relationship Id="rId327" Type="http://schemas.openxmlformats.org/officeDocument/2006/relationships/externalLink" Target="externalLinks/externalLink311.xml"/><Relationship Id="rId369" Type="http://schemas.openxmlformats.org/officeDocument/2006/relationships/externalLink" Target="externalLinks/externalLink353.xml"/><Relationship Id="rId173" Type="http://schemas.openxmlformats.org/officeDocument/2006/relationships/externalLink" Target="externalLinks/externalLink157.xml"/><Relationship Id="rId229" Type="http://schemas.openxmlformats.org/officeDocument/2006/relationships/externalLink" Target="externalLinks/externalLink213.xml"/><Relationship Id="rId380" Type="http://schemas.openxmlformats.org/officeDocument/2006/relationships/externalLink" Target="externalLinks/externalLink364.xml"/><Relationship Id="rId436" Type="http://schemas.openxmlformats.org/officeDocument/2006/relationships/externalLink" Target="externalLinks/externalLink420.xml"/><Relationship Id="rId240" Type="http://schemas.openxmlformats.org/officeDocument/2006/relationships/externalLink" Target="externalLinks/externalLink224.xml"/><Relationship Id="rId478" Type="http://schemas.openxmlformats.org/officeDocument/2006/relationships/theme" Target="theme/theme1.xml"/><Relationship Id="rId35" Type="http://schemas.openxmlformats.org/officeDocument/2006/relationships/externalLink" Target="externalLinks/externalLink19.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282" Type="http://schemas.openxmlformats.org/officeDocument/2006/relationships/externalLink" Target="externalLinks/externalLink266.xml"/><Relationship Id="rId338" Type="http://schemas.openxmlformats.org/officeDocument/2006/relationships/externalLink" Target="externalLinks/externalLink322.xml"/><Relationship Id="rId8" Type="http://schemas.openxmlformats.org/officeDocument/2006/relationships/worksheet" Target="worksheets/sheet8.xml"/><Relationship Id="rId142" Type="http://schemas.openxmlformats.org/officeDocument/2006/relationships/externalLink" Target="externalLinks/externalLink126.xml"/><Relationship Id="rId184" Type="http://schemas.openxmlformats.org/officeDocument/2006/relationships/externalLink" Target="externalLinks/externalLink168.xml"/><Relationship Id="rId391" Type="http://schemas.openxmlformats.org/officeDocument/2006/relationships/externalLink" Target="externalLinks/externalLink375.xml"/><Relationship Id="rId405" Type="http://schemas.openxmlformats.org/officeDocument/2006/relationships/externalLink" Target="externalLinks/externalLink389.xml"/><Relationship Id="rId447" Type="http://schemas.openxmlformats.org/officeDocument/2006/relationships/externalLink" Target="externalLinks/externalLink431.xml"/><Relationship Id="rId251" Type="http://schemas.openxmlformats.org/officeDocument/2006/relationships/externalLink" Target="externalLinks/externalLink235.xml"/><Relationship Id="rId46" Type="http://schemas.openxmlformats.org/officeDocument/2006/relationships/externalLink" Target="externalLinks/externalLink30.xml"/><Relationship Id="rId293" Type="http://schemas.openxmlformats.org/officeDocument/2006/relationships/externalLink" Target="externalLinks/externalLink277.xml"/><Relationship Id="rId307" Type="http://schemas.openxmlformats.org/officeDocument/2006/relationships/externalLink" Target="externalLinks/externalLink291.xml"/><Relationship Id="rId349" Type="http://schemas.openxmlformats.org/officeDocument/2006/relationships/externalLink" Target="externalLinks/externalLink333.xml"/><Relationship Id="rId88" Type="http://schemas.openxmlformats.org/officeDocument/2006/relationships/externalLink" Target="externalLinks/externalLink72.xml"/><Relationship Id="rId111" Type="http://schemas.openxmlformats.org/officeDocument/2006/relationships/externalLink" Target="externalLinks/externalLink95.xml"/><Relationship Id="rId153" Type="http://schemas.openxmlformats.org/officeDocument/2006/relationships/externalLink" Target="externalLinks/externalLink137.xml"/><Relationship Id="rId195" Type="http://schemas.openxmlformats.org/officeDocument/2006/relationships/externalLink" Target="externalLinks/externalLink179.xml"/><Relationship Id="rId209" Type="http://schemas.openxmlformats.org/officeDocument/2006/relationships/externalLink" Target="externalLinks/externalLink193.xml"/><Relationship Id="rId360" Type="http://schemas.openxmlformats.org/officeDocument/2006/relationships/externalLink" Target="externalLinks/externalLink344.xml"/><Relationship Id="rId416" Type="http://schemas.openxmlformats.org/officeDocument/2006/relationships/externalLink" Target="externalLinks/externalLink400.xml"/><Relationship Id="rId220" Type="http://schemas.openxmlformats.org/officeDocument/2006/relationships/externalLink" Target="externalLinks/externalLink204.xml"/><Relationship Id="rId458" Type="http://schemas.openxmlformats.org/officeDocument/2006/relationships/externalLink" Target="externalLinks/externalLink442.xml"/><Relationship Id="rId15" Type="http://schemas.openxmlformats.org/officeDocument/2006/relationships/worksheet" Target="worksheets/sheet15.xml"/><Relationship Id="rId57" Type="http://schemas.openxmlformats.org/officeDocument/2006/relationships/externalLink" Target="externalLinks/externalLink41.xml"/><Relationship Id="rId262" Type="http://schemas.openxmlformats.org/officeDocument/2006/relationships/externalLink" Target="externalLinks/externalLink246.xml"/><Relationship Id="rId318" Type="http://schemas.openxmlformats.org/officeDocument/2006/relationships/externalLink" Target="externalLinks/externalLink302.xml"/><Relationship Id="rId99" Type="http://schemas.openxmlformats.org/officeDocument/2006/relationships/externalLink" Target="externalLinks/externalLink83.xml"/><Relationship Id="rId122" Type="http://schemas.openxmlformats.org/officeDocument/2006/relationships/externalLink" Target="externalLinks/externalLink106.xml"/><Relationship Id="rId164" Type="http://schemas.openxmlformats.org/officeDocument/2006/relationships/externalLink" Target="externalLinks/externalLink148.xml"/><Relationship Id="rId371" Type="http://schemas.openxmlformats.org/officeDocument/2006/relationships/externalLink" Target="externalLinks/externalLink355.xml"/><Relationship Id="rId427" Type="http://schemas.openxmlformats.org/officeDocument/2006/relationships/externalLink" Target="externalLinks/externalLink411.xml"/><Relationship Id="rId469" Type="http://schemas.openxmlformats.org/officeDocument/2006/relationships/externalLink" Target="externalLinks/externalLink453.xml"/><Relationship Id="rId26" Type="http://schemas.openxmlformats.org/officeDocument/2006/relationships/externalLink" Target="externalLinks/externalLink10.xml"/><Relationship Id="rId231" Type="http://schemas.openxmlformats.org/officeDocument/2006/relationships/externalLink" Target="externalLinks/externalLink215.xml"/><Relationship Id="rId273" Type="http://schemas.openxmlformats.org/officeDocument/2006/relationships/externalLink" Target="externalLinks/externalLink257.xml"/><Relationship Id="rId329" Type="http://schemas.openxmlformats.org/officeDocument/2006/relationships/externalLink" Target="externalLinks/externalLink313.xml"/><Relationship Id="rId480" Type="http://schemas.openxmlformats.org/officeDocument/2006/relationships/sharedStrings" Target="sharedStrings.xml"/><Relationship Id="rId68" Type="http://schemas.openxmlformats.org/officeDocument/2006/relationships/externalLink" Target="externalLinks/externalLink52.xml"/><Relationship Id="rId133" Type="http://schemas.openxmlformats.org/officeDocument/2006/relationships/externalLink" Target="externalLinks/externalLink117.xml"/><Relationship Id="rId175" Type="http://schemas.openxmlformats.org/officeDocument/2006/relationships/externalLink" Target="externalLinks/externalLink159.xml"/><Relationship Id="rId340" Type="http://schemas.openxmlformats.org/officeDocument/2006/relationships/externalLink" Target="externalLinks/externalLink324.xml"/><Relationship Id="rId200" Type="http://schemas.openxmlformats.org/officeDocument/2006/relationships/externalLink" Target="externalLinks/externalLink184.xml"/><Relationship Id="rId382" Type="http://schemas.openxmlformats.org/officeDocument/2006/relationships/externalLink" Target="externalLinks/externalLink366.xml"/><Relationship Id="rId438" Type="http://schemas.openxmlformats.org/officeDocument/2006/relationships/externalLink" Target="externalLinks/externalLink422.xml"/><Relationship Id="rId242" Type="http://schemas.openxmlformats.org/officeDocument/2006/relationships/externalLink" Target="externalLinks/externalLink226.xml"/><Relationship Id="rId284" Type="http://schemas.openxmlformats.org/officeDocument/2006/relationships/externalLink" Target="externalLinks/externalLink268.xml"/><Relationship Id="rId37" Type="http://schemas.openxmlformats.org/officeDocument/2006/relationships/externalLink" Target="externalLinks/externalLink21.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44" Type="http://schemas.openxmlformats.org/officeDocument/2006/relationships/externalLink" Target="externalLinks/externalLink128.xml"/><Relationship Id="rId90" Type="http://schemas.openxmlformats.org/officeDocument/2006/relationships/externalLink" Target="externalLinks/externalLink74.xml"/><Relationship Id="rId186" Type="http://schemas.openxmlformats.org/officeDocument/2006/relationships/externalLink" Target="externalLinks/externalLink170.xml"/><Relationship Id="rId351" Type="http://schemas.openxmlformats.org/officeDocument/2006/relationships/externalLink" Target="externalLinks/externalLink335.xml"/><Relationship Id="rId393" Type="http://schemas.openxmlformats.org/officeDocument/2006/relationships/externalLink" Target="externalLinks/externalLink377.xml"/><Relationship Id="rId407" Type="http://schemas.openxmlformats.org/officeDocument/2006/relationships/externalLink" Target="externalLinks/externalLink391.xml"/><Relationship Id="rId449" Type="http://schemas.openxmlformats.org/officeDocument/2006/relationships/externalLink" Target="externalLinks/externalLink433.xml"/><Relationship Id="rId211" Type="http://schemas.openxmlformats.org/officeDocument/2006/relationships/externalLink" Target="externalLinks/externalLink195.xml"/><Relationship Id="rId253" Type="http://schemas.openxmlformats.org/officeDocument/2006/relationships/externalLink" Target="externalLinks/externalLink237.xml"/><Relationship Id="rId295" Type="http://schemas.openxmlformats.org/officeDocument/2006/relationships/externalLink" Target="externalLinks/externalLink279.xml"/><Relationship Id="rId309" Type="http://schemas.openxmlformats.org/officeDocument/2006/relationships/externalLink" Target="externalLinks/externalLink293.xml"/><Relationship Id="rId460" Type="http://schemas.openxmlformats.org/officeDocument/2006/relationships/externalLink" Target="externalLinks/externalLink444.xml"/><Relationship Id="rId48" Type="http://schemas.openxmlformats.org/officeDocument/2006/relationships/externalLink" Target="externalLinks/externalLink32.xml"/><Relationship Id="rId113" Type="http://schemas.openxmlformats.org/officeDocument/2006/relationships/externalLink" Target="externalLinks/externalLink97.xml"/><Relationship Id="rId320" Type="http://schemas.openxmlformats.org/officeDocument/2006/relationships/externalLink" Target="externalLinks/externalLink304.xml"/><Relationship Id="rId155" Type="http://schemas.openxmlformats.org/officeDocument/2006/relationships/externalLink" Target="externalLinks/externalLink139.xml"/><Relationship Id="rId197" Type="http://schemas.openxmlformats.org/officeDocument/2006/relationships/externalLink" Target="externalLinks/externalLink181.xml"/><Relationship Id="rId362" Type="http://schemas.openxmlformats.org/officeDocument/2006/relationships/externalLink" Target="externalLinks/externalLink346.xml"/><Relationship Id="rId418" Type="http://schemas.openxmlformats.org/officeDocument/2006/relationships/externalLink" Target="externalLinks/externalLink402.xml"/><Relationship Id="rId222" Type="http://schemas.openxmlformats.org/officeDocument/2006/relationships/externalLink" Target="externalLinks/externalLink206.xml"/><Relationship Id="rId264" Type="http://schemas.openxmlformats.org/officeDocument/2006/relationships/externalLink" Target="externalLinks/externalLink248.xml"/><Relationship Id="rId471" Type="http://schemas.openxmlformats.org/officeDocument/2006/relationships/externalLink" Target="externalLinks/externalLink455.xml"/><Relationship Id="rId17" Type="http://schemas.openxmlformats.org/officeDocument/2006/relationships/externalLink" Target="externalLinks/externalLink1.xml"/><Relationship Id="rId59" Type="http://schemas.openxmlformats.org/officeDocument/2006/relationships/externalLink" Target="externalLinks/externalLink43.xml"/><Relationship Id="rId124" Type="http://schemas.openxmlformats.org/officeDocument/2006/relationships/externalLink" Target="externalLinks/externalLink108.xml"/><Relationship Id="rId70" Type="http://schemas.openxmlformats.org/officeDocument/2006/relationships/externalLink" Target="externalLinks/externalLink54.xml"/><Relationship Id="rId166" Type="http://schemas.openxmlformats.org/officeDocument/2006/relationships/externalLink" Target="externalLinks/externalLink150.xml"/><Relationship Id="rId331" Type="http://schemas.openxmlformats.org/officeDocument/2006/relationships/externalLink" Target="externalLinks/externalLink315.xml"/><Relationship Id="rId373" Type="http://schemas.openxmlformats.org/officeDocument/2006/relationships/externalLink" Target="externalLinks/externalLink357.xml"/><Relationship Id="rId429" Type="http://schemas.openxmlformats.org/officeDocument/2006/relationships/externalLink" Target="externalLinks/externalLink413.xml"/><Relationship Id="rId1" Type="http://schemas.openxmlformats.org/officeDocument/2006/relationships/worksheet" Target="worksheets/sheet1.xml"/><Relationship Id="rId233" Type="http://schemas.openxmlformats.org/officeDocument/2006/relationships/externalLink" Target="externalLinks/externalLink217.xml"/><Relationship Id="rId440" Type="http://schemas.openxmlformats.org/officeDocument/2006/relationships/externalLink" Target="externalLinks/externalLink424.xml"/><Relationship Id="rId28" Type="http://schemas.openxmlformats.org/officeDocument/2006/relationships/externalLink" Target="externalLinks/externalLink12.xml"/><Relationship Id="rId275" Type="http://schemas.openxmlformats.org/officeDocument/2006/relationships/externalLink" Target="externalLinks/externalLink259.xml"/><Relationship Id="rId300" Type="http://schemas.openxmlformats.org/officeDocument/2006/relationships/externalLink" Target="externalLinks/externalLink284.xml"/><Relationship Id="rId81" Type="http://schemas.openxmlformats.org/officeDocument/2006/relationships/externalLink" Target="externalLinks/externalLink65.xml"/><Relationship Id="rId135" Type="http://schemas.openxmlformats.org/officeDocument/2006/relationships/externalLink" Target="externalLinks/externalLink119.xml"/><Relationship Id="rId177" Type="http://schemas.openxmlformats.org/officeDocument/2006/relationships/externalLink" Target="externalLinks/externalLink161.xml"/><Relationship Id="rId342" Type="http://schemas.openxmlformats.org/officeDocument/2006/relationships/externalLink" Target="externalLinks/externalLink326.xml"/><Relationship Id="rId384" Type="http://schemas.openxmlformats.org/officeDocument/2006/relationships/externalLink" Target="externalLinks/externalLink368.xml"/><Relationship Id="rId202" Type="http://schemas.openxmlformats.org/officeDocument/2006/relationships/externalLink" Target="externalLinks/externalLink186.xml"/><Relationship Id="rId244" Type="http://schemas.openxmlformats.org/officeDocument/2006/relationships/externalLink" Target="externalLinks/externalLink228.xml"/><Relationship Id="rId39" Type="http://schemas.openxmlformats.org/officeDocument/2006/relationships/externalLink" Target="externalLinks/externalLink23.xml"/><Relationship Id="rId286" Type="http://schemas.openxmlformats.org/officeDocument/2006/relationships/externalLink" Target="externalLinks/externalLink270.xml"/><Relationship Id="rId451" Type="http://schemas.openxmlformats.org/officeDocument/2006/relationships/externalLink" Target="externalLinks/externalLink435.xml"/><Relationship Id="rId50" Type="http://schemas.openxmlformats.org/officeDocument/2006/relationships/externalLink" Target="externalLinks/externalLink34.xml"/><Relationship Id="rId104" Type="http://schemas.openxmlformats.org/officeDocument/2006/relationships/externalLink" Target="externalLinks/externalLink88.xml"/><Relationship Id="rId146" Type="http://schemas.openxmlformats.org/officeDocument/2006/relationships/externalLink" Target="externalLinks/externalLink130.xml"/><Relationship Id="rId188" Type="http://schemas.openxmlformats.org/officeDocument/2006/relationships/externalLink" Target="externalLinks/externalLink172.xml"/><Relationship Id="rId311" Type="http://schemas.openxmlformats.org/officeDocument/2006/relationships/externalLink" Target="externalLinks/externalLink295.xml"/><Relationship Id="rId353" Type="http://schemas.openxmlformats.org/officeDocument/2006/relationships/externalLink" Target="externalLinks/externalLink337.xml"/><Relationship Id="rId395" Type="http://schemas.openxmlformats.org/officeDocument/2006/relationships/externalLink" Target="externalLinks/externalLink379.xml"/><Relationship Id="rId409" Type="http://schemas.openxmlformats.org/officeDocument/2006/relationships/externalLink" Target="externalLinks/externalLink393.xml"/><Relationship Id="rId92" Type="http://schemas.openxmlformats.org/officeDocument/2006/relationships/externalLink" Target="externalLinks/externalLink76.xml"/><Relationship Id="rId213" Type="http://schemas.openxmlformats.org/officeDocument/2006/relationships/externalLink" Target="externalLinks/externalLink197.xml"/><Relationship Id="rId420" Type="http://schemas.openxmlformats.org/officeDocument/2006/relationships/externalLink" Target="externalLinks/externalLink404.xml"/><Relationship Id="rId255" Type="http://schemas.openxmlformats.org/officeDocument/2006/relationships/externalLink" Target="externalLinks/externalLink239.xml"/><Relationship Id="rId297" Type="http://schemas.openxmlformats.org/officeDocument/2006/relationships/externalLink" Target="externalLinks/externalLink281.xml"/><Relationship Id="rId462" Type="http://schemas.openxmlformats.org/officeDocument/2006/relationships/externalLink" Target="externalLinks/externalLink446.xml"/><Relationship Id="rId115" Type="http://schemas.openxmlformats.org/officeDocument/2006/relationships/externalLink" Target="externalLinks/externalLink99.xml"/><Relationship Id="rId157" Type="http://schemas.openxmlformats.org/officeDocument/2006/relationships/externalLink" Target="externalLinks/externalLink141.xml"/><Relationship Id="rId322" Type="http://schemas.openxmlformats.org/officeDocument/2006/relationships/externalLink" Target="externalLinks/externalLink306.xml"/><Relationship Id="rId364" Type="http://schemas.openxmlformats.org/officeDocument/2006/relationships/externalLink" Target="externalLinks/externalLink348.xml"/><Relationship Id="rId61" Type="http://schemas.openxmlformats.org/officeDocument/2006/relationships/externalLink" Target="externalLinks/externalLink45.xml"/><Relationship Id="rId199" Type="http://schemas.openxmlformats.org/officeDocument/2006/relationships/externalLink" Target="externalLinks/externalLink183.xml"/><Relationship Id="rId19" Type="http://schemas.openxmlformats.org/officeDocument/2006/relationships/externalLink" Target="externalLinks/externalLink3.xml"/><Relationship Id="rId224" Type="http://schemas.openxmlformats.org/officeDocument/2006/relationships/externalLink" Target="externalLinks/externalLink208.xml"/><Relationship Id="rId266" Type="http://schemas.openxmlformats.org/officeDocument/2006/relationships/externalLink" Target="externalLinks/externalLink250.xml"/><Relationship Id="rId431" Type="http://schemas.openxmlformats.org/officeDocument/2006/relationships/externalLink" Target="externalLinks/externalLink415.xml"/><Relationship Id="rId473" Type="http://schemas.openxmlformats.org/officeDocument/2006/relationships/externalLink" Target="externalLinks/externalLink457.xml"/><Relationship Id="rId30" Type="http://schemas.openxmlformats.org/officeDocument/2006/relationships/externalLink" Target="externalLinks/externalLink14.xml"/><Relationship Id="rId126" Type="http://schemas.openxmlformats.org/officeDocument/2006/relationships/externalLink" Target="externalLinks/externalLink110.xml"/><Relationship Id="rId168" Type="http://schemas.openxmlformats.org/officeDocument/2006/relationships/externalLink" Target="externalLinks/externalLink152.xml"/><Relationship Id="rId333" Type="http://schemas.openxmlformats.org/officeDocument/2006/relationships/externalLink" Target="externalLinks/externalLink317.xml"/><Relationship Id="rId72" Type="http://schemas.openxmlformats.org/officeDocument/2006/relationships/externalLink" Target="externalLinks/externalLink56.xml"/><Relationship Id="rId375" Type="http://schemas.openxmlformats.org/officeDocument/2006/relationships/externalLink" Target="externalLinks/externalLink359.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134</xdr:row>
      <xdr:rowOff>0</xdr:rowOff>
    </xdr:from>
    <xdr:to>
      <xdr:col>6</xdr:col>
      <xdr:colOff>205740</xdr:colOff>
      <xdr:row>135</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6148625"/>
          <a:ext cx="205740" cy="304801"/>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215</xdr:row>
      <xdr:rowOff>0</xdr:rowOff>
    </xdr:from>
    <xdr:to>
      <xdr:col>6</xdr:col>
      <xdr:colOff>205740</xdr:colOff>
      <xdr:row>216</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3443525"/>
          <a:ext cx="205740" cy="304801"/>
        </a:xfrm>
        <a:prstGeom prst="rect">
          <a:avLst/>
        </a:prstGeom>
        <a:noFill/>
        <a:ln w="9525">
          <a:noFill/>
          <a:miter lim="800000"/>
        </a:ln>
      </xdr:spPr>
    </xdr:sp>
    <xdr:clientData/>
  </xdr:twoCellAnchor>
  <xdr:twoCellAnchor editAs="oneCell">
    <xdr:from>
      <xdr:col>6</xdr:col>
      <xdr:colOff>0</xdr:colOff>
      <xdr:row>131</xdr:row>
      <xdr:rowOff>0</xdr:rowOff>
    </xdr:from>
    <xdr:to>
      <xdr:col>6</xdr:col>
      <xdr:colOff>205740</xdr:colOff>
      <xdr:row>132</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7067550"/>
          <a:ext cx="205740" cy="304801"/>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110</xdr:row>
      <xdr:rowOff>0</xdr:rowOff>
    </xdr:from>
    <xdr:to>
      <xdr:col>6</xdr:col>
      <xdr:colOff>205740</xdr:colOff>
      <xdr:row>111</xdr:row>
      <xdr:rowOff>114301</xdr:rowOff>
    </xdr:to>
    <xdr:sp macro="" textlink="">
      <xdr:nvSpPr>
        <xdr:cNvPr id="2" name="TextBox 1">
          <a:extLst>
            <a:ext uri="{FF2B5EF4-FFF2-40B4-BE49-F238E27FC236}">
              <a16:creationId xmlns:a16="http://schemas.microsoft.com/office/drawing/2014/main" id="{00000000-0008-0000-0400-000017181200}"/>
            </a:ext>
          </a:extLst>
        </xdr:cNvPr>
        <xdr:cNvSpPr txBox="1">
          <a:spLocks noChangeArrowheads="1"/>
        </xdr:cNvSpPr>
      </xdr:nvSpPr>
      <xdr:spPr>
        <a:xfrm>
          <a:off x="6019800" y="276225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278130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28003500"/>
          <a:ext cx="205740" cy="304801"/>
        </a:xfrm>
        <a:prstGeom prst="rect">
          <a:avLst/>
        </a:prstGeom>
        <a:noFill/>
        <a:ln w="9525">
          <a:noFill/>
          <a:miter lim="800000"/>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newplan\Miryalaguda\MPP_Rajapet.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slab%20culverts.xls" TargetMode="External"/></Relationships>
</file>

<file path=xl/externalLinks/_rels/externalLink10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asa-4\d\Alpesh\Alp-cal.xls" TargetMode="External"/></Relationships>
</file>

<file path=xl/externalLinks/_rels/externalLink104.xml.rels><?xml version="1.0" encoding="UTF-8" standalone="yes"?>
<Relationships xmlns="http://schemas.openxmlformats.org/package/2006/relationships"><Relationship Id="rId2" Type="http://schemas.microsoft.com/office/2019/04/relationships/externalLinkLongPath" Target="file:///\\pc-30\Users\admin\Downloads\Node22\Users\HP\Downloads\10-11-20\SK5\ERestimates13_1_2015\New%20Folder\Estimate%20medak\Master%20estimate\Copy%20of%20C%20k%20J%20road%20to%20Nainalappa%20recast%20temple%20road%20%20Detailed%20HBG_FINAL%2007-(26-01-2009)%20-%20Copy.xls?4A45A18B" TargetMode="External"/><Relationship Id="rId1" Type="http://schemas.openxmlformats.org/officeDocument/2006/relationships/externalLinkPath" Target="file:///\\4A45A18B\Copy%20of%20C%20k%20J%20road%20to%20Nainalappa%20recast%20temple%20road%20%20Detailed%20HBG_FINAL%2007-(26-01-2009)%20-%20Copy.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vizag%20RIDF_X1\mahesh\t-s_models\MODEL1(chandrashekar).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Airport-tender\Aditya-%20BOQ-workings-To%20Site-04.08.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To%20Site-04.08.0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e\E-I%20drive\ESTIMATES\PROPOSALS\N%20A%20B%20A%20R%20D%20%20P%20R%20O%20P%20O%20S%20L\My%20Documents%20020807\Parkal_SD\Parkal_280707\TS%20RN%20road.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y%20Documents%20250806\New%20P-B%20Rd.16-25.2\Vallampatla%20-Tharigoppu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Deverakonda\87.Gazinagar.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AEEK\NABARD%20BOMMENA\NEW%20NH16%20TO%20BOMMENA%20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lenovo2\Desktop\Gobindpur%20Budget-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BD\DDA%20Project%20-%20Final\Working\BOQ%20Ambedkar%20Maidan,%20Lucknow.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O:\New%20DPRs\Suryapeta-WSS-Feb-13\GVMC\GVMC-WS-North%20West\GVMC-NW-Est-6-3-13.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Bk\Design%20&amp;%20Development\11-%20Tourism\1101-%20GHANPUR%20TEMPLES\Estimation\Irrigation%20-%20Estimate%20RATE%20ANALYSIS%2002-11-11.xls.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Z:\T9_SECTION\Telangana\Mahabubnagar\Kollapur-Kalyanamandapam\F-%20Drive%20Data\Ray\Hyderabad\RAY-14-15\Documents%20and%20Settings\Administrator\Desktop\Sklm\Parks\palasa\SSR%20&amp;%20DATA%202005-2006\DATA%20-%202005-2006.xls" TargetMode="External"/></Relationships>
</file>

<file path=xl/externalLinks/_rels/externalLink117.xml.rels><?xml version="1.0" encoding="UTF-8" standalone="yes"?>
<Relationships xmlns="http://schemas.openxmlformats.org/package/2006/relationships"><Relationship Id="rId2" Type="http://schemas.microsoft.com/office/2019/04/relationships/externalLinkLongPath" Target="file:///\\pc-30\Users\admin\Downloads\Node22\Users\HP\Downloads\10-11-20\172.16.60.167\Tender\Documents%20and%20Settings\SCE\Local%20Settings\Temp\wzc5b5\TENDER%202-Akluj+Barshi+SHP-R+SHP-U-170108\Lot%20No.04-Dt%2009.09.07\amit\MERC\sagar%20JE\SUBMENU1.xls?3E2EB495" TargetMode="External"/><Relationship Id="rId1" Type="http://schemas.openxmlformats.org/officeDocument/2006/relationships/externalLinkPath" Target="file:///\\3E2EB495\SUBMENU1.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Ram\SharedDocs\HOTEL%20PROJECT-PROJECT%20TEAM\HOTEL-Project%20analysis%20(%20civil%20).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y%20Documents%20250806\New%20P-B%20Rd.16-25.2\Estimates\RIDF-XI\WARANGAL\RN%20road-05-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ackage1304\07.1.package1303.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server\107CW\Users\AEE%207\Downloads\Marketing%20Data\Rythu%20bazar,%20Gaddiannaram.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Narsingi\New%20work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Medchal\2010-11\new%20estt%202011-1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d-sys1\Store_Box\NABARD_Estimates\cd%20namnoor%20gullakota1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mahesh\t-s_models\LATEST\WG\Madhavaram_Kamsal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node5\NODE5\APMSIDC\smb:\Accounts\D\project%20documents\DMRC%20IT%20Park\project%20documents\Kuwait%20Audit%20Bureau\Rate%20Analysis.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to%20do%20in%20india.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SARITHA%20CRN\Downloads\S-KS%20EST%20R0%20%20%20F.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DR-ndd-Data\TDR_data-Mast1.9.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Buildings\mpp%20estimate%20NADIGUDEM.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AEE\NABARD%20ROADS\Gangamambapuram%20Road\NABARD%20GANGAMAMBAPU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COLS.%20&amp;%20SLABS-ALL%20Flrs..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60;\bheemunipatnam\&#160;\bheemunipatnam\VAA-road\39.6VAA\Diversion%20Road%20to%20Narrow%20Culvert%20in%20Km.39.6%20of%20V.A.A.Road.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AK%20Project%2003\gsis%20qc%20branch%20ofc\gsis%20cost%20estimate-mldm.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pc-30\Users\admin\Downloads\Users\DELL\Desktop\Medical%20College%20Estimates%20Final\VIMS%20Civil%20estimate.%2004-02-21\file:\Node22\Users\HP\Downloads\10-11-20\Ces-del-pc-193\D\#rajib\modfly\TRANS\500\DETAIL.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node5\NODE5\APMSIDC\smb:\Rajkishor\f\ZCR\Fair%20Mount.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node5\NODE5\APMSIDC\smb:\sathiyamurthy\d$\Zero%20Cost\Pondichery%20Hospital\Pondichery%20Medical%20College%20-%20Zero%20Cost%20-%20ERP%20Final.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node5\NODE5\APMSIDC\smb:\Venkatesan\d\Vinod\Excel\Tender\About%20Blank.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node5\NODE5\APMSIDC\smb:\Tender2\d\Vinod\Excel\Tender\Garuda%20Resorts.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4\Thungathurthy\Thirumalagiri-Thatipamula-sri%20ram%20tanda\CD%20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node5\NODE5\APMSIDC\smb:\Vatech\TendersII\NTPC%20Sipat%20Stage%201\ELECTRICAL\NTPC%20STP%20PROCESS%20CAL.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X:\Documents%20and%20Settings\bbhagwat\Local%20Settings\Temporary%20Internet%20Files\OLK21\Prelim_Marina_FINAL.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rajkishor\f\Documents%20and%20Settings\Venkat\Local%20Settings\Temp\My%20Documents\zero.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130.2.2.75\c\1Jitendra\WB\strplnf.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ntract-aruna\public_aruna\Public_Aruna\contracts(ak)\Hyderabad\Mes\MES-SEC.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attapally%20Bridge\05-Rate%20Analysis\Draft%20DFR%20Rate%20analysi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ahesh\t-s_models\model_final.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Filesrv\rws-common\Documents%20and%20Settings\Administrator\Local%20Settings\Temp\Slac%20prop-Model%20villages_Reqmt_RR_Final_Modified_010206.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II\Nalgonda\Graded-27.Dacharam.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DM_12-13_Jto_vemuru%20ok\Ang_10\cover%20page%20Estimate.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server\107CW\Users\AEE%207\Downloads\d\Marketing\Markfed\Market%20Yard%20Datas\PMGSY-I%20BAL-04-05\Road%20from%206-0%20km%20of%20T01%20to%20Balwanthapur%20(Mal-5).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node5\NODE5\APMSIDC\smb:\Rkd\RK\BandF\Housing\kkp\KKP-ISO\KKP-ISO-9001-1994\stds\GN-ST-06(2)(Design%20Sheet-Ruled).xls" TargetMode="External"/></Relationships>
</file>

<file path=xl/externalLinks/_rels/externalLink154.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CRR%20ESTMATES\Working%20estimate%20of%20Narasampeta,%20Bandrugonda%20and%20Mamidigudem\358-CRR%20Sangem%20to%20Bandrugonda-Estt-OK%20working%20estimate.xls?7529918E" TargetMode="External"/><Relationship Id="rId1" Type="http://schemas.openxmlformats.org/officeDocument/2006/relationships/externalLinkPath" Target="file:///\\7529918E\358-CRR%20Sangem%20to%20Bandrugonda-Estt-OK%20working%20estimate.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Indsrv02\IDMS\Documents%20and%20Settings\akulkarni\My%20Documents\LDATA\Dubai%20Teaching%20Hospital\Stage-2\Sum_Prelim_DTH_Stage%202%20-%20Rev%20E%20(RGK_JOC%2018Sep06).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Y:\Documents%20and%20Settings\00540\Local%20Settings\Temporary%20Internet%20Files\OLK2B\Documents%20and%20Settings\00540\Local%20Settings\Temporary%20Internet%20Files\OLK2B\devi\FR\SR\STREN-3\FR3q2001SR-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newplan\Miryalaguda\MPP_Rajapet.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RAVI%20KUMAR\Desktop\IDH-%20Infra-16-4-15%20-.xlsx"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mp_1\c\My%20Documents\A3\Perfomance\Dandupally\NABARD\mbnr-est&amp;shed.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Kamath\shares\Sudha%20Documents\Sudha%20-%20Planning%20&amp;%20Monitoring\Site%20Info\MJES\Documents%20and%20Settings\Hotels\Desktop\Murugan\Murugan\Documents%20and%20Settings\Venkat\Local%20Settings\Temp\My%20Documents\zero.xls" TargetMode="External"/></Relationships>
</file>

<file path=xl/externalLinks/_rels/externalLink163.xml.rels><?xml version="1.0" encoding="UTF-8" standalone="yes"?>
<Relationships xmlns="http://schemas.openxmlformats.org/package/2006/relationships"><Relationship Id="rId2" Type="http://schemas.microsoft.com/office/2019/04/relationships/externalLinkLongPath" Target="file:///\\pc-30\Users\admin\Downloads\Node22\Users\HP\Downloads\10-11-20\System1\My%20Documents\Documents%20and%20Settings\Administrator\My%20Documents\E1%20Section\SANCTIONED%20ESTIMATES%20OF%20JAGTIAL%20CD\DATA\Datas%20for%20(2005-06)%20corrected.xls?94270DF5" TargetMode="External"/><Relationship Id="rId1" Type="http://schemas.openxmlformats.org/officeDocument/2006/relationships/externalLinkPath" Target="file:///\\94270DF5\Datas%20for%20(2005-06)%20corrected.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node5\NODE5\APMSIDC\smb:\rajkishor\f\FILES\2%20KC258%20PASADINA\My%20Documents\zero.xls" TargetMode="External"/></Relationships>
</file>

<file path=xl/externalLinks/_rels/externalLink165.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NANDIGAMA%20SPECIAL\sumpdesign.xls?BA6A65C6" TargetMode="External"/><Relationship Id="rId1" Type="http://schemas.openxmlformats.org/officeDocument/2006/relationships/externalLinkPath" Target="file:///\\BA6A65C6\sumpdesign.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Other%20Projects\Barmer%20WS%20Project\Estimates\Revised%20TS%20P2%20as%20issued.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ZPHS,%20Kadiri(RMSA)\Back%20up%20files\f\R&amp;B%20Reg\Sathya%20Murthy%20JE\Re-cast%20Est\CT%20Road%20Km%202-0-2%2020608\CT%20Road%20biurdge%20Km%202-0-2%202690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Hyderabad%20Airport%20(HIAL)\HIAL%20Nego%20Stage\HIAL%20Schedule%20of%20Rate%20(Conforming%20Tender)%20-%2031%20January%20'05\Sc"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hcl\Desktop\ARRR-ver-1104.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RAMU\Desktop\ARRR-ver-1105-vsr.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Prccdu\d\P.R.%20Atmakur\Estimates\P.R%20Guest%20house\PR%20Guest%20house%20Atmakur.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RD134.0\RD134%20TS(1224CR)%20.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node5\NODE5\APMSIDC\smb:\vatech\o&amp;m\Tenders\O&amp;M%20TENDER\CMWSSB_SHIFTED_PRICE\FINANCIAL18.02.03FRC\FRA_Perungudi_base.xlt"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ivya\divya\Copy%20of%20NH%206%20-%20Arang%20Estimations\Road%20Estimation%20NH6%20R.xlsx"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7\d\node4c\Thiruvottiyur%20sewerage%20Scheme\THIRUVOTTIYUR-Draft%20Final%20Report\Detailed%20Estimate\Thiruvottiyur%20Data-200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node5\NODE5\APMSIDC\smb:\Edrcserver1\design\user\Housing\Binod\saihous\saihous.ele.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pc-30\RDF%20Estimates\Chintalapudi%20-%20Kamalapuram%20road%20(via)%20Kantampalem%20from%20Km.10.0%20to%2023.6.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192.168.1.250\snc%20running%20projects\Documents%20and%20Settings\hiamashu%20ojha\Local%20Settings\Temporary%20Internet%20Files\OLK17\Indore%20Airpot-21.01.09\Bharat-Revised%20Enquire%20of%20Indore%20Airpot-26.03.09.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node5\NODE5\APMSIDC\smb:\M-h1\FORMATS\Documents%20and%20Settings\Administrator\Local%20Settings\Temporary%20Internet%20Files\Content.IE5\YRUJ6X63\Excel\K%20&amp;%20L\Part%20-%20A%20workings%20(revised%20on%2018-01-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9_SECTION\Telangana\Mahabubnagar\Kollapur-Kalyanamandapam\Badngpet%20Estimate%2012.10.2017.xlsx"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pc-36\Users\Kanthi\AppData\Local\Temp\Temp1_BDL-II%20FOR%20CHECKING.zip\BDL-II%20FOR%20CHECKING\Discarded%20links.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node5\NODE5\APMSIDC\smb:\viji\Dwraka\TENDER\Tender%20Quote\NATRIP\Documents%20and%20Settings\Administrator\Local%20Settings\Temporary%20Internet%20Files\OLK3B\Infra\Geotech\BBR\Ap-19&amp;20\spt-bh.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server\107CW\Users\AEE%207\Downloads\Estimates%20CE%20HUDCO\Impts.by%20wid.&amp;%20Strength.VAA%2051.8%20to%2052.8%20inc.CD%20works..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5\node5\NODE22\NODE22\JYOTHSNA\PJTSAU\SIRICILLA\02.11.2017.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LAILA\M.Duggivalasa\M.Duggivalasa\DATA%202008-09\Documents%20and%20Settings\RAMU\Desktop\ARRR-ver-1105-vsr.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pp1\e\PMGSY-I%20BAL-04-05\Road%20from%206-0%20km%20of%20T01%20to%20Balwanthapur%20(Mal-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192.168.1.250\snc%20running%20projects\GOA_ARPT_ELECT_INTERNAL_EST.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Rwsplg2\c\San\Clean&amp;Green\fin_rsp_Apr2002.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CP2%20Pampanga\CP2%20updated.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my%20documents\KKD-2010\Dec-2010\Documents%20and%20Settings\sys\Desktop\SPECS.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Users\SATYASAI\Desktop\Ekalavya%20Doors%20&amp;%20Roads%20Datas%2013-14.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node5\NODE5\APMSIDC\smb:\ssm\B&amp;F%202\My%20Documents\SVA\Internal\number2text-formula.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SASIKUMAR\R&amp;B\ADONI%20SIX%20COURT%2024-06-2019\Adoni%20(6court)%20Structural%20drawings\from%20ramesh\QUOTATIONS\CCTV\CCTV%20INVENTORIES.xlsx" TargetMode="External"/></Relationships>
</file>

<file path=xl/externalLinks/_rels/externalLink208.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RWS%20VSPT\VISSANNAPETA\sumpdesign.xls?C1D32656" TargetMode="External"/><Relationship Id="rId1" Type="http://schemas.openxmlformats.org/officeDocument/2006/relationships/externalLinkPath" Target="file:///\\C1D32656\sumpdesign.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Sandeep\SANDEEP%20SHARED\Cost%20to%20Completion\~CTC%2001.10.1999\Gateway%20Tower-%20Data%20for%20CTC%201.10.9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edrcdatacenter3\BANDF-ACTIVEPRJ\Users\ssg\AppData\Local\Microsoft\Windows\Temporary%20Internet%20Files\Content.Outlook\FG5D43EV\TOP%20SHEET-BOQ.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tender21\SharedFolder\Gopi\Mahatma%20Gandhi%20Medical%20College,%20Pondi.39\Workings-Corrected%20by%20MVK.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server\107CW\Users\AEE%207\Downloads\f\My%20Documents\ESTIMATES\Estimate%20copy.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Server\f\My%20Documents\ESTIMATES\Estimate%20copy.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192.168.100.17\d\Marketing\Markfed\Market%20Yard%20Datas\Estimate%20with%20latest%20datas.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Tandur\datas-2010-11,Tandur.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node5\NODE5\APMSIDC\smb:\venkat\FILES\CD-Write\Final%20offer\Final%20offer%20for%20LOI.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tender5\F\Vinod\Tender\Viceroy%20Hotels\Workings.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Ceprnab1-nab4\d\AVRCR\Documents%20and%20Settings\hcl\Desktop\ARRR-ver-1104.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node5\NODE5\APMSIDC\smb:\192.168.4.17\workings%20(e)\Files\BZ001%20-%20RO\Seminar\SEMINA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1-nab4\d\AVRCR\Documents%20and%20Settings\hcl\Desktop\ARRR-ver-1104.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node5\NODE5\Arul\MD%20Visit\RAB-23\Data%20-%20base\Client%20Bill\R.A%20Bill%20No-17\UGF%20Block%20F.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Adnin\Vishnu\vardhan\System\New%20Folder\MP%20Vepada\School%20Building\PMGSY%20-%20VIZIANAGARAM\VIZIANAGARAM\Sirpur%20est.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Documents%20and%20Settings\SYSTEM2\My%20Documents\D2\Lead%20&amp;%20Datas%202005-06\Datas\Copy%20of%20Lead.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Dee5\c\Swamy%20Files\Swamy-2\Chodavaram%20Estimnates\Administrator\My%20Documents\Pmgsy\PMGSY%20PH%20III\satya\My%20Documents\ROADS\estOpenWell_112.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wmo-ho-skafzal\pub-afzal\Documents%20and%20Settings\Acer%20OEM%20User\Desktop\pfbs%20rate%20analysis\EcnoRM-DWdesign%20DI+MS%20(24.4.2007).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server\Estimates\pmgsy-phaseII\Nalgonda\Graded-27.Dacharam.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Pc-40\Himanshu%2015-01-11\jim%20corbett%20hotel%20Boq\My%20Documents\Price1.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server\107CW\WINDOWS\Desktop\PMGSY%20PH-V\ARRR-ver-1104.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Tyd11\d\YMallikarjuna%20Reddy(SW)\WE%20Constr.%20of%20premanent%20SWRSC%20Kondapuram%20-%2030.12.20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Adnin\Users\singh\db1\BIJNEPALLY\VATTE_PALEM_CD3_WORKS.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Dwma-2\d\d%20drive\T8-Satya%20Prasad\CRF%20IBP\Estimates\pmgsy-phaseII\Nalgonda\Graded-27.Dacharam.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Dee3\c\chatu\PMGSY%20PH_IV%20estimates\PMGSY\Yamanapalli%20to%20Mahamutharam%20(Maha%204%20kms).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Se1\my%20documents\Estimates\pmgsy-phaseII\Nalgonda\Graded-27.Dacharam.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node5\NODE5\APMSIDC\Madanapalli\WINDOWS\Desktop\PMGSY%20PH-V\ARRR-ver-1104.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server\107CW\SINGH\ROADS\Price_Escalation_Bills\1_Model_Price_escalation_Roads_Building\Price_Escalation_new_model\NABARD_MODEL\1_Model_Price_Escalation_Index_Price_base_Bill_Wise_CC_%20.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Eeprvsp\d\NABARD%20RIDF%20XVI%20&amp;%20XVII%20(RIAD)\NABARD%20-%20(RIAD)%20Estimates%20&amp;%20%20Schedules\Kullupadu-Tajangi%20to%20Locheli(Schd.%20&amp;%20Est.)\Final_Detailed_estiamte_NABARD-RIAD.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server\107CW\RAJU%20PR\2008-09%20BUILDINGS\HERITAGE%202008-09\SRIVARIMETTU%20-%20New\WINDOWS\Desktop\PMGSY%20PH-V\ARRR-ver-11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132.186.101.194\gc_sl_ptd-h\PRICE\SAMPLE.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3\e\PMGSY%20PHASE-III%20ESTIMATES\ZP%20road%20%2011-0%20of%20Maidambanda(Manthani)~1.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God\f\Lotus%20Planning\Client%20Blls\Documents%20and%20Settings\Venkat\Local%20Settings\Temp\My%20Documents\zero.xls" TargetMode="External"/></Relationships>
</file>

<file path=xl/externalLinks/_rels/externalLink243.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JE\RPB%20ERST%20Naraspur\pallebata\Copy%20(2)%20of%20BR%20Siripur.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works\R.R.district\other%20files\devarakadra%20TS%20estimate\new%20estimation\ROB%20Diversion%20road%20latest.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RA-07%20STEEL.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server\107CW\SKHT%20MANDAL\heritage_division\bokkisampalem\WINDOWS\Desktop\PMGSY%20PH-V\ARRR-ver-1104.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pc-30\Users\admin\Downloads\costing1\D\cccl16\D\TENDER\CPWD\GPOA-%20Wrking.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server\SKHT%20MANDAL\heritage_division\bokkisampalem\WINDOWS\Desktop\PMGSY%20PH-V\ARRR-ver-11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server\107CW\APMSIDC-DEE-I(14.06.17)\Srikakulam\Medical%20college,%20SKLM\RIMS-Sklm-Balance-II-11.09.2015\Constr.%20of%20Off.%20Bldg.%20for%20JD%20AH%20%201.12.2010.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Mayuri3\d\MYDOCUMENT\Design%20&amp;%20Estimate\EWE%20STAETMENT.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TENDER\PACKAGE%20-%20I\Tender%20for%20Plumbing%20works\26th%20Nov%202014\4_CAPFIMS%20-%20PLUMBING%20ESTIMATE%20REVISED.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node5\NODE5\11-12-10\kukke%20Drawing%20status%20Report-4.00pm.xls" TargetMode="External"/></Relationships>
</file>

<file path=xl/externalLinks/_rels/externalLink25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DECEMBER%20DPR'S\main%20temp\Final%20DPR%20template%20Dont%20touch\15%20estimates\Nariah%20banjara\Divison%20Wise\Adilabad\HATTIGUDA.xls?B0E427B3" TargetMode="External"/><Relationship Id="rId1" Type="http://schemas.openxmlformats.org/officeDocument/2006/relationships/externalLinkPath" Target="file:///\\B0E427B3\HATTIGUDA.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Prccdu\d\Dept%20Info\VIDAVALUR%20ESTIMATES\Dampur%20GP%20estimate_BW_P.SET\Dampur%20GP%20Estimate.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himanshu\PARYAVARAN_BHAWAN\Mamta\NCPA\DG\GOA_ARPT_SUBSTNDG_EST_090609(fina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node5\NODE5\Arul%20workings\Woods\Pranee%20Final%20offer%20&amp;%20BOQ\Final%20Offer\My%20Downloads\KC%20685%20-%20TT%20ZCR%20Final1.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Kamath\shares\EOT%20&amp;%20Claims%20-%20Sirishaa\Min%20Qrtrs\Scope%20vs%20Front.xls" TargetMode="External"/></Relationships>
</file>

<file path=xl/externalLinks/_rels/externalLink262.xml.rels><?xml version="1.0" encoding="UTF-8" standalone="yes"?>
<Relationships xmlns="http://schemas.openxmlformats.org/package/2006/relationships"><Relationship Id="rId2" Type="http://schemas.microsoft.com/office/2019/04/relationships/externalLinkLongPath" Target="file:///\\pc-30\Users\admin\Downloads\Node22\Users\HP\Downloads\10-11-20\ncc-wdps\PUBLIC-ELEC\Nagur\Tender\MSEDCL\Pune-RGGVY\MP-HVDS-WORKINGS(REV)\Documents%20and%20Settings\electender.NCC-WED\Desktop\Documents%20and%20Settings\01465\Desktop\BALASORE%20DPR.xls?BFF69B22" TargetMode="External"/><Relationship Id="rId1" Type="http://schemas.openxmlformats.org/officeDocument/2006/relationships/externalLinkPath" Target="file:///\\BFF69B22\BALASORE%20DPR.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node5\NODE5\APMSIDC\smb:\192.168.4.19\texas\BOQ_TEXAS.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Johnny\STAFFSCHED.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sskumar\D\maratt%20reg-1\Documents%20and%20Settings\Administrator\Desktop\Trichy%20Airport\formats\Check%20list%20for%20Reports.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Riad6\d\DATA%202008-09\Documents%20and%20Settings\hcl\Desktop\ARRR-ver-1104.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PareuOfftake\Pareu.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ommon\O3340-BOQ-workings-29.07.04-EXTRA1.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Avd\d\Est%20with%20Revised%20data%20and%20SSR%2010-11\Documents\Buildings\Data\data9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c-30\Users\admin\Downloads\Node6\node6\GN(2013)\DRDO\NGO%20Guest%20House\TENDER%20APRISAL\Final%20at%20Culcutta(26-12-12)\BOQ\VOL-II_RA(Civil)_Fire%20Fighting%202P%20Dt%2015.12.11%20-%20Est%20as%20per%20market%20rates(carrage%20nil).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server\APMSIDC-DEE-I(14.06.17)\Srikakulam\Medical%20college,%20SKLM\RIMS-Sklm-Balance-II-11.09.2015\Constr.%20of%20Off.%20Bldg.%20for%20JD%20AH%20%201.12.2010.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server\107CW\Users\AEE%207\Downloads\Documents%20and%20Settings\Administrator\Desktop\IHSDP_KMC\RGK.RAYANAM.BILL%203.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ENC%20R\DN%20road%202.6%20to%206.4\D%20N%20rtoad%202.6%20to%206.4.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132.186.101.194\gc_sl_ptd-h\WINDOWS\Local%20Settings\Temporary%20Internet%20Files\Content.IE5\UOLD2D3S\MOTOROLA.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node2\PROJECTS%202009-10(GN)\ANGRAU\ANGRAU%20DATAS\lead%20s%20%202008-09\ananthapur.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Fire%20escape.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andupally\NABARD\mbnr-est&amp;shed.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Venu\hpi\WINDOWS.000\TEMP\MP-975.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Balaji\SharedDocs\RAB\Book1.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file:///\\himanshu\PARYAVARAN_BHAWAN\Documents%20and%20Settings\mamta.SPECTRAL\Desktop\GOA_ARPT_ELECT_INTERNAL_EST.xls" TargetMode="External"/></Relationships>
</file>

<file path=xl/externalLinks/_rels/externalLink285.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20and%20Settings\hcl\Desktop\ARRR-ver-1104.xls?14943FC4" TargetMode="External"/><Relationship Id="rId1" Type="http://schemas.openxmlformats.org/officeDocument/2006/relationships/externalLinkPath" Target="file:///\\14943FC4\ARRR-ver-1104.xls" TargetMode="External"/></Relationships>
</file>

<file path=xl/externalLinks/_rels/externalLink28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Kamath\shares\share%20folder\steel%20hubli.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server\Documents%20and%20Settings\Administrator\Desktop\IHSDP_KMC\RGK.RAYANAM.BILL%20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edrcserver1\design\Infra\Geotech\BBR\references\KWA\ISO-2001\Manual%20of%20Standards\GN-ST-06(2)(Design%20Sheet-Ruled).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23.08.04.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Services\c\windows\TEMP\BUDOFF\BBY\RCF%20AMM%20V\BOM.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pc-30\Users\admin\Downloads\8A9CA55D\cost%20data%20as%20per%20audited%20CPA%20rates%20as%20on%20%2030.07.08.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DESIGN-FFW.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INDIA%20Final.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Qs\d\Documents%20and%20Settings\ashwin\Local%20Settings\Temporary%20Internet%20Files\OLKD\CHIRAG\INFMAY.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Eeprvsp\d\Jan\PMGSY%20PhVIII\VSP%20final%20PH_VIII%20est\Estimates\pmgsy\Deverakonda\87.Gazinagar.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A:\All\Monthly\Nov.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Reconstn.%20of%20Bridge%20@%2039.6%20of%20V.A.A.Road\Re.con.of%20Minor%20Bridge%20in%20Km.39.6%20of%20V.A.A.Ro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300.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OLD%202014%20&amp;%202015\TENDER\PACKAGE%204\bipin%20data\DATA\CAPFIMS\Plumbing%20Revised\Package-1\4_CAPFIMS%20-%20PLUMBING%20ESTIMATE%20REVISED%2007.10.2014.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MALLESHAM\My%20Documents\ARRR-ver-1104.xls" TargetMode="External"/></Relationships>
</file>

<file path=xl/externalLinks/_rels/externalLink30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ELISHO-NAGUL\Tender\Documents%20and%20Settings\Unison\Desktop\FOR%20PRINT\Identification\Udgir%20220707\coding_of_activity_revised_2__1_(1)%20New%20123.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ee3\c\Phase-V\ARRR-ver-1104-Chandegaon.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Eeprvsp\d\DATA%202008-09\Documents%20and%20Settings\hcl\Desktop\ARRR-ver-1104.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tsclient\C\Cost%20Data%2030.07.08\cost%20data%20as%20per%20audited%20CPA%20rates%20as%20on%20%2030.07.08.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hcl\Desktop\ARRR-ver-1104.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RAMU\Desktop\ARRR-ver-1105-vsr.xls" TargetMode="External"/></Relationships>
</file>

<file path=xl/externalLinks/_rels/externalLink308.xml.rels><?xml version="1.0" encoding="UTF-8" standalone="yes"?>
<Relationships xmlns="http://schemas.openxmlformats.org/package/2006/relationships"><Relationship Id="rId1" Type="http://schemas.openxmlformats.org/officeDocument/2006/relationships/externalLinkPath" Target="file:///\\Cccl\d\Documents%20and%20Settings\Venkat\Local%20Settings\Temp\My%20Documents\zero.xls" TargetMode="External"/></Relationships>
</file>

<file path=xl/externalLinks/_rels/externalLink309.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My%20Documents\docu\docu\R&amp;B%20Dept.%20Estimates\East-Section.xls?8EFBDDDD" TargetMode="External"/><Relationship Id="rId1" Type="http://schemas.openxmlformats.org/officeDocument/2006/relationships/externalLinkPath" Target="file:///\\8EFBDDDD\East-Section.xls"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PANCHAYATRAJ%20ENGINEERING%20BCM\Kothagudem\collector%20office\2016-17\Documents%20and%20Settings\dhamodar\My%20Documents\Copy%20of%20BELUM%20landscape%20estmte.xls?70C141A6" TargetMode="External"/><Relationship Id="rId1" Type="http://schemas.openxmlformats.org/officeDocument/2006/relationships/externalLinkPath" Target="file:///\\70C141A6\Copy%20of%20BELUM%20landscape%20estmte.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Technic-7vkx6ql\e\D%20on%20server\Engg%20Dept\Current%20proj%202007\ESIC-Gujarat\Take%20off%20sheets\Revised%20Take%20off%20sheets%20-%2022.07.11\Steel%20-%20Hospital%20Beam.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3\d\New%20Folder\Ravi%20A.E.E\My%20Documents%20250806\New%20P-B%20Rd.16-25.2\Vallampatla%20-Tharigoppula.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node5\NODE5\APMSIDC\smb:\Geetha\F\user\GMK\T4312-HIAL\BOQ\Public%20convenience%20building.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192.168.100.17\d\Marketing\Markfed\Market%20Yard%20Datas\DATA%202008-09\Documents%20and%20Settings\hcl\Desktop\ARRR-ver-1104.xls" TargetMode="External"/></Relationships>
</file>

<file path=xl/externalLinks/_rels/externalLink315.xml.rels><?xml version="1.0" encoding="UTF-8" standalone="yes"?>
<Relationships xmlns="http://schemas.openxmlformats.org/package/2006/relationships"><Relationship Id="rId2" Type="http://schemas.microsoft.com/office/2019/04/relationships/externalLinkLongPath" Target="file:///\\pc-30\Users\admin\Downloads\Node22\Users\HP\Downloads\10-11-20\F-%20Drive%20Data\Ray\Hyderabad\RAY-14-15\F-%20Drive%20Data\Nalgonda%20&amp;%20Miryalaguda%20-%20UGD\NALGONDA-Manjari\nalgonda%2026-2-14\Gvmc%20Ray%20final\upper%20colony%20toll%20gate%20est\RAY\Ravi\new%20data.xlsx?499ABE9F" TargetMode="External"/><Relationship Id="rId1" Type="http://schemas.openxmlformats.org/officeDocument/2006/relationships/externalLinkPath" Target="file:///\\499ABE9F\new%20data.xlsx"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file:///\\Eeprvsp\d\Jan\PMGSY%20PhVIII\VSP%20final%20PH_VIII%20est\Documents%20and%20Settings\hcl\Desktop\ARRR-ver-1104.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Indiramma\e\Data\pmgsy\package1303\Package1304\formats1-4.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attachments_2010_12_07/est%20ref/DOCUME~1/SUDARS~1/LOCALS~1/Temp/Rar$DI00.765/Tirpuathi/Datas%20for%20roads%20and%20drains_2008-09.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Y:\Documents%20and%20Settings\dhamodar\My%20Documents\Copy%20of%20BELUM%20landscape%20estmte.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_2\d\bhu\porur\Hydra.%20Design(07-11-03)%20.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andur%20Mpl.Office\Tandur%20Municipal%20Office\Tandur%20-Mpl.Office-10-5-13.xlsx"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GVMC-New\DPR%20GVMC-12-5-09\GVMC-North%20East%20Zone%2011-5-09\a-Distribution%20-%20NE.xls" TargetMode="External"/></Relationships>
</file>

<file path=xl/externalLinks/_rels/externalLink32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GR\TGR_Aug11\CRF\CRF_Bhattiprolu(M)_Gunturu(Dt)\Chavali%20R&amp;B%20road%20to%20Addepally%20H.W%20of%20D.W_90.00%20Lakhs\CRF_Bhattiprolu_90%20lakhs_ok_20-11-2011.xls?EF3E2811" TargetMode="External"/><Relationship Id="rId1" Type="http://schemas.openxmlformats.org/officeDocument/2006/relationships/externalLinkPath" Target="file:///\\EF3E2811\CRF_Bhattiprolu_90%20lakhs_ok_20-11-2011.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Model%20estimates%202012-13\Sridhar\Maintenance%20Estimates\R&amp;B%20road%20to%20Yelavarru.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JE%20KALIGIRI\Desktop\Users\KAVALIDEE\Desktop\Wid%20PS%20Road%202.5-12.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file:///\\Acer-pc\e\Raja%20(Data%20enty%20operator)\Prathap\RE's%202015-16\Kupagal\RE%20kupagul.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Most-Graded%20Modal%20Estimate.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Natraj\d\Mukesh\IBP\South\SOR-III\Price-Bid\Capex%20(TN).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im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yd11\d\singh\db1\BIJNEPALLY\VATTE_PALEM_CD3_WORKS.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server\attachments_2010_12_07\est%20ref\DOCUME~1\SUDARS~1\LOCALS~1\Temp\Rar$DI00.765\Tirpuathi\Datas%20for%20roads%20and%20drains_2008-09.xls" TargetMode="External"/></Relationships>
</file>

<file path=xl/externalLinks/_rels/externalLink331.xml.rels><?xml version="1.0" encoding="UTF-8" standalone="yes"?>
<Relationships xmlns="http://schemas.openxmlformats.org/package/2006/relationships"><Relationship Id="rId1" Type="http://schemas.openxmlformats.org/officeDocument/2006/relationships/externalLinkPath" Target="file:///M:\Office%20Files\A.E(P.R)all%20Estimates\AEPR(Estimates)\OFFICE%20%20FILES\PMGSY\Thorough%20Roads\ARRR%20JANNEPALLY.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C%20drive\Documents%20and%20Settings\S.E\My%20Documents\D2\STP%20APURMSP\Final%20Data.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NZVD_6Sep08\Intake%20well%20-%20Modified%20-27.8.08.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Pallavi\d\SAI\M.%20P.%20HALL\CIVIL.xls" TargetMode="External"/></Relationships>
</file>

<file path=xl/externalLinks/_rels/externalLink336.xml.rels><?xml version="1.0" encoding="UTF-8" standalone="yes"?>
<Relationships xmlns="http://schemas.openxmlformats.org/package/2006/relationships"><Relationship Id="rId2" Type="http://schemas.microsoft.com/office/2019/04/relationships/externalLinkLongPath" Target="file:///\\Pc-3\Users\Aditi\Documents\OS%20Misc%20Maternity%20Work\ITBP\ITBP%20Alwar\Tenders3\d\Bihar%20Police%20Academy\BIHAR%20POLICE\GBU-Hema\GBU-Final%20BOQs\GBU-DSR-2007-Estimate-Civil-Foundation+Dynamic\GBU-04-03-2008-%20CD-Hostel-B-Housing-?AC55E6FF" TargetMode="External"/><Relationship Id="rId1" Type="http://schemas.openxmlformats.org/officeDocument/2006/relationships/externalLinkPath" Target="file:///\\AC55E6FF\GBU-04-03-2008-%20CD-Hostel-B-Housing-" TargetMode="External"/></Relationships>
</file>

<file path=xl/externalLinks/_rels/externalLink337.xml.rels><?xml version="1.0" encoding="UTF-8" standalone="yes"?>
<Relationships xmlns="http://schemas.openxmlformats.org/package/2006/relationships"><Relationship Id="rId2" Type="http://schemas.microsoft.com/office/2019/04/relationships/externalLinkLongPath" Target="file:///\\node5\NODE5\APMSIDC\smb:\arul\D\Sudha%20Documents\Sudha%20-%20Planning%20&amp;%20Monitoring\Site%20Info\MJES\Documents%20and%20Settings\Hotels\Desktop\Murugan\Murugan\Documents%20and%20Settings\Venkat\Local%20Settings\Temp\My%20Documents\zero.xls?78BAF22D" TargetMode="External"/><Relationship Id="rId1" Type="http://schemas.openxmlformats.org/officeDocument/2006/relationships/externalLinkPath" Target="file:///\\78BAF22D\zero.xls" TargetMode="External"/></Relationships>
</file>

<file path=xl/externalLinks/_rels/externalLink3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MORD%20DATA\ARRR-Final-Andhra%20Pradesh.xls?8A3EF2D5" TargetMode="External"/><Relationship Id="rId1" Type="http://schemas.openxmlformats.org/officeDocument/2006/relationships/externalLinkPath" Target="file:///\\8A3EF2D5\ARRR-Final-Andhra%20Pradesh.xls" TargetMode="External"/></Relationships>
</file>

<file path=xl/externalLinks/_rels/externalLink3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utocad1\anand\GROUP%201%20QUANTITY%20CALCULATIONS\ODR%20-%20ver-110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ARI-ED09BDA13B\Hari%20E\NALGONDA_HUDCO_WORKEST\HUDCO_7_VOILSINGARAM_KRISHNA_PR\3_PIPELINES_VOILSINGRAM.XLS" TargetMode="External"/></Relationships>
</file>

<file path=xl/externalLinks/_rels/externalLink340.xml.rels><?xml version="1.0" encoding="UTF-8" standalone="yes"?>
<Relationships xmlns="http://schemas.openxmlformats.org/package/2006/relationships"><Relationship Id="rId1" Type="http://schemas.openxmlformats.org/officeDocument/2006/relationships/externalLinkPath" Target="file:///G:\Back%20up%20files%20up%20to%2017509\f\Price%20Escalation\Sekhar\SC%20Corporation\Bldgs\Monthly%20rates\Gooty\Welfare%20hostel%20complex%20Girls%20Gooty%2028.4.2010.xls" TargetMode="External"/></Relationships>
</file>

<file path=xl/externalLinks/_rels/externalLink341.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34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nin\Users\Users\prasad\Downloads\System_1%20Files\PR%20DIVN%20NGKL\Ramesh\Suda\Estimates\Electrical_Estimats\SC%20Community%20hall%20at%20Ngkl_2.00L.xls" TargetMode="External"/></Relationships>
</file>

<file path=xl/externalLinks/_rels/externalLink34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344.xml.rels><?xml version="1.0" encoding="UTF-8" standalone="yes"?>
<Relationships xmlns="http://schemas.openxmlformats.org/package/2006/relationships"><Relationship Id="rId1" Type="http://schemas.openxmlformats.org/officeDocument/2006/relationships/externalLinkPath" Target="file:///\\Tyd11\d\YMallikarjuna%20Reddy(SW)\Back%20up%20files%20up%20to%2017509\f\Price%20Escalation\Sekhar\SC%20Corporation\Bldgs\Monthly%20rates\Gooty\Welfare%20hostel%20complex%20Girls%20Gooty%2028.4.2010.xls" TargetMode="External"/></Relationships>
</file>

<file path=xl/externalLinks/_rels/externalLink345.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Back%20up%20files%20up%20to%2017509\f\Price%20Escalation\Sekhar\SC%20Corporation\Bldgs\Monthly%20rates\Gooty\Welfare%20hostel%20complex%20Girls%20Gooty%2028.4.2010.xls" TargetMode="External"/></Relationships>
</file>

<file path=xl/externalLinks/_rels/externalLink346.xml.rels><?xml version="1.0" encoding="UTF-8" standalone="yes"?>
<Relationships xmlns="http://schemas.openxmlformats.org/package/2006/relationships"><Relationship Id="rId1" Type="http://schemas.openxmlformats.org/officeDocument/2006/relationships/externalLinkPath" Target="file:///A:\Estimates\data\Data2002-03-detailed.xls" TargetMode="External"/></Relationships>
</file>

<file path=xl/externalLinks/_rels/externalLink3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ept_NGKL_SubDvn\CHECK_DATA2006_07F.xls" TargetMode="External"/></Relationships>
</file>

<file path=xl/externalLinks/_rels/externalLink348.xml.rels><?xml version="1.0" encoding="UTF-8" standalone="yes"?>
<Relationships xmlns="http://schemas.openxmlformats.org/package/2006/relationships"><Relationship Id="rId1" Type="http://schemas.openxmlformats.org/officeDocument/2006/relationships/externalLinkPath" Target="file:///\\Tyd11\d\Marketing%20Data\Estimates\Estimates\Bowenpally\Up%20date\Estimates\Estimates\Medchal\2010-11\Compound%20wall%20(balance%20portion).xls" TargetMode="External"/></Relationships>
</file>

<file path=xl/externalLinks/_rels/externalLink3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A.Rao%20(29-01-2011)\Prabhu%20je\Nabard\GJ%20puram%20road\GJ%20puram%20roa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Works\YTC%20BCM%20HYD\Ekalavya%20Doors%20&amp;%20Roads%20Datas%2013-14.xls" TargetMode="External"/></Relationships>
</file>

<file path=xl/externalLinks/_rels/externalLink350.xml.rels><?xml version="1.0" encoding="UTF-8" standalone="yes"?>
<Relationships xmlns="http://schemas.openxmlformats.org/package/2006/relationships"><Relationship Id="rId1" Type="http://schemas.openxmlformats.org/officeDocument/2006/relationships/externalLinkPath" Target="file:///\\node5\NODE5\11-12-10\FILES\a.BZ001%20-%20RO\EXCEL\Turnover%20Projections%202004.xls" TargetMode="External"/></Relationships>
</file>

<file path=xl/externalLinks/_rels/externalLink351.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3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5\my%20documents\Subhash\GU%20Reddy\upender-gudipally-rsvp.xls" TargetMode="External"/></Relationships>
</file>

<file path=xl/externalLinks/_rels/externalLink3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Documents%20and%20Settings\somireddy\My%20Documents\FDR%20ESTIMATES%2010-11\FDR%20BORLAM%20DURKI.xls" TargetMode="External"/></Relationships>
</file>

<file path=xl/externalLinks/_rels/externalLink354.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3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4\C\RIDF%20X\MNMGEN\progRpts\absaug99.xls" TargetMode="External"/></Relationships>
</file>

<file path=xl/externalLinks/_rels/externalLink356.xml.rels><?xml version="1.0" encoding="UTF-8" standalone="yes"?>
<Relationships xmlns="http://schemas.openxmlformats.org/package/2006/relationships"><Relationship Id="rId2" Type="http://schemas.microsoft.com/office/2019/04/relationships/externalLinkLongPath" Target="file:///\\APEWIDC-PREM\Documents%20and%20Settings\Administrator\Local%20Settings\Temporary%20Internet%20Files\Content.IE5\0XQNG5U3\Documents%20and%20Settings\RAJESHWAR%20RAO\Desktop\srinivas\hyd-sts\mulug-hyds-final\jawaharnagar-bpt\jawaharnagar-bpt-hyd-1.xls?79B72E80" TargetMode="External"/><Relationship Id="rId1" Type="http://schemas.openxmlformats.org/officeDocument/2006/relationships/externalLinkPath" Target="file:///\\79B72E80\jawaharnagar-bpt-hyd-1.xls" TargetMode="External"/></Relationships>
</file>

<file path=xl/externalLinks/_rels/externalLink3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ocuments%20and%20Settings\S.A.Rahman\My%20Documents\Downloads\Estimates\SR317-318.2AC%20ROAD.xls" TargetMode="External"/></Relationships>
</file>

<file path=xl/externalLinks/_rels/externalLink358.xml.rels><?xml version="1.0" encoding="UTF-8" standalone="yes"?>
<Relationships xmlns="http://schemas.openxmlformats.org/package/2006/relationships"><Relationship Id="rId1" Type="http://schemas.openxmlformats.org/officeDocument/2006/relationships/externalLinkPath" Target="file:///\\Pallavi\d\SAI\M.%20P.%20HALL\ELECTRICAL.xls" TargetMode="External"/></Relationships>
</file>

<file path=xl/externalLinks/_rels/externalLink359.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ngg%20sec\Drains%20and%20Roads%20estimate.xls" TargetMode="External"/></Relationships>
</file>

<file path=xl/externalLinks/_rels/externalLink360.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3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R%20Cener\R%20R%20BUILDINGS\Documents%20and%20Settings\Acer%20OEM%20User\Desktop\TS%20Tadwai-Bayyaram-N.xls" TargetMode="External"/></Relationships>
</file>

<file path=xl/externalLinks/_rels/externalLink36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ARRR%20JANNEPALLY.xls" TargetMode="External"/></Relationships>
</file>

<file path=xl/externalLinks/_rels/externalLink36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364.xml.rels><?xml version="1.0" encoding="UTF-8" standalone="yes"?>
<Relationships xmlns="http://schemas.openxmlformats.org/package/2006/relationships"><Relationship Id="rId1" Type="http://schemas.openxmlformats.org/officeDocument/2006/relationships/externalLinkPath" Target="file:///\\server\MH(09.07.2013)\DE-I_mh_reports(28.02.14)\Roads\CDS-CC-Road\Skl-CMS-CCR%20-%20Copy.xls" TargetMode="External"/></Relationships>
</file>

<file path=xl/externalLinks/_rels/externalLink3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Waseem\Downloads\Bridge_Gangyada\Modifications\DPRs%20of%20Metpally\Nabard_B'Lingapur_2.80-5.0_030909.xls" TargetMode="External"/></Relationships>
</file>

<file path=xl/externalLinks/_rels/externalLink36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367.xml.rels><?xml version="1.0" encoding="UTF-8" standalone="yes"?>
<Relationships xmlns="http://schemas.openxmlformats.org/package/2006/relationships"><Relationship Id="rId1" Type="http://schemas.openxmlformats.org/officeDocument/2006/relationships/externalLinkPath" Target="file:///\\Tender3\d\Vinod\Excel\Tender\Boundary%20Wall%20for%20American%20International%20School%20%20-%20Taramani.xls" TargetMode="External"/></Relationships>
</file>

<file path=xl/externalLinks/_rels/externalLink368.xml.rels><?xml version="1.0" encoding="UTF-8" standalone="yes"?>
<Relationships xmlns="http://schemas.openxmlformats.org/package/2006/relationships"><Relationship Id="rId1" Type="http://schemas.openxmlformats.org/officeDocument/2006/relationships/externalLinkPath" Target="file:///\\sathiyamurthy\d$\Zero%20Cost\HRO\jayabheri\jayabheri\shuttering%20qty%20-%20SAP.xls" TargetMode="External"/></Relationships>
</file>

<file path=xl/externalLinks/_rels/externalLink369.xml.rels><?xml version="1.0" encoding="UTF-8" standalone="yes"?>
<Relationships xmlns="http://schemas.openxmlformats.org/package/2006/relationships"><Relationship Id="rId1" Type="http://schemas.openxmlformats.org/officeDocument/2006/relationships/externalLinkPath" Target="file:///\\PR1\c\MY%20DOCUMENTS\Ashanna\ASIFABAD\My%20Documents\PMGSY_Phase-II(Spl)\APII_0113\PMGSY%20Gupthala_E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Documents%20and%20Settings\Venkat123\Local%20Settings\Temporary%20Internet%20Files\Content.IE5\CLYZ45MR\Ekalavya%20Doors%20&amp;%20Roads%20Datas%2013-14.xls" TargetMode="External"/></Relationships>
</file>

<file path=xl/externalLinks/_rels/externalLink370.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GN(2013)\DRDO\NGO%20Guest%20House\TENDER%20APRISAL\Final%20at%20Culcutta(26-12-12)\BOQ\Jan\17th\New%20Folder\Rateanalysis%20with%20Market%20Rates-2.xls?C9E243D0" TargetMode="External"/><Relationship Id="rId1" Type="http://schemas.openxmlformats.org/officeDocument/2006/relationships/externalLinkPath" Target="file:///\\C9E243D0\Rateanalysis%20with%20Market%20Rates-2.xls" TargetMode="External"/></Relationships>
</file>

<file path=xl/externalLinks/_rels/externalLink3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oads-pmgsy\c\WINDOWS\Desktop\singh\db1\BIJNEPALLY\VATTEM_PALEM_BT_ROAD_15KM'S.xls" TargetMode="External"/></Relationships>
</file>

<file path=xl/externalLinks/_rels/externalLink3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ruthisk\scans\Users\aprdc3\Downloads\H-N'Sagar%20road\Byepass.Srisailam%20-%20Venu-final.xls" TargetMode="External"/></Relationships>
</file>

<file path=xl/externalLinks/_rels/externalLink37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PMGSY-I%20BAL-04-05\Road%20from%206-0%20km%20of%20T01%20to%20Balwanthapur%20(Mal-5).xls" TargetMode="External"/></Relationships>
</file>

<file path=xl/externalLinks/_rels/externalLink374.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KVC\Building\MNIT,%20Jaipur\BOQ%20Ambedkar%20Maidan,%20Lucknow.xls" TargetMode="External"/></Relationships>
</file>

<file path=xl/externalLinks/_rels/externalLink37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Ray\GVMC\Surya%20Teja%20Nagar-Vizag\After%20Scrutiny%20in%20MEPMA&amp;ENC\RWHS-GHMC\Data-East%20zone-%20Ist%20Qts.%20%202008-09,June%20(version%201).xls" TargetMode="External"/></Relationships>
</file>

<file path=xl/externalLinks/_rels/externalLink376.xml.rels><?xml version="1.0" encoding="UTF-8" standalone="yes"?>
<Relationships xmlns="http://schemas.openxmlformats.org/package/2006/relationships"><Relationship Id="rId2" Type="http://schemas.microsoft.com/office/2019/04/relationships/externalLinkLongPath" Target="file:///\\APEWIDC-PREM\Documents%20and%20Settings\AMBIENCE\Application%20Data\Microsoft\Excel\Documents%20and%20Settings\welcome\Desktop\adilabad\Abdullapur%20final%2015.06.11\Dorepalli_new%20rates\Economical%20PM\l%20Ecconomical%20Pumping%20Main-DP1.xlsx?4C6474BB" TargetMode="External"/><Relationship Id="rId1" Type="http://schemas.openxmlformats.org/officeDocument/2006/relationships/externalLinkPath" Target="file:///\\4C6474BB\l%20Ecconomical%20Pumping%20Main-DP1.xlsx" TargetMode="External"/></Relationships>
</file>

<file path=xl/externalLinks/_rels/externalLink377.xml.rels><?xml version="1.0" encoding="UTF-8" standalone="yes"?>
<Relationships xmlns="http://schemas.openxmlformats.org/package/2006/relationships"><Relationship Id="rId1" Type="http://schemas.openxmlformats.org/officeDocument/2006/relationships/externalLinkPath" Target="file:///\\server\f\Srikakulam\NABH-SKLM\EEC_NABH-SKLM-HO-DATA%202017-18%2010-04-2018%20YSAV%20to%20Print.xls" TargetMode="External"/></Relationships>
</file>

<file path=xl/externalLinks/_rels/externalLink378.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379.xml.rels><?xml version="1.0" encoding="UTF-8" standalone="yes"?>
<Relationships xmlns="http://schemas.openxmlformats.org/package/2006/relationships"><Relationship Id="rId1" Type="http://schemas.openxmlformats.org/officeDocument/2006/relationships/externalLinkPath" Target="file:///\\PR1\c\MY%20DOCUMENTS\Ashanna\ADILABAD%20(DIVISION)\PMGSY%20Gupthala_E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CC%20Roads%20Dubbak%20(Repaired).xls" TargetMode="External"/></Relationships>
</file>

<file path=xl/externalLinks/_rels/externalLink380.xml.rels><?xml version="1.0" encoding="UTF-8" standalone="yes"?>
<Relationships xmlns="http://schemas.openxmlformats.org/package/2006/relationships"><Relationship Id="rId1" Type="http://schemas.openxmlformats.org/officeDocument/2006/relationships/externalLinkPath" Target="file:///\\server\107CW\FormatRecovery\Hyd.%20Public%20School,%20Kdp\ROAD%20TO%20HPS%2001-01-2008.xls" TargetMode="External"/></Relationships>
</file>

<file path=xl/externalLinks/_rels/externalLink3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2016-17%20works\Telangana%202016-17\Siddipet\Siddipet%20UGD\Siddipet%20UGD-30-1-17%20-%20op-1.xlsx" TargetMode="External"/></Relationships>
</file>

<file path=xl/externalLinks/_rels/externalLink382.xml.rels><?xml version="1.0" encoding="UTF-8" standalone="yes"?>
<Relationships xmlns="http://schemas.openxmlformats.org/package/2006/relationships"><Relationship Id="rId1" Type="http://schemas.openxmlformats.org/officeDocument/2006/relationships/externalLinkPath" Target="file:///\\Zenith\c\My%20Documents\covers\Estimate\Rakesh2\MHP%20Daily.xls" TargetMode="External"/></Relationships>
</file>

<file path=xl/externalLinks/_rels/externalLink38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38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3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c\My%20Documents\ESTIMATES\E.Abstract\Gzl_project.xls" TargetMode="External"/></Relationships>
</file>

<file path=xl/externalLinks/_rels/externalLink38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ws2\c\My%20Documents\SCHEMES\mateen.xls" TargetMode="External"/></Relationships>
</file>

<file path=xl/externalLinks/_rels/externalLink38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p-1\dp-1\DEE-1\RDF\KADAPA\2011-12\RDF%20-%20Kodur-From%20Roads%20wing\CR%20Road%20to%20CE%20Road.xls" TargetMode="External"/></Relationships>
</file>

<file path=xl/externalLinks/_rels/externalLink388.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3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Database\FinalXLS\PFBS(13.9.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erver\BACKUP%205-10-2010\New%20Folder\SIVARAM\INTERNAL%20DISTRUBUTION%20SYSTEMS\Data%20Items\Rampachodavaram%20projects\Pipes&amp;Valves09-10\1.Model%20pipelines%20Data%202008-09-1.XLS" TargetMode="External"/></Relationships>
</file>

<file path=xl/externalLinks/_rels/externalLink390.xml.rels><?xml version="1.0" encoding="UTF-8" standalone="yes"?>
<Relationships xmlns="http://schemas.openxmlformats.org/package/2006/relationships"><Relationship Id="rId1" Type="http://schemas.openxmlformats.org/officeDocument/2006/relationships/externalLinkPath" Target="file:///\\server\E-Procurement%20Sche-A\Kadapa%20Tenders\Onipenta\Onipenta%2012.xls" TargetMode="External"/></Relationships>
</file>

<file path=xl/externalLinks/_rels/externalLink39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S%20Tadwai-Bayyaram-N.xls" TargetMode="External"/></Relationships>
</file>

<file path=xl/externalLinks/_rels/externalLink392.xml.rels><?xml version="1.0" encoding="UTF-8" standalone="yes"?>
<Relationships xmlns="http://schemas.openxmlformats.org/package/2006/relationships"><Relationship Id="rId1" Type="http://schemas.openxmlformats.org/officeDocument/2006/relationships/externalLinkPath" Target="file:///\\Avd\d\Est%20with%20Revised%20data%20and%20SSR%2010-11\Estimates\pmgsy-phase4\Thungathurthy\Thirumalagiri-Thatipamula-sri%20ram%20tanda\CD%20works.xls" TargetMode="External"/></Relationships>
</file>

<file path=xl/externalLinks/_rels/externalLink393.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xls" TargetMode="External"/></Relationships>
</file>

<file path=xl/externalLinks/_rels/externalLink39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395.xml.rels><?xml version="1.0" encoding="UTF-8" standalone="yes"?>
<Relationships xmlns="http://schemas.openxmlformats.org/package/2006/relationships"><Relationship Id="rId1" Type="http://schemas.openxmlformats.org/officeDocument/2006/relationships/externalLinkPath" Target="file:///\\pc-30\My%20Documents\docu\docu\R&amp;B%20Dept.%20Estimates\East-Section.xls" TargetMode="External"/></Relationships>
</file>

<file path=xl/externalLinks/_rels/externalLink3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CRF\CRF_Bhattiprolu(M)_Gunturu(Dt)\WEst.,\WE1_CRF%20Bhattiprolu\CRF_BPRLU_West\Documents\Buildings\Data\data99.xls" TargetMode="External"/></Relationships>
</file>

<file path=xl/externalLinks/_rels/externalLink39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F-%20Drive%20Data\Ray\Hyderabad\RAY-14-15\Documents%20and%20Settings\Administrator\Desktop\Sklm\Parks\palasa\SSR%20&amp;%20DATA%202005-2006\DATA%20-%202005-2006.xls?B5539B09" TargetMode="External"/><Relationship Id="rId1" Type="http://schemas.openxmlformats.org/officeDocument/2006/relationships/externalLinkPath" Target="file:///\\B5539B09\DATA%20-%202005-2006.xls" TargetMode="External"/></Relationships>
</file>

<file path=xl/externalLinks/_rels/externalLink398.xml.rels><?xml version="1.0" encoding="UTF-8" standalone="yes"?>
<Relationships xmlns="http://schemas.openxmlformats.org/package/2006/relationships"><Relationship Id="rId1" Type="http://schemas.openxmlformats.org/officeDocument/2006/relationships/externalLinkPath" Target="file:///\\server\My%20Documents\docu\docu\R&amp;B%20Dept.%20Estimates\East-Section.xls" TargetMode="External"/></Relationships>
</file>

<file path=xl/externalLinks/_rels/externalLink399.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WS%20DATA%20COMMUNICATED\Valves09-10_NABARD%20DP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20Khammam\Ekalavya%20Doors%20&amp;%20Roads%20Datas%2013-14.xls" TargetMode="External"/></Relationships>
</file>

<file path=xl/externalLinks/_rels/externalLink40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Eeprvsp\d\ARRR%20JANNEPALLY.xls" TargetMode="External"/></Relationships>
</file>

<file path=xl/externalLinks/_rels/externalLink4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AEE2\rachabanda\Rachabanda%20Estimate\as%20on%2015.7.11\My%20Documents\docu\docu\R&amp;B%20Dept.%20Estimates\East-Section.xls" TargetMode="External"/></Relationships>
</file>

<file path=xl/externalLinks/_rels/externalLink402.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403.xml.rels><?xml version="1.0" encoding="UTF-8" standalone="yes"?>
<Relationships xmlns="http://schemas.openxmlformats.org/package/2006/relationships"><Relationship Id="rId1" Type="http://schemas.openxmlformats.org/officeDocument/2006/relationships/externalLinkPath" Target="file:///\\server\107CW\PMGSY%20Ph%20X\Raghunadhapuram%20R%20data.xls" TargetMode="External"/></Relationships>
</file>

<file path=xl/externalLinks/_rels/externalLink4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2\f\ssr%2010-11\Chigurumamidi\Anganwadi%20%20building%20(4.25%20Lakhs)%20Manikyam-wk.xls" TargetMode="External"/></Relationships>
</file>

<file path=xl/externalLinks/_rels/externalLink4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itrakant\PICTORIAL\Pictorial%20Presentation_c.xls" TargetMode="External"/></Relationships>
</file>

<file path=xl/externalLinks/_rels/externalLink406.xml.rels><?xml version="1.0" encoding="UTF-8" standalone="yes"?>
<Relationships xmlns="http://schemas.openxmlformats.org/package/2006/relationships"><Relationship Id="rId1" Type="http://schemas.openxmlformats.org/officeDocument/2006/relationships/externalLinkPath" Target="file:///\\Kamath\shares\PLAMA%20HEIGHTS%20-%20RESIDENTIAL%20BLOCK\Monthly%20Reports\April'2010\Arihant%20Escapade\BOQ%20&amp;%20ZCR\Cost%20Code%20List.xls" TargetMode="External"/></Relationships>
</file>

<file path=xl/externalLinks/_rels/externalLink4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1\my%20documents\bh%20Nabard\shaligouraram.xls" TargetMode="External"/></Relationships>
</file>

<file path=xl/externalLinks/_rels/externalLink4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Ratnaraj\My%20Documents\RIDF-XII-TS-24.3.2007OGPC-WMM\tDR-ndd-Data\TDR_data-Mast1.9.06.xls" TargetMode="External"/></Relationships>
</file>

<file path=xl/externalLinks/_rels/externalLink409.xml.rels><?xml version="1.0" encoding="UTF-8" standalone="yes"?>
<Relationships xmlns="http://schemas.openxmlformats.org/package/2006/relationships"><Relationship Id="rId1" Type="http://schemas.openxmlformats.org/officeDocument/2006/relationships/externalLinkPath" Target="file:///\\server\r-10891\e\Back%20up%20files%20up%20to%2017509\f\Sudhakar%20Babu%20AE%20SC%20Corp\Proposal\2012-13\APSWRSC\23.8.2013\Adapur%2023.8.2013\Est.%20Adapur%20-%2024.8.2013%20F.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Nagarjuna/WE%20Full/NALGONDA_HUDCO_WORKEST/HUDCO_7_VOILSINGARAM_KRISHNA_PR/3_PIPELINES_VOILSINGRAM.XLS" TargetMode="External"/></Relationships>
</file>

<file path=xl/externalLinks/_rels/externalLink4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e\Documents\Repalle\KD\DPR%20line%20Est\KD\mangalagiri.xls" TargetMode="External"/></Relationships>
</file>

<file path=xl/externalLinks/_rels/externalLink411.xml.rels><?xml version="1.0" encoding="UTF-8" standalone="yes"?>
<Relationships xmlns="http://schemas.openxmlformats.org/package/2006/relationships"><Relationship Id="rId1" Type="http://schemas.openxmlformats.org/officeDocument/2006/relationships/externalLinkPath" Target="file:///G:\r-10891\e\Back%20up%20files%20up%20to%2017509\f\Sudhakar%20Babu%20AE%20SC%20Corp\Proposal\2012-13\APSWRSC\23.8.2013\Adapur%2023.8.2013\Est.%20Adapur%20-%2024.8.2013%20F.xls" TargetMode="External"/></Relationships>
</file>

<file path=xl/externalLinks/_rels/externalLink412.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C1%20RA07\RA-07%20STEEL.xls" TargetMode="External"/></Relationships>
</file>

<file path=xl/externalLinks/_rels/externalLink413.xml.rels><?xml version="1.0" encoding="UTF-8" standalone="yes"?>
<Relationships xmlns="http://schemas.openxmlformats.org/package/2006/relationships"><Relationship Id="rId1" Type="http://schemas.openxmlformats.org/officeDocument/2006/relationships/externalLinkPath" Target="file:///G:\WINDOWS\Desktop\PMGSY%20PH-V\ARRR-ver-1104.xls" TargetMode="External"/></Relationships>
</file>

<file path=xl/externalLinks/_rels/externalLink414.xml.rels><?xml version="1.0" encoding="UTF-8" standalone="yes"?>
<Relationships xmlns="http://schemas.openxmlformats.org/package/2006/relationships"><Relationship Id="rId1" Type="http://schemas.openxmlformats.org/officeDocument/2006/relationships/externalLinkPath" Target="file:///G:\KINGSTON%20J%20Files\SINGH\ROADS\Price_Escalation_Bills\1_Model_Price_escalation_Roads_Building\Price_Escalation_new_model\NABARD_MODEL\1_Model_Price_Escalation_Index_Price_base_Bill_Wise_CC_%20.xls" TargetMode="External"/></Relationships>
</file>

<file path=xl/externalLinks/_rels/externalLink4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sers\HP\Downloads\CC%20Roads%20Dubbak%20(Repaired).xls" TargetMode="External"/></Relationships>
</file>

<file path=xl/externalLinks/_rels/externalLink416.xml.rels><?xml version="1.0" encoding="UTF-8" standalone="yes"?>
<Relationships xmlns="http://schemas.openxmlformats.org/package/2006/relationships"><Relationship Id="rId1" Type="http://schemas.openxmlformats.org/officeDocument/2006/relationships/externalLinkPath" Target="file:///\\Edrcserver2\Design\Bandip\Infra\Geotech\Bds\Operating\SALPG\Well%20Design\Well.xls" TargetMode="External"/></Relationships>
</file>

<file path=xl/externalLinks/_rels/externalLink417.xml.rels><?xml version="1.0" encoding="UTF-8" standalone="yes"?>
<Relationships xmlns="http://schemas.openxmlformats.org/package/2006/relationships"><Relationship Id="rId1" Type="http://schemas.openxmlformats.org/officeDocument/2006/relationships/externalLinkPath" Target="file:///\\SA\Sundar%20Associates\SRIVARIMETTU%20-%20TPT\WINDOWS\Desktop\PMGSY%20PH-V\ARRR-ver-1104.xls" TargetMode="External"/></Relationships>
</file>

<file path=xl/externalLinks/_rels/externalLink418.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419.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2000%20MT,%20IBPM.xls" TargetMode="External"/></Relationships>
</file>

<file path=xl/externalLinks/_rels/externalLink4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11-Tourism\1101-%20GHANPUR%20TEMPLES\Estimation\Ghanapur%20temples%20final%20estimate%207-2-2012\Documents%20and%20Settings\dhamodar\My%20Documents\Copy%20of%20BELUM%20landscape%20estmte.xls?6C3FEA4A" TargetMode="External"/><Relationship Id="rId1" Type="http://schemas.openxmlformats.org/officeDocument/2006/relationships/externalLinkPath" Target="file:///\\6C3FEA4A\Copy%20of%20BELUM%20landscape%20estmte.xls" TargetMode="External"/></Relationships>
</file>

<file path=xl/externalLinks/_rels/externalLink420.xml.rels><?xml version="1.0" encoding="UTF-8" standalone="yes"?>
<Relationships xmlns="http://schemas.openxmlformats.org/package/2006/relationships"><Relationship Id="rId1" Type="http://schemas.openxmlformats.org/officeDocument/2006/relationships/externalLinkPath" Target="file:///\\Adnin\Documents%20and%20Settings\sai\My%20Documents\Downloads\Model.xls" TargetMode="External"/></Relationships>
</file>

<file path=xl/externalLinks/_rels/externalLink421.xml.rels><?xml version="1.0" encoding="UTF-8" standalone="yes"?>
<Relationships xmlns="http://schemas.openxmlformats.org/package/2006/relationships"><Relationship Id="rId1" Type="http://schemas.openxmlformats.org/officeDocument/2006/relationships/externalLinkPath" Target="file:///\\server\SRIVARIMETTU%20-%20TPT\WINDOWS\Desktop\PMGSY%20PH-V\ARRR-ver-1104.xls" TargetMode="External"/></Relationships>
</file>

<file path=xl/externalLinks/_rels/externalLink4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Users\AEE-II\AppData\Local\Temp\Rar$DI02.478\ESTIMATE...xls" TargetMode="External"/></Relationships>
</file>

<file path=xl/externalLinks/_rels/externalLink4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RIVE-F\ISC%20WORKS\ISC%20CHITTOOR\ISC%20TNN%20ROAD\ISC%20TNN%20ROAD2007-08\1)ISC-%20TNN%20-T.A-EST.xls" TargetMode="External"/></Relationships>
</file>

<file path=xl/externalLinks/_rels/externalLink4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2014-15\CH%20SREENIVAS\DRIVE-F\CRF%20NEW%20ESTIMATES%2001.09.2008\TS%20ESTIMATES\2%20PHASE\8%20KADAPA\ALLADUPALLI%20-ETURU\AE%20%20Road%20-%20.xls" TargetMode="External"/></Relationships>
</file>

<file path=xl/externalLinks/_rels/externalLink4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dministrator\My%20Documents\Downloads\RDF%20RTS%20%20final\Chilakamamidi\Kalimera%20-%20Shapally%20new.xls" TargetMode="External"/></Relationships>
</file>

<file path=xl/externalLinks/_rels/externalLink426.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Documents%20and%20Settings\hcl\Desktop\ARRR-ver-1104.xls" TargetMode="External"/></Relationships>
</file>

<file path=xl/externalLinks/_rels/externalLink427.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42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429.xml.rels><?xml version="1.0" encoding="UTF-8" standalone="yes"?>
<Relationships xmlns="http://schemas.openxmlformats.org/package/2006/relationships"><Relationship Id="rId1" Type="http://schemas.openxmlformats.org/officeDocument/2006/relationships/externalLinkPath" Target="file:///\\node5\NODE5\APMSIDC\smb:\Edrcserver1\DESIGN\Infra\Geotech\Crep\Soil-inv\O1097\DJB-0509\Spt-BH.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22\sections\Documents%20and%20Settings\Administrator\Desktop\Sklm\Parks\palasa\SSR%20&amp;%20DATA%202005-2006\DATA%20-%202005-2006.xls" TargetMode="External"/></Relationships>
</file>

<file path=xl/externalLinks/_rels/externalLink430.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Documents%20and%20Settings\shailu\Desktop\New%20Folder\Bowenpally\New%20estt,%20Bowenpally.xls" TargetMode="External"/></Relationships>
</file>

<file path=xl/externalLinks/_rels/externalLink43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Documents%20and%20Settings\Administrator\Desktop\CPWD%20DELHI%20RK%20PURAM\TENDERS-DATA%20PREPARATION%20-PETLABURZ.XLS" TargetMode="External"/></Relationships>
</file>

<file path=xl/externalLinks/_rels/externalLink4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20and%20Settings\hcl\Desktop\ARRR-ver-1104.xls" TargetMode="External"/></Relationships>
</file>

<file path=xl/externalLinks/_rels/externalLink433.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434.xml.rels><?xml version="1.0" encoding="UTF-8" standalone="yes"?>
<Relationships xmlns="http://schemas.openxmlformats.org/package/2006/relationships"><Relationship Id="rId1" Type="http://schemas.openxmlformats.org/officeDocument/2006/relationships/externalLinkPath" Target="file:///\\node5\NODE5\APMSIDC\smb:\Vatech\tenders\venkatesh%20babu\D\Vb\PROPOSAL\SEWAGE\VB-294\PRESENT\O&amp;M-Approvals\O&amp;M%20-%20FINAL\FRA_DJB%20O&amp;M24.12.02.xls" TargetMode="External"/></Relationships>
</file>

<file path=xl/externalLinks/_rels/externalLink435.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436.xml.rels><?xml version="1.0" encoding="UTF-8" standalone="yes"?>
<Relationships xmlns="http://schemas.openxmlformats.org/package/2006/relationships"><Relationship Id="rId1" Type="http://schemas.openxmlformats.org/officeDocument/2006/relationships/externalLinkPath" Target="file:///\\node5\NODE5\Arul\MD%20Visit\RAB-23\RA%20Bill-Sep'12\F\UGF%20Block%20F.xls" TargetMode="External"/></Relationships>
</file>

<file path=xl/externalLinks/_rels/externalLink437.xml.rels><?xml version="1.0" encoding="UTF-8" standalone="yes"?>
<Relationships xmlns="http://schemas.openxmlformats.org/package/2006/relationships"><Relationship Id="rId1" Type="http://schemas.openxmlformats.org/officeDocument/2006/relationships/externalLinkPath" Target="file:///\\Eeprvsp\d\Jan\PMGSY%20PhVIII\VSP%20final%20PH_VIII%20est\PMGSY-I%20BAL-04-05\Road%20from%206-0%20km%20of%20T01%20to%20Balwanthapur%20(Mal-5).xls" TargetMode="External"/></Relationships>
</file>

<file path=xl/externalLinks/_rels/externalLink4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ESH%2013-02-2017\2017\PRESENT%20PROJECT\WORKING\STATE%20PROJECTS\AOU\EXAMINATION%20HALL\examination%20block%20%2021-8-2017%20-UPDATED.xls?84D29ABF" TargetMode="External"/><Relationship Id="rId1" Type="http://schemas.openxmlformats.org/officeDocument/2006/relationships/externalLinkPath" Target="file:///\\84D29ABF\examination%20block%20%2021-8-2017%20-UPDATED.xls" TargetMode="External"/></Relationships>
</file>

<file path=xl/externalLinks/_rels/externalLink4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VOL-II_RA(Civil)_Fire%20Fighting%202P%20Dt%2015.12.11%20-%20Est%20as%20per%20market%20rates(carrage%20ni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rccdu\d\P.R.%20Atmakur\Estimates\P.R%20Guest%20house\Ramesh%20PWSS\2007-08\CR-Vchambers.xls" TargetMode="External"/></Relationships>
</file>

<file path=xl/externalLinks/_rels/externalLink440.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Estimates\Buildings\Mpp_newplan\Miryalaguda\MPP_Rajapet.xls" TargetMode="External"/></Relationships>
</file>

<file path=xl/externalLinks/_rels/externalLink44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Nellure-80-%20ELEC%20%20BOQ.xls" TargetMode="External"/></Relationships>
</file>

<file path=xl/externalLinks/_rels/externalLink442.xml.rels><?xml version="1.0" encoding="UTF-8" standalone="yes"?>
<Relationships xmlns="http://schemas.openxmlformats.org/package/2006/relationships"><Relationship Id="rId1" Type="http://schemas.openxmlformats.org/officeDocument/2006/relationships/externalLinkPath" Target="file:///\\server\Arul%20workings\RA%20Bills%20to%20JMC\Mantri%20Alpyne\Mantri%20Alpyne%20SC%20Bill\Mantri%20Sc%20Bill%20-%2030-11-13%20Bill%2004\Abstract.xlsx" TargetMode="External"/></Relationships>
</file>

<file path=xl/externalLinks/_rels/externalLink4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192.168.100.11\psu-tender\MD%20FROM%2018.07.2012%20TO%2013-11-2013\SW\WORKING\Documents%20and%20Settings\hcl\Desktop\ARRR-ver-1104.xls" TargetMode="External"/></Relationships>
</file>

<file path=xl/externalLinks/_rels/externalLink4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Buildings\Data\data99.xls" TargetMode="External"/></Relationships>
</file>

<file path=xl/externalLinks/_rels/externalLink445.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ampachodavaram%20projects\Pipes&amp;Valves09-10\1.Model%20pipelines%20Data%202008-09-1.XLS" TargetMode="External"/></Relationships>
</file>

<file path=xl/externalLinks/_rels/externalLink44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evised%20CC%202%20&amp;%203%20(CSCHK-SOMA)%2002-Aug-05.xls" TargetMode="External"/></Relationships>
</file>

<file path=xl/externalLinks/_rels/externalLink447.xml.rels><?xml version="1.0" encoding="UTF-8" standalone="yes"?>
<Relationships xmlns="http://schemas.openxmlformats.org/package/2006/relationships"><Relationship Id="rId2" Type="http://schemas.microsoft.com/office/2019/04/relationships/externalLinkLongPath" Target="file:///\\pc-30\Users\admin\Downloads\Node22\Users\HP\Downloads\10-11-20\192.168.100.2\BACKUP%205-10-2010\New%20Folder\SIVARAM\INTERNAL%20DISTRUBUTION%20SYSTEMS\Data%20Items\Rampachodavaram%20projects\Pipes&amp;Valves09-10\1.Model%20pipelines%20Data%202008-09-1.XLS?B6FBB772" TargetMode="External"/><Relationship Id="rId1" Type="http://schemas.openxmlformats.org/officeDocument/2006/relationships/externalLinkPath" Target="file:///\\B6FBB772\1.Model%20pipelines%20Data%202008-09-1.XLS" TargetMode="External"/></Relationships>
</file>

<file path=xl/externalLinks/_rels/externalLink448.xml.rels><?xml version="1.0" encoding="UTF-8" standalone="yes"?>
<Relationships xmlns="http://schemas.openxmlformats.org/package/2006/relationships"><Relationship Id="rId1" Type="http://schemas.openxmlformats.org/officeDocument/2006/relationships/externalLinkPath" Target="file:///\\192.168.100.17\Temp\Temp\Electrica%20lEstimate%20for%204th%20floor.xls" TargetMode="External"/></Relationships>
</file>

<file path=xl/externalLinks/_rels/externalLink4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Estimates\CD-works\Kistapuram-%20paleru%20causeway.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Venkatesan\d\Vinod\Excel\Tender\About%20Blank.xls" TargetMode="External"/></Relationships>
</file>

<file path=xl/externalLinks/_rels/externalLink450.xml.rels><?xml version="1.0" encoding="UTF-8" standalone="yes"?>
<Relationships xmlns="http://schemas.openxmlformats.org/package/2006/relationships"><Relationship Id="rId1" Type="http://schemas.openxmlformats.org/officeDocument/2006/relationships/externalLinkPath" Target="file:///\\server\PROJECTS\PROJECTS\Projects%20H%20-%20M\JP%20Greens%20128%20NOIDA\KENSINGTON%20BOUVELARD%20(131)\Tender\Fire%20Tender\KENSINGTON%20BOULEVARD%20-%20FIRE%20FIGHTING%20Rate%20Analysis.xls" TargetMode="External"/></Relationships>
</file>

<file path=xl/externalLinks/_rels/externalLink451.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windows\TEMP\KOYO%25E6%258F%2590%25E5%2587%25BA%25E8%25A6%258B%25E7%25A9%258D%25E6%259B%25B8%20.xls" TargetMode="External"/></Relationships>
</file>

<file path=xl/externalLinks/_rels/externalLink4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IR%20road%200%20to%206.3\Damalacheruvu%20-%20Nendragunta.xls" TargetMode="External"/></Relationships>
</file>

<file path=xl/externalLinks/_rels/externalLink4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dhamodar\My%20Documents\MAHA%20NANDI%20RESTAURANT\aptdc-mahanandi-civil-datas-estimate-20-9-07.xls" TargetMode="External"/></Relationships>
</file>

<file path=xl/externalLinks/_rels/externalLink454.xml.rels><?xml version="1.0" encoding="UTF-8" standalone="yes"?>
<Relationships xmlns="http://schemas.openxmlformats.org/package/2006/relationships"><Relationship Id="rId1" Type="http://schemas.openxmlformats.org/officeDocument/2006/relationships/externalLinkPath" Target="file:///M:\Office%20Files\ARRR%20JANNEPALLY.xls" TargetMode="External"/></Relationships>
</file>

<file path=xl/externalLinks/_rels/externalLink455.xml.rels><?xml version="1.0" encoding="UTF-8" standalone="yes"?>
<Relationships xmlns="http://schemas.openxmlformats.org/package/2006/relationships"><Relationship Id="rId1" Type="http://schemas.openxmlformats.org/officeDocument/2006/relationships/externalLinkPath" Target="file:///\\132.186.101.194\gc_sl_ptd-h\PRICE\HYATT.XLS" TargetMode="External"/></Relationships>
</file>

<file path=xl/externalLinks/_rels/externalLink4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DATA%202008-09\Documents%20and%20Settings\hcl\Desktop\ARRR-ver-1104.xls" TargetMode="External"/></Relationships>
</file>

<file path=xl/externalLinks/_rels/externalLink457.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ZP%20road-Asramam-%202.xls" TargetMode="External"/></Relationships>
</file>

<file path=xl/externalLinks/_rels/externalLink458.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RRahadari%20-Patur%20-%202.xls" TargetMode="External"/></Relationships>
</file>

<file path=xl/externalLinks/_rels/externalLink459.xml.rels><?xml version="1.0" encoding="UTF-8" standalone="yes"?>
<Relationships xmlns="http://schemas.openxmlformats.org/package/2006/relationships"><Relationship Id="rId1" Type="http://schemas.openxmlformats.org/officeDocument/2006/relationships/externalLinkPath" Target="file:///\\Nagarjuna\vol4\CONTRACT\BRIDG106\PACKAGE4\PAK4BOQ.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460.xml.rels><?xml version="1.0" encoding="UTF-8" standalone="yes"?>
<Relationships xmlns="http://schemas.openxmlformats.org/package/2006/relationships"><Relationship Id="rId1" Type="http://schemas.openxmlformats.org/officeDocument/2006/relationships/externalLinkPath" Target="file:///M:\ARRR%20JANNEPALLY.xls" TargetMode="External"/></Relationships>
</file>

<file path=xl/externalLinks/_rels/externalLink46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A.Rao%20(29-01-2011)\Collector%20chamber%20-3rd%20floor-18-1-2016\VC%20&amp;%20NIC%20&amp;%20others\PR%20HLB%20VZM\Documents%20and%20Settings\hcl\Desktop\ARRR-ver-1104.xls?093439F1" TargetMode="External"/><Relationship Id="rId1" Type="http://schemas.openxmlformats.org/officeDocument/2006/relationships/externalLinkPath" Target="file:///\\093439F1\ARRR-ver-11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08-03-2010\Mani\Warangal\Ghanapur%20temples%20final%20estimate%207-2-2012\Documents%20and%20Settings\dhamodar\My%20Documents\Copy%20of%20BELUM%20landscape%20estm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YTC%20Works\YTC%20BCM%20HYD\Ekalavya%20Doors%20&amp;%20Roads%20Datas%2013-1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DOCUME~1\TSROAD~1\LOCALS~1\Temp\Rar$DI00.437\Copy%20of%20huzur-%20kanaram%20final%20on%209-5-15%20%20%20Dept%20Scr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1-Tourism\1104%20-%20SIHM%20TIRUPATI\ESTIMATIONS\SIHM-16.01.10-APTDC.xls" TargetMode="External"/></Relationships>
</file>

<file path=xl/externalLinks/_rels/externalLink5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elangana%20region\SR%20estimatesdt24-11.2014\SR%20estimate%202nd%20phase\consultancy%20note\Final%20Consultancy%20estimates\SK%20road\G.O.RT.NO.129\Final\S-KS%20EST%20R0%20%20%20F.xls?465A4316" TargetMode="External"/><Relationship Id="rId1" Type="http://schemas.openxmlformats.org/officeDocument/2006/relationships/externalLinkPath" Target="file:///\\465A4316\S-KS%20EST%20R0%20%20%20F.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Nagarjuna/WE%20Full/07%202010%20Marketing%20Estimates/2010-11_NAGAYALANK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OM\Downloads\Revised%20DMS%202014-1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satyasai%20-sssc\Chintapalli\YTC%20Chintapalli%20RE\Ekalavya%20Doors%20&amp;%20Roads%20Datas%2013-1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4\e\WINDOWS\Desktop\Desktop\rajsekhar\eluru%20sub\Elluru%20de%20&amp;%20es\estimations%20subm\Eluru%20Data%20Muni%20Modi%20FINAL.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G:\Data.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Z:\11-Tourism\1104%20-%20SIHM%20TIRUPATI\ESTIMATIONS\SIHM-16.01.10-APTD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RM%20A%20Roads%20Est\Sultanabad%20to%20Kalvasrirampur\Sultana%2023415.xls" TargetMode="External"/></Relationships>
</file>

<file path=xl/externalLinks/_rels/externalLink6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d\VIKARABAD\Corespondence\HO-VIKARABAD\Vikarabad%202011\VKB%20%20FINAL%20%2026-06-2011_Estimate\VIKARABAD%20WS%20PRINT%201162011\DATAS\1%20DATAS%20di%20pipes%20(2010-211).xls?E23B00BA" TargetMode="External"/><Relationship Id="rId1" Type="http://schemas.openxmlformats.org/officeDocument/2006/relationships/externalLinkPath" Target="file:///\\E23B00BA\1%20DATAS%20di%20pipes%20(2010-21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server\Users\Raghava\Desktop\BT%20Data.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ndiresh\d\CHIRAG\park2\PLANNING\INFBD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Chintapalli\YTC%20Chintapalli%20RE\Ekalavya%20Doors%20&amp;%20Roads%20Datas%2013-14.xls" TargetMode="External"/></Relationships>
</file>

<file path=xl/externalLinks/_rels/externalLink66.xml.rels><?xml version="1.0" encoding="UTF-8" standalone="yes"?>
<Relationships xmlns="http://schemas.openxmlformats.org/package/2006/relationships"><Relationship Id="rId2" Type="http://schemas.microsoft.com/office/2019/04/relationships/externalLinkLongPath" Target="file:///\\pc-30\Users\admin\Downloads\Node22\Users\HP\Downloads\10-11-20\Doon-01\public\Documents%20and%20Settings\SCE\Local%20Settings\Temp\wz7500\TENDER%202-Akluj+Barshi+SHP-R+SHP-U-170108\Lot%20No.04-Dt%2009.09.07\amit\MERC\sagar%20JE\SUBMENU1.xls?47287695" TargetMode="External"/><Relationship Id="rId1" Type="http://schemas.openxmlformats.org/officeDocument/2006/relationships/externalLinkPath" Target="file:///\\47287695\SUBMENU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WINDOWS\Desktop\singh\db1\BIJNEPALLY\VATTEM_PALEM_BT_ROAD_15KM'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Data.xls" TargetMode="External"/></Relationships>
</file>

<file path=xl/externalLinks/_rels/externalLink69.xml.rels><?xml version="1.0" encoding="UTF-8" standalone="yes"?>
<Relationships xmlns="http://schemas.openxmlformats.org/package/2006/relationships"><Relationship Id="rId2" Type="http://schemas.microsoft.com/office/2019/04/relationships/externalLinkLongPath" Target="file:///\\pc-30\Users\admin\Downloads\Node22\Users\HP\Downloads\10-11-20\Bk\Design%20&amp;%20Development\Design%20&amp;%20Development\11-%20Tourism\1101-%20GHANPUR%20TEMPLES\Estimation\Information%20centre%20plumbing%20estimate%20drawing\Information%20centre_29.10.09.xls?30830814" TargetMode="External"/><Relationship Id="rId1" Type="http://schemas.openxmlformats.org/officeDocument/2006/relationships/externalLinkPath" Target="file:///\\30830814\Information%20centre_29.1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ccp\e\Public_Aruna\Zuari%20Cement\BandF\Housing\kkp\KKP-ISO\KKP-ISO-9001-1994\stds\GN-ST-06(2)(Design%20Sheet-Ruled).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ndsrv02\IDMS\Cost%20Management\3.0%20Projects\DLF%20Taramani\Output\Submission%2010.10.08\DLF%20Taramani_Cost%20Plan%20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gd-qs\e\DPM\Rate%20analasys\man%20hole%20estimation.xls" TargetMode="External"/></Relationships>
</file>

<file path=xl/externalLinks/_rels/externalLink73.xml.rels><?xml version="1.0" encoding="UTF-8" standalone="yes"?>
<Relationships xmlns="http://schemas.openxmlformats.org/package/2006/relationships"><Relationship Id="rId2" Type="http://schemas.microsoft.com/office/2019/04/relationships/externalLinkLongPath" Target="file:///\\pc-30\Users\admin\Downloads\Node22\Users\HP\Downloads\10-11-20\Sk3\d\VIKARABAD\Corespondence\HO-VIKARABAD\Vikarabad%202011\VKB%20%20FINAL%20%2026-06-2011_Estimate\VIKARABAD%20WS%20PRINT%201162011\DATAS\1%20DATAS%20di%20pipes%20(2010-211).xls?08F78DB3" TargetMode="External"/><Relationship Id="rId1" Type="http://schemas.openxmlformats.org/officeDocument/2006/relationships/externalLinkPath" Target="file:///\\08F78DB3\1%20DATAS%20di%20pipes%20(2010-21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Print\aptdc-mahanandi-civil-datas-estimate-20-9-07.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eprvsp\d\Users\SAI\Desktop\Iruwada-%20PMGSY-%20MTC..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server\107CW\Users\AEE%207\Downloads\Marketing%20Data\Data%20(14-1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Narsingi\New%20works.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new%20estt%202011-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avi\Vizianagaram%20No.1\V.P.Road%20Minor%20Bridge%20in%20Km.12.6\Re-constn.of%20Minor%20Bridge%20in%20Km.12.6%20of%20V.P.Roa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drcserver1\DESIGN\Infra\Geotech\Crep\Soil-inv\O1097\DJB-0509\Spt-BH.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mc\c\My%20Documents\SpecialREPORT-MAY200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83.xml.rels><?xml version="1.0" encoding="UTF-8" standalone="yes"?>
<Relationships xmlns="http://schemas.openxmlformats.org/package/2006/relationships"><Relationship Id="rId2" Type="http://schemas.microsoft.com/office/2019/04/relationships/externalLinkLongPath" Target="file:///\\pc-30\Users\admin\Downloads\Node22\Users\HP\Downloads\10-11-20\eleserver\YTC%20Works\YTC%20-%20Khammam\Documents%20and%20Settings\Venkat123\Local%20Settings\Temporary%20Internet%20Files\Content.IE5\CLYZ45MR\Ekalavya%20Doors%20&amp;%20Roads%20Datas%2013-14.xls?37E6BEA9" TargetMode="External"/><Relationship Id="rId1" Type="http://schemas.openxmlformats.org/officeDocument/2006/relationships/externalLinkPath" Target="file:///\\37E6BEA9\Ekalavya%20Doors%20&amp;%20Roads%20Datas%2013-1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SSR07-08_toJakeru-estdpr.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ajalpoyry\D\CHITTOOR%20%2007.06.12\DATAS%20di%20pipes%20(2010-21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EDRCSERVER1\DESIGN\user\Housing\SIRISH\TENDERS\Qatar%20Stadium\04-08-2000%20Pre-cast%20Raker\Stadium%20Civil%20Boq-latest.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Tyd11\d\Data.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bpreddy\R&amp;B\Sadasivpet%20Section\SR\Doulthabad%20Chitkul%20road%202008_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II\Nalgonda\Graded-27.Dacharam.xls" TargetMode="External"/></Relationships>
</file>

<file path=xl/externalLinks/_rels/externalLink90.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New%20RIDF-XVIII-TSn-VZM-MBNR-%20home-\NBD-MBNR--TS\Nabard%20%20K%20R%20to%20Konalathalap-fiekd\Annaram%20Nabard%20work%20detailed%20estimate%2012.09.2012.xls?275187FC" TargetMode="External"/><Relationship Id="rId1" Type="http://schemas.openxmlformats.org/officeDocument/2006/relationships/externalLinkPath" Target="file:///\\275187FC\Annaram%20Nabard%20work%20detailed%20estimate%2012.09.201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node5\NODE5\APMSIDC\smb:\Edrcserver1\design\user\Cement\KVPgroup\E-Kvp\KVP-Engrs\PPRM-Housing\Namakkal%20Housing\School\T1037%20Entire%20Schoo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Filesrv\rws-common\NALGONDA_HUDCO_WORKEST\HUDCO_7_VOILSINGARAM_KRISHNA_PR\3_PIPELINES_VOILSINGRAM.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c-3\Users\Aditi\Documents\OS%20Misc%20Maternity%20Work\ITBP\ITBP%20Alwar\archen_21\D\Interconnect%20(PCB)%20facility%20%20at%20Space%20park,%20ISITE%20Campus%20,%20Marathahalli\ISITE%20Campus%20,%20Marathahalli.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HLB%20LWE2%20des%20&amp;%20estimate\estimate\Bonkal%20design%20data.xls?CF356B50" TargetMode="External"/><Relationship Id="rId1" Type="http://schemas.openxmlformats.org/officeDocument/2006/relationships/externalLinkPath" Target="file:///\\CF356B50\Bonkal%20design%20data.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Tyd11\d\YMallikarjuna%20Reddy(SW)\OFFICE\AE's\AE-%20ATP\Degree%20College%20at%20Tadipatri.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 val="LIST"/>
    </sheetNames>
    <sheetDataSet>
      <sheetData sheetId="0"/>
      <sheetData sheetId="1"/>
      <sheetData sheetId="2"/>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HDPE"/>
      <sheetName val="Estimate "/>
      <sheetName val="stone"/>
      <sheetName val="EDWise"/>
      <sheetName val="BHANDUP"/>
      <sheetName val="PRECAST lightconc-II"/>
      <sheetName val="data existing_do not delete"/>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Lead"/>
      <sheetName val="Material"/>
      <sheetName val="Works"/>
      <sheetName val="RMR"/>
      <sheetName val="Data"/>
      <sheetName val="DAE"/>
      <sheetName val="Sdata"/>
      <sheetName val="CS"/>
      <sheetName val="Usage"/>
      <sheetName val="Common "/>
      <sheetName val="Common_"/>
      <sheetName val="HDPE"/>
      <sheetName val="DI"/>
      <sheetName val="pvc"/>
      <sheetName val="pvc_basic"/>
      <sheetName val="hdpe_basic"/>
      <sheetName val="wh_data"/>
      <sheetName val="wh_data_R"/>
      <sheetName val="CPHEEO"/>
      <sheetName val="input"/>
      <sheetName val="final abstract"/>
      <sheetName val="Lead statement"/>
      <sheetName val="Class IV Qtr. Ele"/>
      <sheetName val="Estimate "/>
      <sheetName val="Estimate 10.00 Lakhs "/>
      <sheetName val="Sheet1"/>
      <sheetName val="MRATES"/>
      <sheetName val="rdamdata"/>
      <sheetName val="lead-st"/>
      <sheetName val="r"/>
      <sheetName val="Work_sheet"/>
      <sheetName val="Cover"/>
      <sheetName val="MRMECADAMoad data"/>
      <sheetName val="maya"/>
      <sheetName val="Sheet9"/>
      <sheetName val="ABS"/>
      <sheetName val="Labour"/>
      <sheetName val="bom"/>
      <sheetName val="SSR 2014-15 Rates"/>
      <sheetName val="Bitumen trunk"/>
      <sheetName val="Feeder"/>
      <sheetName val="R99 etc"/>
      <sheetName val="Trunk unpaved"/>
      <sheetName val="60-70"/>
      <sheetName val="80-100"/>
      <sheetName val="BOQ"/>
      <sheetName val="C&amp;S"/>
      <sheetName val="CC"/>
      <sheetName val="C&amp;S monthwise"/>
      <sheetName val="Emulsion MS"/>
      <sheetName val=" HSD"/>
      <sheetName val="Materials"/>
      <sheetName val="PVC_dia"/>
      <sheetName val="m"/>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lysis"/>
      <sheetName val="GRAND SUMMARY"/>
      <sheetName val="Part C - HardStand"/>
      <sheetName val="Sum"/>
      <sheetName val="Est"/>
      <sheetName val="Sheet1"/>
      <sheetName val="Summary"/>
      <sheetName val="Estimate"/>
      <sheetName val="APPX-J"/>
      <sheetName val="Appendix J (EST &amp; QUO Summary)"/>
      <sheetName val="Appendix K(L1)"/>
      <sheetName val="Appendix L(SUMMARY L1)"/>
      <sheetName val="APPX-N"/>
      <sheetName val="APX-O (LOW)"/>
      <sheetName val="APPX-M"/>
      <sheetName val="Summary (2)"/>
      <sheetName val="Comparision"/>
      <sheetName val="compa"/>
      <sheetName val="Part II Subhead I(12-73)"/>
      <sheetName val="Basic Rates"/>
      <sheetName val="Rate"/>
      <sheetName val="Rate Analysis"/>
      <sheetName val="Part II Subhead II"/>
      <sheetName val="Part II subhead III"/>
      <sheetName val="Lifts"/>
      <sheetName val="Part IV"/>
      <sheetName val="Rate Analysis in lifts"/>
      <sheetName val="Part II Subhead II(74-112)"/>
      <sheetName val="Part II subhead III(113-126)"/>
      <sheetName val="Part IV(138-166)"/>
      <sheetName val="ELEC-RA"/>
      <sheetName val="SEC-RA"/>
      <sheetName val="FPS-RA"/>
      <sheetName val="summary of item rate"/>
      <sheetName val="Rates compa"/>
      <sheetName val="Pumps"/>
      <sheetName val="QTY"/>
      <sheetName val="AEs PART-II"/>
      <sheetName val="AE PART-I"/>
      <sheetName val="Ele RA"/>
      <sheetName val="Fire Alarm RA"/>
      <sheetName val="Fire"/>
      <sheetName val="Civil RA"/>
      <sheetName val="Blast doors"/>
      <sheetName val=" Basic Rates"/>
      <sheetName val="Ele RA "/>
      <sheetName val="bLAST DOOR RA"/>
      <sheetName val="k"/>
      <sheetName val="Final Estimate"/>
      <sheetName val="CST-I"/>
      <sheetName val="LOW RATES"/>
      <sheetName val="N"/>
      <sheetName val="O"/>
      <sheetName val="CST-O"/>
      <sheetName val="T.S"/>
      <sheetName val="Plinth Area Cost"/>
      <sheetName val="BOQ"/>
      <sheetName val="CST"/>
      <sheetName val="APP C"/>
      <sheetName val="APP D"/>
      <sheetName val="App J"/>
      <sheetName val="App K"/>
      <sheetName val="APP L"/>
      <sheetName val="App M"/>
      <sheetName val="App N"/>
      <sheetName val="App O"/>
      <sheetName val="SOLAR FENCE"/>
      <sheetName val="J1"/>
      <sheetName val="J2"/>
      <sheetName val="K1"/>
      <sheetName val="K2"/>
      <sheetName val="High Rates"/>
      <sheetName val="Paschal"/>
      <sheetName val="sca"/>
      <sheetName val="Sheet3"/>
      <sheetName val="Ammendement"/>
      <sheetName val="Sheet2"/>
      <sheetName val="Amd BOQ"/>
      <sheetName val="Cost Civil"/>
      <sheetName val="Civil-AOR"/>
      <sheetName val="Electrical AOR"/>
      <sheetName val="Subdetail"/>
      <sheetName val="Basic Rate"/>
      <sheetName val="Cover"/>
      <sheetName val="T7 Buildestimate"/>
      <sheetName val="RA SOLAR"/>
      <sheetName val="Servieces"/>
      <sheetName val="Tunnel "/>
      <sheetName val="FF RA"/>
      <sheetName val="Vent Rate"/>
      <sheetName val="FAS RA"/>
      <sheetName val=" T7"/>
      <sheetName val="LATEST AE"/>
      <sheetName val="AE_I"/>
      <sheetName val="AE-II"/>
      <sheetName val="Rateanalysis"/>
      <sheetName val="Detail"/>
      <sheetName val="FF_RA"/>
      <sheetName val="Power Supply FF RA"/>
      <sheetName val="ktr"/>
      <sheetName val="Final BOQ"/>
      <sheetName val="Material rate"/>
      <sheetName val="Steel Rate"/>
      <sheetName val="Septic Tank"/>
      <sheetName val="SUMMARY-1"/>
      <sheetName val="Material rate (2)"/>
      <sheetName val="Bldg-Wise"/>
      <sheetName val="Fee Rate Summary"/>
      <sheetName val="wh_data"/>
      <sheetName val="wh_data_R"/>
      <sheetName val="CPHEEO"/>
      <sheetName val="input"/>
      <sheetName val="SOR"/>
      <sheetName val="970121 fee rates"/>
      <sheetName val="p&amp;m"/>
      <sheetName val="SPT vs PHI"/>
      <sheetName val="Civil Boq"/>
      <sheetName val="PA- Consutant "/>
      <sheetName val="Materials Cost"/>
      <sheetName val="Design"/>
      <sheetName val="Kurkumbh BOQ"/>
      <sheetName val="BOQ (2)"/>
      <sheetName val="VCH-SLC"/>
      <sheetName val="Supplier"/>
      <sheetName val="A1-Continuous"/>
      <sheetName val="sheet6"/>
      <sheetName val="MASTER_RATE ANALYSIS"/>
      <sheetName val="Headings"/>
      <sheetName val="CASHFLOWS"/>
      <sheetName val="jobhist"/>
      <sheetName val="upa"/>
      <sheetName val="Form 6"/>
      <sheetName val="Assumptions"/>
      <sheetName val="PPA Summary"/>
      <sheetName val="India F&amp;S Template"/>
      <sheetName val="Site Dev BOQ"/>
      <sheetName val="PRECAST lightconc-II"/>
      <sheetName val="GBW"/>
      <sheetName val="FitOutConfCentre"/>
      <sheetName val="Fee_Rate_Summary"/>
      <sheetName val="970121_fee_rates"/>
      <sheetName val="PA-_Consutant_"/>
      <sheetName val="Materials_Cost"/>
      <sheetName val="Civil_Boq"/>
      <sheetName val="SPT_vs_PHI"/>
      <sheetName val="Site_Dev_BOQ"/>
      <sheetName val="BOQ_(2)"/>
      <sheetName val="PRECAST_lightconc-II"/>
      <sheetName val="CASH-FLOW"/>
      <sheetName val="Tax Invoice"/>
      <sheetName val="Lab"/>
      <sheetName val="FORM7"/>
      <sheetName val="girder"/>
      <sheetName val="INDIGINEOUS ITEMS "/>
      <sheetName val="1"/>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LEVEL SHEET"/>
      <sheetName val="TBEAM"/>
      <sheetName val="Rocker"/>
      <sheetName val="office"/>
      <sheetName val="PRELIM5"/>
      <sheetName val="monitoring-breakup Feb02"/>
      <sheetName val="細目"/>
      <sheetName val="A"/>
      <sheetName val="BLK2"/>
      <sheetName val="BLK3"/>
      <sheetName val="E &amp; R"/>
      <sheetName val="radar"/>
      <sheetName val="UG"/>
      <sheetName val="CIVIL WORK PLAN-13-14"/>
      <sheetName val="WORK SUMMERY "/>
      <sheetName val="MEP DETAIL"/>
      <sheetName val="rev.02"/>
      <sheetName val="R20_R30_work"/>
      <sheetName val="COLUMN"/>
      <sheetName val="col-reinft1"/>
      <sheetName val="Kurkumbh_BOQ"/>
      <sheetName val="MASTER_RATE_ANALYSIS"/>
      <sheetName val="Form_6"/>
      <sheetName val="PPA_Summary"/>
      <sheetName val="India_F&amp;S_Template"/>
      <sheetName val="Tax_Invoice"/>
      <sheetName val="INDIGINEOUS_ITEMS_"/>
      <sheetName val="PointNo_5"/>
      <sheetName val="monitoring-breakup_Feb02"/>
      <sheetName val="parametry"/>
      <sheetName val="Material"/>
      <sheetName val="Works"/>
      <sheetName val="General"/>
      <sheetName val="Data"/>
      <sheetName val="abstract"/>
      <sheetName val="detailed"/>
      <sheetName val="cdAbst"/>
      <sheetName val="cost"/>
      <sheetName val="hp900"/>
      <sheetName val="CDdata (2)"/>
      <sheetName val="1v900"/>
      <sheetName val="2v900"/>
      <sheetName val="3v900"/>
      <sheetName val="impRdam"/>
      <sheetName val="CDdata"/>
      <sheetName val="lchart"/>
      <sheetName val="keymap"/>
      <sheetName val="LS"/>
      <sheetName val="CS"/>
      <sheetName val="leads"/>
      <sheetName val="F6pave"/>
      <sheetName val="F7hp900"/>
      <sheetName val="F7hp600"/>
      <sheetName val="F7slb3m"/>
      <sheetName val="F7slb4m"/>
      <sheetName val="F8rate"/>
      <sheetName val="btrates"/>
      <sheetName val="thick"/>
      <sheetName val="Leadcost"/>
      <sheetName val="lchart1"/>
      <sheetName val="index"/>
      <sheetName val="gen_abst"/>
      <sheetName val="water"/>
      <sheetName val="data_new"/>
      <sheetName val="lead-st"/>
      <sheetName val="v"/>
      <sheetName val="r"/>
      <sheetName val="l"/>
      <sheetName val="electrical"/>
      <sheetName val="marking"/>
      <sheetName val="beams"/>
      <sheetName val="features"/>
      <sheetName val="c_wall"/>
      <sheetName val="mro_bldg"/>
      <sheetName val="mpp_bldg"/>
      <sheetName val="sanitory"/>
      <sheetName val="septic_tank"/>
      <sheetName val="electri"/>
      <sheetName val="data_sein"/>
      <sheetName val="door"/>
      <sheetName val="win"/>
      <sheetName val="Cover-MEstt."/>
      <sheetName val="ABST(PART B) "/>
      <sheetName val="F6-Gnrl Abstrt"/>
      <sheetName val="Lead"/>
      <sheetName val="Data.F8.BTR"/>
      <sheetName val="F6-Estt"/>
      <sheetName val="sub-data -no full"/>
      <sheetName val="Labour"/>
      <sheetName val="Machinery"/>
      <sheetName val="Diff stmnt (2)"/>
      <sheetName val="slip"/>
      <sheetName val="tech"/>
      <sheetName val="culvert"/>
      <sheetName val="culvert (2)"/>
      <sheetName val="culvert (3)"/>
      <sheetName val="CS (2)"/>
      <sheetName val="f_slip"/>
      <sheetName val="1v600"/>
      <sheetName val="2v600"/>
      <sheetName val="3v600"/>
      <sheetName val="30mRdam"/>
      <sheetName val="report"/>
      <sheetName val="trialpit"/>
      <sheetName val="Encl."/>
      <sheetName val="Tender Gist"/>
      <sheetName val="K &amp; L"/>
      <sheetName val="EMD Req form"/>
      <sheetName val="Batching Plant"/>
      <sheetName val="P+M "/>
      <sheetName val="Comp. sheeting"/>
      <sheetName val="Analysis for sheeting"/>
      <sheetName val="Annexure - 1"/>
      <sheetName val="CCCl Offer (Annexure)"/>
      <sheetName val="Split up"/>
      <sheetName val="Bulk Materials"/>
      <sheetName val="Boq (Main Building)"/>
      <sheetName val="Qty VA"/>
      <sheetName val="Standard"/>
      <sheetName val="OH"/>
      <sheetName val="Top Sheet"/>
      <sheetName val="Cem. Consmption"/>
      <sheetName val="Scaffolding"/>
      <sheetName val="su"/>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TBAL9697 -group wise  sdpl"/>
      <sheetName val="rate anal"/>
      <sheetName val="Batch"/>
      <sheetName val="見積書 8月５日提出"/>
      <sheetName val="見積書 8月７日変更"/>
      <sheetName val="表紙"/>
      <sheetName val="表紙 (2)"/>
      <sheetName val="見積書 11月20日"/>
      <sheetName val="見積書 11月20日 連動"/>
      <sheetName val="ドル移行"/>
      <sheetName val="準備期間経費"/>
      <sheetName val="見積金額一覧表"/>
      <sheetName val="impRoaddam"/>
      <sheetName val="rdamdata"/>
      <sheetName val="1v600stone"/>
      <sheetName val="2v900stone"/>
      <sheetName val="3v900stone"/>
      <sheetName val="cwaydata (2)"/>
      <sheetName val="LLCWay"/>
      <sheetName val="1v900stone"/>
      <sheetName val="CDdata (3)"/>
      <sheetName val="F7hp1v900"/>
      <sheetName val="F7hp2v900"/>
      <sheetName val="F7hp3v900"/>
      <sheetName val="Hydra"/>
      <sheetName val="BP"/>
      <sheetName val="Std"/>
      <sheetName val="TS"/>
      <sheetName val="labour coeff"/>
      <sheetName val="Labour rates"/>
      <sheetName val="HVAC casu"/>
      <sheetName val="HVACmater."/>
      <sheetName val="HVACtreat"/>
      <sheetName val="HVAC serv"/>
      <sheetName val="hvac opd"/>
      <sheetName val="total abst.HVAC"/>
      <sheetName val="sec.adv.-19th HVAC"/>
      <sheetName val="sec.adv.-19TH ELEC.  (2)"/>
      <sheetName val="sec.adv.-19TH ELEC. "/>
      <sheetName val="Extra item"/>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 INTERIM 17 TH-certified"/>
      <sheetName val=" INTERIM 17 TH-spec"/>
      <sheetName val="sec.adv.-17Int  "/>
      <sheetName val="HVAC"/>
      <sheetName val="CASUALTY "/>
      <sheetName val="TREATMENT "/>
      <sheetName val="SERVICE-4"/>
      <sheetName val="block-3"/>
      <sheetName val="O.P.D. "/>
      <sheetName val="Total Abstract17th"/>
      <sheetName val="BLOCK-2"/>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MSPS_Abstract"/>
      <sheetName val="MSPS_Detailed"/>
      <sheetName val="JAN 09 "/>
      <sheetName val="31-05-2007-DPR"/>
      <sheetName val="sum-all"/>
      <sheetName val="Block admin"/>
      <sheetName val="Block acad"/>
      <sheetName val="Block aud"/>
      <sheetName val=" Club house"/>
      <sheetName val="DPR"/>
      <sheetName val="pictorial view "/>
      <sheetName val="pictorial view (2)"/>
      <sheetName val="Revised shutt.cycle 10-07-2007"/>
      <sheetName val="Revised shut cycle progress"/>
      <sheetName val="Slab area floorwise"/>
      <sheetName val="FINISHING SCHEDULE"/>
      <sheetName val="Area Statement"/>
      <sheetName val="Analysis"/>
      <sheetName val="4 Plumbing"/>
      <sheetName val="Changed Analysis"/>
      <sheetName val="OH Calculation sheet"/>
      <sheetName val="Program"/>
      <sheetName val="Road BOQ)"/>
      <sheetName val="Machinary  Analysis- DSIDC"/>
      <sheetName val="hmp"/>
      <sheetName val="wmm"/>
      <sheetName val="Over Head Total"/>
      <sheetName val="Calculations"/>
      <sheetName val="Analysis( Civil )."/>
      <sheetName val="Civil Work-building"/>
      <sheetName val="Analysis."/>
      <sheetName val="Elect."/>
      <sheetName val="Boiler&amp;TG"/>
      <sheetName val="Tg_foundn"/>
      <sheetName val="Stru_steel"/>
      <sheetName val="Digester building"/>
      <sheetName val="Conc-Site"/>
      <sheetName val="Shut"/>
      <sheetName val="Boiler_TG"/>
      <sheetName val="T Crane"/>
      <sheetName val="SDF I"/>
      <sheetName val="Sheet5"/>
      <sheetName val="Syn"/>
      <sheetName val="Loading"/>
      <sheetName val="Abstract "/>
      <sheetName val="OH's"/>
      <sheetName val="BOQ P-N"/>
      <sheetName val="MAJ Qtys "/>
      <sheetName val="LOCAL RATES"/>
      <sheetName val="Site Plan"/>
      <sheetName val="DATA SHEET"/>
      <sheetName val="MECH-PROG"/>
      <sheetName val="MECH-ANLYS"/>
      <sheetName val="Crusher"/>
      <sheetName val="Elect"/>
      <sheetName val="DPR BOQ"/>
      <sheetName val="DPR Rates"/>
      <sheetName val="Highways BOQ"/>
      <sheetName val="Structures BOQ"/>
      <sheetName val="Cover Drain"/>
      <sheetName val="st.analysis"/>
      <sheetName val="Traffic signs"/>
      <sheetName val="Qty Cal"/>
      <sheetName val="bus_bay"/>
      <sheetName val="ITEMS TO BE CHECK"/>
      <sheetName val="PROJ VIEW"/>
      <sheetName val="PAGE COLLECTION"/>
      <sheetName val="RESOUR_MACH"/>
      <sheetName val="MECH-COST ANALYSIS"/>
      <sheetName val="MAJOR QTYS"/>
      <sheetName val="RESOUR_MANPOWER"/>
      <sheetName val="TRANS"/>
      <sheetName val="Eqpt_Manpoer Schedule"/>
      <sheetName val="NH-25(MP-UP) synopsys"/>
      <sheetName val="catch pit"/>
      <sheetName val="Shuttering&amp;Concrete"/>
      <sheetName val="Synopsis"/>
      <sheetName val="Abs Wagha"/>
      <sheetName val="Wagha BoQ"/>
      <sheetName val="Proj. View "/>
      <sheetName val="Loading "/>
      <sheetName val="SHUTTERING "/>
      <sheetName val="END"/>
      <sheetName val="Brief"/>
      <sheetName val="Shuttering Cost NS 40"/>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WMM Plant"/>
      <sheetName val="Common Plant"/>
      <sheetName val="pLUMBING"/>
      <sheetName val="List of Items"/>
      <sheetName val="Major Quantities"/>
      <sheetName val="s"/>
      <sheetName val="Road-Analysis"/>
      <sheetName val="Road-Boq"/>
      <sheetName val="Analy"/>
      <sheetName val="AppeE"/>
      <sheetName val="Boq-with fire"/>
      <sheetName val="Boq-wo fire"/>
      <sheetName val="Compare"/>
      <sheetName val="Shutter"/>
      <sheetName val="Appendix-E"/>
      <sheetName val="ANALYS"/>
      <sheetName val="Summary - Page 1"/>
      <sheetName val="Interest"/>
      <sheetName val="Facility"/>
      <sheetName val="Salary"/>
      <sheetName val="IO List"/>
      <sheetName val="BMS BOQ"/>
      <sheetName val="OHT (3.2 LL)"/>
      <sheetName val="TOS (OHT 3.2 LL)"/>
      <sheetName val="OHT (5.45LL)"/>
      <sheetName val="TOS (OHT 5.45LL)"/>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MBQ"/>
      <sheetName val="drg study"/>
      <sheetName val="basic"/>
      <sheetName val="block"/>
      <sheetName val="Technicla manpower"/>
      <sheetName val="Mixer"/>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Cable-data"/>
      <sheetName val="XLPE. ALLUMINIUM) (2)"/>
      <sheetName val="XLPE. ALLUMINIUM)"/>
      <sheetName val="XLPE COPPER"/>
      <sheetName val="PVC ALLUMINIUM"/>
      <sheetName val="PVC COPPER"/>
      <sheetName val="      "/>
      <sheetName val="VD FOR LIGHTING"/>
      <sheetName val="CABLE DATA"/>
      <sheetName val="Certi."/>
      <sheetName val="Abstact"/>
      <sheetName val="lab ind"/>
      <sheetName val="st ind"/>
      <sheetName val="cem ind"/>
      <sheetName val="fuel ind"/>
      <sheetName val="Details of price Index"/>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02"/>
      <sheetName val="03"/>
      <sheetName val="04"/>
      <sheetName val="05"/>
      <sheetName val=" summary"/>
      <sheetName val="01"/>
      <sheetName val="06"/>
      <sheetName val="07"/>
      <sheetName val="08"/>
      <sheetName val="09"/>
      <sheetName val="Elect_"/>
      <sheetName val="C_P_ BOQ"/>
      <sheetName val="Synops"/>
      <sheetName val="Abstract ( Depre)"/>
      <sheetName val="C.P. BOQ"/>
      <sheetName val="Materials"/>
      <sheetName val="BitAll"/>
      <sheetName val="Crushing n screening"/>
      <sheetName val="05-02-2K1"/>
      <sheetName val="01-03-2K1"/>
      <sheetName val="16-03-2K1"/>
      <sheetName val="fnl"/>
      <sheetName val="fnl (2)"/>
      <sheetName val="WELCOME SHEET"/>
      <sheetName val="Revised Planning Jan'13"/>
      <sheetName val="Q-4 Target"/>
      <sheetName val="BOTTLE NECK"/>
      <sheetName val="KTPP WPR Dec'12"/>
      <sheetName val="MRS"/>
      <sheetName val="MAIN-BLDG  "/>
      <sheetName val="infra"/>
      <sheetName val="Steel "/>
      <sheetName val="Monitoring of resources Jan'13"/>
      <sheetName val="MIS Submission"/>
      <sheetName val="Status of NCR"/>
      <sheetName val="PPR I"/>
      <sheetName val="PPR II"/>
      <sheetName val="COQ"/>
      <sheetName val="Process Parameters"/>
      <sheetName val="CVC of Main Plant Nov'12"/>
      <sheetName val="CVC CWPH Sept'2012"/>
      <sheetName val="CVC FB Nov 2011"/>
      <sheetName val="CVC CW Channel Nov 2011"/>
      <sheetName val="Main Plant E.D.-40th"/>
      <sheetName val="CWPH E.D. 23rd"/>
      <sheetName val="Foreway E.D. 17th"/>
      <sheetName val="Channel 5th"/>
      <sheetName val="Safety"/>
      <sheetName val="Diesel +other oH"/>
      <sheetName val="Asset rental"/>
      <sheetName val="INPUT SHEET"/>
      <sheetName val="RES-PLANNING"/>
      <sheetName val="PLANNING"/>
      <sheetName val="ACHIEVED"/>
      <sheetName val="plan-achieved"/>
      <sheetName val="BO-material-details"/>
      <sheetName val="P&amp;L-Support"/>
      <sheetName val="P&amp;L BudRo"/>
      <sheetName val="Module1"/>
      <sheetName val="Front"/>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P&amp;L-zero"/>
      <sheetName val="EARTH WORK 2"/>
      <sheetName val="EARTH WORK 1"/>
      <sheetName val="VFMP-Monthly-AB"/>
      <sheetName val="MPR"/>
      <sheetName val="14-08"/>
      <sheetName val="INSURANCE"/>
      <sheetName val="profitability"/>
      <sheetName val="overhead"/>
      <sheetName val="finance"/>
      <sheetName val="Misc.P&amp;M"/>
      <sheetName val="Tools&amp;tackle"/>
      <sheetName val="client"/>
      <sheetName val="power"/>
      <sheetName val="BARRI"/>
      <sheetName val="APPROVAL"/>
      <sheetName val="ED-Apr-13 to May-13"/>
      <sheetName val="BPS 5 (2)"/>
      <sheetName val="BPS 5"/>
      <sheetName val="LPG HR"/>
      <sheetName val="Cant"/>
      <sheetName val="S&amp;I"/>
      <sheetName val="Utility"/>
      <sheetName val="DG"/>
      <sheetName val="Road"/>
      <sheetName val="Sewer storm"/>
      <sheetName val="Gaurdroom"/>
      <sheetName val="Pipe rack"/>
      <sheetName val="BPS"/>
      <sheetName val="Main abstract"/>
      <sheetName val="Sheet1 (10)"/>
      <sheetName val="inf"/>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Main Plant E.D.-39th"/>
      <sheetName val="MS Cribs"/>
      <sheetName val="Steel GCW"/>
      <sheetName val="Steel CHP "/>
      <sheetName val="RMC Abstract"/>
      <sheetName val="RMC production"/>
      <sheetName val="fencing pole caculation"/>
      <sheetName val="RA BILL SUMMARY "/>
      <sheetName val="RA BILL ABSTRACT"/>
      <sheetName val="RA QTY. ABSTRACT"/>
      <sheetName val="POWER HOUSE-1"/>
      <sheetName val="POWER HOUSE-2"/>
      <sheetName val="TG-1"/>
      <sheetName val="TG II"/>
      <sheetName val="MILL BAY-Unit-2"/>
      <sheetName val="Control Building"/>
      <sheetName val="Extra Items "/>
      <sheetName val="Angel- PH-II"/>
      <sheetName val="Angel- CB"/>
      <sheetName val="MILL BUNKER BAY-Unit-1"/>
      <sheetName val="Angel-TG-II)"/>
      <sheetName val="Angel-TG"/>
      <sheetName val="Angel-TG Fixing"/>
      <sheetName val="TG DECK"/>
      <sheetName val="TAX INVOICE "/>
      <sheetName val="ANNEXURE II "/>
      <sheetName val="Bill summary"/>
      <sheetName val="Abstract (2)"/>
      <sheetName val="Disposal"/>
      <sheetName val="Ply shutt below plinth"/>
      <sheetName val="Ply shutt above pl upto 10.0 mt"/>
      <sheetName val="Ply shutt above 25 mtr "/>
      <sheetName val="Eps "/>
      <sheetName val="Pipe sleeve-100 NB  "/>
      <sheetName val="Pipe sleeve-150 NB  "/>
      <sheetName val="Pocket shutt  "/>
      <sheetName val="Expansion-25 mm thk"/>
      <sheetName val="Ex item- Alumn sheet"/>
      <sheetName val="Ex item- Welded mesh"/>
      <sheetName val="Title"/>
      <sheetName val="Bill status"/>
      <sheetName val="MRS-Feb-08(3rd RA)"/>
      <sheetName val="0000000"/>
      <sheetName val="تدفقات و مدفوعات"/>
      <sheetName val="WORK COV"/>
      <sheetName val="اجور .ف1"/>
      <sheetName val="سلعيه"/>
      <sheetName val="خدمى"/>
      <sheetName val="مقاولين"/>
      <sheetName val="تحو"/>
      <sheetName val="تخصيصيه"/>
      <sheetName val="اهلاك"/>
      <sheetName val="معد .خ"/>
      <sheetName val="معد .ث"/>
      <sheetName val="B2826"/>
      <sheetName val="Form 1"/>
      <sheetName val="Form 2"/>
      <sheetName val="Form 3"/>
      <sheetName val="Form 4"/>
      <sheetName val="Form 5"/>
      <sheetName val="Form 7"/>
      <sheetName val="Form 8"/>
      <sheetName val="Form 9"/>
      <sheetName val="Form 10"/>
      <sheetName val="Form 11"/>
      <sheetName val="S1BOQ"/>
      <sheetName val="S2groupcode"/>
      <sheetName val="S3workplanqty"/>
      <sheetName val="S3workplanamt"/>
      <sheetName val="Shadow BOQ"/>
      <sheetName val="S4timecycle"/>
      <sheetName val="S5escalation"/>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Season Dircost"/>
      <sheetName val="Chart1"/>
      <sheetName val="Chart-2"/>
      <sheetName val="Chart3"/>
      <sheetName val="Expenses"/>
      <sheetName val="turnover"/>
      <sheetName val="Chart4"/>
      <sheetName val="Chart5"/>
      <sheetName val="??? .?"/>
      <sheetName val="Total Collection"/>
      <sheetName val="02.06.07 (2)"/>
      <sheetName val="B2753"/>
      <sheetName val="Page-1"/>
      <sheetName val="page-2"/>
      <sheetName val="Page-3"/>
      <sheetName val="Page-4"/>
      <sheetName val="Page-5"/>
      <sheetName val="Page-6"/>
      <sheetName val="30-7"/>
      <sheetName val="BORING "/>
      <sheetName val="LINER"/>
      <sheetName val="EXPANSION JOINT"/>
      <sheetName val="CIS MAIN BERTH-1"/>
      <sheetName val="BOQ 725-769"/>
      <sheetName val="EVM-INDEX"/>
      <sheetName val="Flow Chart"/>
      <sheetName val="EVM1-Proj1"/>
      <sheetName val="EVM2-Proj1"/>
      <sheetName val="EVM2-Proj2"/>
      <sheetName val="EVM2-Proj3"/>
      <sheetName val="EVM3"/>
      <sheetName val="EVM4"/>
      <sheetName val="Performance Graph"/>
      <sheetName val="Format"/>
      <sheetName val="cost Format"/>
      <sheetName val="CJPC   "/>
      <sheetName val="Piling MB"/>
      <sheetName val="Abs of Pile Rein"/>
      <sheetName val="Reinforcement "/>
      <sheetName val="Pre cast Beam M.B"/>
      <sheetName val="Abs of Beam"/>
      <sheetName val="Pre cast Beam BBS"/>
      <sheetName val="C.In Situ Muff M.B."/>
      <sheetName val="P.C.Muff M.B"/>
      <sheetName val="Abs.of Muff"/>
      <sheetName val="Pre &amp; cast  Muff  BBS"/>
      <sheetName val="Abs. Cross Beam "/>
      <sheetName val="BBS CROSS Beam"/>
      <sheetName val="Cross Beam M.B. "/>
      <sheetName val="Con.Pedstal M.B."/>
      <sheetName val="BBS C.B.P."/>
      <sheetName val="Total Abstract"/>
      <sheetName val="Reco_1"/>
      <sheetName val="Reco_2"/>
      <sheetName val="Walk-way M.B."/>
      <sheetName val="concrete"/>
      <sheetName val="Con Rate"/>
      <sheetName val="concrete detail"/>
      <sheetName val="CJPC"/>
      <sheetName val="Table of Contents"/>
      <sheetName val="Table of Contents (2)"/>
      <sheetName val="Abstract-Cert"/>
      <sheetName val="Index Sheet"/>
      <sheetName val="Meas-1"/>
      <sheetName val="Meas-2"/>
      <sheetName val="Meas-3"/>
      <sheetName val="Meas-4"/>
      <sheetName val="Meas-5"/>
      <sheetName val="Meas-6"/>
      <sheetName val="1.04-1"/>
      <sheetName val="2.01(a)-1"/>
      <sheetName val="G-13 2.01-2"/>
      <sheetName val="G-13 2.01-3"/>
      <sheetName val="G-13 2.01-4"/>
      <sheetName val="R-2 2.01-5"/>
      <sheetName val="MRR-1 2.01-6"/>
      <sheetName val="G-13 2.01-7"/>
      <sheetName val="2.01-b-II-1"/>
      <sheetName val="2.01-b-II-2"/>
      <sheetName val="2.01-b-II-3"/>
      <sheetName val="2.07-1"/>
      <sheetName val="2.07-2"/>
      <sheetName val="2.07-3"/>
      <sheetName val="2.07-4"/>
      <sheetName val="2.07-5"/>
      <sheetName val="2.07-6"/>
      <sheetName val="3.01-1"/>
      <sheetName val="Level Cal."/>
      <sheetName val="2.1"/>
      <sheetName val="3.1.1"/>
      <sheetName val="4.1"/>
      <sheetName val="5.1"/>
      <sheetName val="6.1"/>
      <sheetName val="7.1"/>
      <sheetName val="7.2"/>
      <sheetName val="8.1"/>
      <sheetName val="Ab8.1"/>
      <sheetName val="9.1"/>
      <sheetName val="15.1"/>
      <sheetName val="16.1"/>
      <sheetName val="17.1"/>
      <sheetName val="18.1"/>
      <sheetName val="18.2"/>
      <sheetName val="19.1"/>
      <sheetName val="19.2"/>
      <sheetName val="19.3"/>
      <sheetName val="20.1.1"/>
      <sheetName val="21.1"/>
      <sheetName val="22"/>
      <sheetName val="23"/>
      <sheetName val="24"/>
      <sheetName val="25"/>
      <sheetName val="26"/>
      <sheetName val="27"/>
      <sheetName val="28"/>
      <sheetName val="31"/>
      <sheetName val="32"/>
      <sheetName val="33"/>
      <sheetName val="E.I.9.1"/>
      <sheetName val="E.I.10"/>
      <sheetName val="E.I.11"/>
      <sheetName val="E.I.12.1"/>
      <sheetName val="E.I.13.1"/>
      <sheetName val="E.I.14.1"/>
      <sheetName val="E.I.15.1"/>
      <sheetName val="E.I.16.1"/>
      <sheetName val="E.I.17.1"/>
      <sheetName val="E.I.18"/>
      <sheetName val="E.I.19.1"/>
      <sheetName val="E.I.20"/>
      <sheetName val="E.I.21.1"/>
      <sheetName val="E.I.22.1"/>
      <sheetName val="E.I.23.1"/>
      <sheetName val="E.I.24.1"/>
      <sheetName val="E.I.25.1"/>
      <sheetName val="E.I.26"/>
      <sheetName val="E.I.27.1"/>
      <sheetName val="E.I.28"/>
      <sheetName val="E.I.29"/>
      <sheetName val="E.I.30"/>
      <sheetName val="T.C"/>
      <sheetName val="Steel"/>
      <sheetName val="Dev.I"/>
      <sheetName val="Dev.II"/>
      <sheetName val="E.I.AE"/>
      <sheetName val="E.I.EE"/>
      <sheetName val="Dev.I (3)"/>
      <sheetName val="E.I (2)"/>
      <sheetName val="T.C (2)"/>
      <sheetName val="19.3 (2)"/>
      <sheetName val="20.1.1 (2)"/>
      <sheetName val="21.1 (2)"/>
      <sheetName val="Sheet7"/>
      <sheetName val="MAIN"/>
      <sheetName val="RA BILL CIVIL"/>
      <sheetName val="RA BILL ELEC"/>
      <sheetName val="SIGN_PAGE"/>
      <sheetName val="MOP"/>
      <sheetName val="Recovery"/>
      <sheetName val="Sec Adv"/>
      <sheetName val="COMBINED ABS"/>
      <sheetName val="ABSPDI"/>
      <sheetName val="ABSPDII"/>
      <sheetName val="ABSPDIII"/>
      <sheetName val="BOQ CIVIL"/>
      <sheetName val="BOQELECT"/>
      <sheetName val="QTY_LAST_BILL"/>
      <sheetName val="Part Stmnt "/>
      <sheetName val="test check_new"/>
      <sheetName val="ROYALITY"/>
      <sheetName val="TC CEMENT"/>
      <sheetName val="Th.Con Reinforcement"/>
      <sheetName val="MANDATORY TEST1"/>
      <sheetName val="TMT STEEL"/>
      <sheetName val="QTY_LAST_BILL (2)"/>
      <sheetName val="REVIEW"/>
      <sheetName val="Th.Con Reinforcement (2)"/>
      <sheetName val="Level Book "/>
      <sheetName val="Avg NGL 1-30"/>
      <sheetName val="Avg NGL 31-58"/>
      <sheetName val=" Initial"/>
      <sheetName val="final level"/>
      <sheetName val=" filling"/>
      <sheetName val="TRench top level 8"/>
      <sheetName val="trench pcc level"/>
      <sheetName val="Trench 8Filling"/>
      <sheetName val="Inst"/>
      <sheetName val="MB-11"/>
      <sheetName val="STUPA-11"/>
      <sheetName val="S.Previous 11th"/>
      <sheetName val="ROYAL"/>
      <sheetName val="Royalty Upto Date"/>
      <sheetName val="REVIEW NOTES"/>
      <sheetName val="for. letter"/>
      <sheetName val="check list"/>
      <sheetName val="RAB"/>
      <sheetName val="MANDATORY"/>
      <sheetName val="T.C. cement"/>
      <sheetName val="T.C.(Steel)"/>
      <sheetName val="Test Check"/>
      <sheetName val="P.Rate"/>
      <sheetName val="MAS detail"/>
      <sheetName val="S.Adv."/>
      <sheetName val="Royalty st."/>
      <sheetName val="Labour report"/>
      <sheetName val="TRENCH-10"/>
      <sheetName val="Initial Lvl"/>
      <sheetName val="Final Lvl"/>
      <sheetName val="Filling"/>
      <sheetName val="Good Earth"/>
      <sheetName val="UGT-9"/>
      <sheetName val="Drain"/>
      <sheetName val="STP-10"/>
      <sheetName val="Drain 8th"/>
      <sheetName val="Road-11"/>
      <sheetName val="ESS"/>
      <sheetName val=" Drain-9"/>
      <sheetName val="Trench Filling"/>
      <sheetName val="1st RA bill measurement"/>
      <sheetName val="LEVEL BOOK"/>
      <sheetName val="Back filling"/>
      <sheetName val="Trench calculation"/>
      <sheetName val="Extra depth of NP2pipe"/>
      <sheetName val="FinalExtra depth of NP2pipe (2)"/>
      <sheetName val="Excavation"/>
      <sheetName val="Sewer-11"/>
      <sheetName val="ESS-9"/>
      <sheetName val="Water Supply-10"/>
      <sheetName val="Electrical-10"/>
      <sheetName val="Kerb Stone-9"/>
      <sheetName val="TRENCH (2)"/>
      <sheetName val="Extra item-II"/>
      <sheetName val="Analysis 1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sheetData sheetId="336"/>
      <sheetData sheetId="337"/>
      <sheetData sheetId="338"/>
      <sheetData sheetId="339"/>
      <sheetData sheetId="340" refreshError="1"/>
      <sheetData sheetId="341"/>
      <sheetData sheetId="342"/>
      <sheetData sheetId="343" refreshError="1"/>
      <sheetData sheetId="344" refreshError="1"/>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 val="Form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TOR"/>
      <sheetName val="Fee Rate Summary"/>
    </sheetNames>
    <sheetDataSet>
      <sheetData sheetId="0" refreshError="1"/>
      <sheetData sheetId="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d 1Rof 1000MM"/>
      <sheetName val="2V of 3.0Mslab"/>
      <sheetName val="1V of 2m slab"/>
      <sheetName val="HP cD3rows of 1000mm"/>
      <sheetName val="HP cd 3 Rof 1000"/>
      <sheetName val="Line"/>
      <sheetName val="Detailed RD  estimate"/>
      <sheetName val="GenAbst"/>
      <sheetName val="cov"/>
      <sheetName val="BTR"/>
      <sheetName val="QDTS"/>
      <sheetName val="RMR"/>
      <sheetName val="Road data"/>
      <sheetName val="Line_ABS"/>
      <sheetName val="She_A"/>
      <sheetName val="BOQ"/>
      <sheetName val="AS"/>
      <sheetName val="TS_CRF"/>
      <sheetName val="Quarry"/>
      <sheetName val="Note_CRF"/>
      <sheetName val="Rates"/>
      <sheetName val="Sheet1"/>
      <sheetName val="Sheet2"/>
      <sheetName val="Sheet3"/>
      <sheetName val="PROC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wh_data"/>
      <sheetName val="wh_data_R"/>
      <sheetName val="CPHEEO"/>
      <sheetName val="input"/>
      <sheetName val="DATA"/>
      <sheetName val="Estimate "/>
      <sheetName val="bom"/>
      <sheetName val="Data.F8.BTR"/>
      <sheetName val="HDPE"/>
      <sheetName val="pvc_basic"/>
      <sheetName val="Material"/>
      <sheetName val="Works"/>
      <sheetName val="General"/>
      <sheetName val="Lead statement"/>
      <sheetName val="MRATES"/>
      <sheetName val="final abstract"/>
      <sheetName val="v"/>
      <sheetName val="r"/>
      <sheetName val="quarry"/>
      <sheetName val="DI"/>
      <sheetName val="pvc"/>
      <sheetName val="hdpe_basic"/>
      <sheetName val="Sheet1"/>
      <sheetName val="Estimate 10.00 Lakhs "/>
      <sheetName val="leads"/>
      <sheetName val="Rate Analysis"/>
      <sheetName val="Road data"/>
      <sheetName val="col-reinft1"/>
    </sheetNames>
    <sheetDataSet>
      <sheetData sheetId="0"/>
      <sheetData sheetId="1"/>
      <sheetData sheetId="2" refreshError="1">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 val="Cover"/>
      <sheetName val="wh_data"/>
      <sheetName val="wh_data_R"/>
      <sheetName val="CPHEEO"/>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Sheet2"/>
      <sheetName val="2R 800"/>
      <sheetName val="3R800"/>
      <sheetName val="4R 800"/>
      <sheetName val="abs road"/>
      <sheetName val="Abs CD"/>
      <sheetName val="Gen abs"/>
      <sheetName val="mlead"/>
      <sheetName val="col-reinf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Application Form"/>
      <sheetName val="F4 Variance (3)"/>
      <sheetName val="S2groupcode"/>
      <sheetName val="Assumptions"/>
      <sheetName val="F2Cumm Profit"/>
      <sheetName val="F3 Month Profit"/>
      <sheetName val="S1BOQ"/>
      <sheetName val="S2workplanqty"/>
      <sheetName val="S4MATCONSUM"/>
      <sheetName val="Mech. Deploy."/>
      <sheetName val="RRR-Mech."/>
      <sheetName val="S5MATqty-code"/>
      <sheetName val="S7MATexp-code"/>
      <sheetName val="Mech-Rates Mech staff"/>
      <sheetName val="S8BEQPnorm"/>
      <sheetName val="S11 Mech Staff"/>
      <sheetName val="working rates"/>
      <sheetName val="S9EQPhrs"/>
      <sheetName val="HO-Rates"/>
      <sheetName val="S10Diesel"/>
      <sheetName val="S12Con"/>
      <sheetName val="S22C-EMI &amp; Machinery Mob"/>
      <sheetName val="S13 FO"/>
      <sheetName val="S15PRW"/>
      <sheetName val="Mech-Rates"/>
      <sheetName val="S16Hired P&amp;M"/>
      <sheetName val="S17 manpower"/>
      <sheetName val="S17b manpwer-2,NMR"/>
      <sheetName val="S18 RUNNING EXP"/>
      <sheetName val="S19SITE EST"/>
      <sheetName val="S20 Sec Backup"/>
      <sheetName val="EMI &amp; Machinery Mob.(Rev-00)"/>
      <sheetName val="S21 Lead Sheet"/>
      <sheetName val="Indices"/>
      <sheetName val="OH %"/>
      <sheetName val="s22-Hire cal"/>
      <sheetName val="Sheet1"/>
      <sheetName val="RRR-Density"/>
      <sheetName val="S22A-Mech. Required"/>
      <sheetName val="S22B-EMI &amp; Machinery Mob"/>
      <sheetName val="S22D-EMI &amp; Machinery Mob."/>
      <sheetName val="DATA"/>
      <sheetName val="mlead"/>
      <sheetName val="abs road"/>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s>
    <sheetDataSet>
      <sheetData sheetId="0"/>
      <sheetData sheetId="1"/>
      <sheetData sheetId="2"/>
      <sheetData sheetId="3"/>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Rates"/>
      <sheetName val="Lead"/>
      <sheetName val="labour"/>
      <sheetName val="Hire"/>
      <sheetName val="Mortars,"/>
      <sheetName val="Cent'g-1"/>
      <sheetName val="Cent'g-2"/>
      <sheetName val="Loading"/>
      <sheetName val="Dismantling"/>
      <sheetName val="PH data"/>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Sheet1"/>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_PRG"/>
      <sheetName val="S1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ipes &amp; Valves"/>
      <sheetName val="labour"/>
      <sheetName val="Hire"/>
      <sheetName val="PH Pipe Lines"/>
      <sheetName val="Estim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data existing_do not delete"/>
      <sheetName val="col-reinft1"/>
      <sheetName val="upa"/>
      <sheetName val="COLUMN"/>
      <sheetName val="Analysis"/>
      <sheetName val="Elect."/>
      <sheetName val="office"/>
      <sheetName val="Lab"/>
      <sheetName val="Material&amp;equipment"/>
      <sheetName val="SPT vs PHI"/>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379">
          <cell r="C379" t="str">
            <v>Providing Vibrated Cement Concrete ( 1:3:6  ) using 40mm size HBG crushed stone aggregate and fine aggregate conforming to table 1000-2 of MoRT&amp;H including cost, seigniorage conveyance of all materials to site and labour charges, centering, machine mixing</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not req 3"/>
    </sheetNames>
    <sheetDataSet>
      <sheetData sheetId="0" refreshError="1"/>
      <sheetData sheetId="1" refreshError="1"/>
      <sheetData sheetId="2" refreshError="1"/>
      <sheetData sheetId="3" refreshError="1"/>
      <sheetData sheetId="4" refreshError="1"/>
      <sheetData sheetId="5" refreshError="1"/>
      <sheetData sheetId="6" refreshError="1">
        <row r="9">
          <cell r="J9">
            <v>31.5</v>
          </cell>
        </row>
        <row r="12">
          <cell r="J12">
            <v>10.5</v>
          </cell>
        </row>
        <row r="13">
          <cell r="J13">
            <v>7.1</v>
          </cell>
        </row>
        <row r="14">
          <cell r="J14">
            <v>19.5</v>
          </cell>
        </row>
        <row r="15">
          <cell r="J15">
            <v>31.5</v>
          </cell>
        </row>
        <row r="16">
          <cell r="J16">
            <v>32</v>
          </cell>
        </row>
        <row r="43">
          <cell r="J43">
            <v>50</v>
          </cell>
        </row>
        <row r="44">
          <cell r="J44">
            <v>66.5</v>
          </cell>
        </row>
        <row r="45">
          <cell r="J45">
            <v>282</v>
          </cell>
        </row>
        <row r="46">
          <cell r="J46">
            <v>196</v>
          </cell>
        </row>
        <row r="47">
          <cell r="J47">
            <v>196</v>
          </cell>
        </row>
        <row r="51">
          <cell r="J51">
            <v>72</v>
          </cell>
        </row>
        <row r="52">
          <cell r="J52">
            <v>28.5</v>
          </cell>
        </row>
        <row r="53">
          <cell r="J53">
            <v>40</v>
          </cell>
        </row>
        <row r="54">
          <cell r="J54">
            <v>1350</v>
          </cell>
        </row>
        <row r="55">
          <cell r="J55">
            <v>1674</v>
          </cell>
        </row>
        <row r="56">
          <cell r="J56">
            <v>885.6</v>
          </cell>
        </row>
        <row r="58">
          <cell r="J58">
            <v>3483</v>
          </cell>
        </row>
        <row r="59">
          <cell r="J59">
            <v>280.8</v>
          </cell>
        </row>
        <row r="65">
          <cell r="J65">
            <v>1247.4000000000001</v>
          </cell>
        </row>
        <row r="66">
          <cell r="J66">
            <v>13</v>
          </cell>
        </row>
        <row r="68">
          <cell r="J68">
            <v>162</v>
          </cell>
        </row>
        <row r="69">
          <cell r="J69">
            <v>864</v>
          </cell>
        </row>
        <row r="70">
          <cell r="J70">
            <v>54</v>
          </cell>
        </row>
        <row r="74">
          <cell r="J74">
            <v>135</v>
          </cell>
        </row>
        <row r="112">
          <cell r="J112">
            <v>156</v>
          </cell>
        </row>
        <row r="212">
          <cell r="J212">
            <v>135</v>
          </cell>
        </row>
        <row r="213">
          <cell r="J213">
            <v>793.8</v>
          </cell>
        </row>
      </sheetData>
      <sheetData sheetId="7" refreshError="1"/>
      <sheetData sheetId="8" refreshError="1"/>
      <sheetData sheetId="9"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labour"/>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BOQ"/>
      <sheetName val="Analysis"/>
      <sheetName val="4 Plumbing"/>
      <sheetName val="BP"/>
      <sheetName val="Sheet2"/>
      <sheetName val="Changed Analysis"/>
    </sheetNames>
    <sheetDataSet>
      <sheetData sheetId="0"/>
      <sheetData sheetId="1"/>
      <sheetData sheetId="2" refreshError="1">
        <row r="77">
          <cell r="D77">
            <v>7.6</v>
          </cell>
        </row>
        <row r="311">
          <cell r="D311">
            <v>5.8</v>
          </cell>
        </row>
        <row r="343">
          <cell r="D343">
            <v>7.1</v>
          </cell>
        </row>
        <row r="345">
          <cell r="D345">
            <v>0.89</v>
          </cell>
        </row>
      </sheetData>
      <sheetData sheetId="3"/>
      <sheetData sheetId="4"/>
      <sheetData sheetId="5"/>
      <sheetData sheetId="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 val="Input"/>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GF SB Ok "/>
      <sheetName val="Specification report"/>
      <sheetName val="maya"/>
      <sheetName val="coverpage"/>
      <sheetName val="Road data"/>
      <sheetName val="leads"/>
      <sheetName val="Compound wall  Ok"/>
      <sheetName val="Lead statement"/>
      <sheetName val="Material"/>
      <sheetName val="Works"/>
      <sheetName val="RMR"/>
      <sheetName val="Class IV Qtr. Ele"/>
      <sheetName val="Sheet1"/>
      <sheetName val="rdamdata"/>
      <sheetName val="lead-st"/>
      <sheetName val="DATA-BASE"/>
      <sheetName val="DATA-ABSTRACT"/>
      <sheetName val="Bitumen trunk"/>
      <sheetName val="Feeder"/>
      <sheetName val="R99 etc"/>
      <sheetName val="Trunk unpaved"/>
      <sheetName val="Levels"/>
      <sheetName val="BWSCPlt"/>
      <sheetName val="CI"/>
      <sheetName val="G.R.P"/>
      <sheetName val="PSC REVISED"/>
      <sheetName val="Sheet1 (2)"/>
      <sheetName val="m"/>
      <sheetName val="Design"/>
      <sheetName val="Process"/>
      <sheetName val="SUMP1420KL@HW"/>
      <sheetName val="Sheet2"/>
      <sheetName val="Lead statement ss5"/>
      <sheetName val="Analy_7-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Lead statement"/>
      <sheetName val="MRATES"/>
      <sheetName val="Usage"/>
      <sheetName val="Common "/>
      <sheetName val="General"/>
      <sheetName val="Lead"/>
      <sheetName val="HDPE"/>
      <sheetName val="pvc_basic"/>
      <sheetName val="GROUND FLOOR"/>
      <sheetName val="Data"/>
      <sheetName val="rdamdata"/>
      <sheetName val="maya"/>
      <sheetName val="DI"/>
      <sheetName val="pvc"/>
      <sheetName val="coverpage"/>
      <sheetName val="R_Det"/>
      <sheetName val="Road data"/>
      <sheetName val="Material"/>
      <sheetName val="Plant &amp;  Machinery"/>
      <sheetName val="r"/>
      <sheetName val="Boq"/>
      <sheetName val="upa"/>
      <sheetName val="Rate Analysis"/>
      <sheetName val="Analysis"/>
      <sheetName val="COLUMN"/>
      <sheetName val="SPT vs PHI"/>
    </sheetNames>
    <sheetDataSet>
      <sheetData sheetId="0"/>
      <sheetData sheetId="1"/>
      <sheetData sheetId="2"/>
      <sheetData sheetId="3">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Co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b"/>
      <sheetName val="Material&amp;equipment"/>
      <sheetName val="office"/>
      <sheetName val="inquiry"/>
      <sheetName val="Sheet5"/>
      <sheetName val="ITEMS"/>
      <sheetName val="OCM&amp;PROF"/>
      <sheetName val="detailed"/>
      <sheetName val="Rate Analysi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m"/>
      <sheetName val="Boq"/>
      <sheetName val="COLUMN"/>
      <sheetName val="TBAL9697 -group wise  sdpl"/>
      <sheetName val="DISCOUNT"/>
      <sheetName val="Specification report"/>
    </sheetNames>
    <sheetDataSet>
      <sheetData sheetId="0" refreshError="1"/>
      <sheetData sheetId="1" refreshError="1"/>
      <sheetData sheetId="2" refreshError="1"/>
      <sheetData sheetId="3" refreshError="1"/>
      <sheetData sheetId="4" refreshError="1">
        <row r="27">
          <cell r="E27" t="str">
            <v>SRIKAKULAM</v>
          </cell>
        </row>
      </sheetData>
      <sheetData sheetId="5"/>
      <sheetData sheetId="6"/>
      <sheetData sheetId="7" refreshError="1"/>
      <sheetData sheetId="8"/>
      <sheetData sheetId="9" refreshError="1">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 val="mlead"/>
      <sheetName val="abs road"/>
      <sheetName val="Road data"/>
      <sheetName val="R_D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Keyplan"/>
      <sheetName val="STRIP PLAN"/>
      <sheetName val="StripLS"/>
      <sheetName val="Cross section"/>
      <sheetName val="Deg-cru"/>
      <sheetName val="QMap"/>
      <sheetName val="BTR"/>
      <sheetName val="LEADS"/>
      <sheetName val="RMR"/>
      <sheetName val="ABS R"/>
      <sheetName val="DET R"/>
      <sheetName val="ABS CUL"/>
      <sheetName val="DET 1R"/>
      <sheetName val="PC-1R"/>
      <sheetName val="Road data"/>
      <sheetName val="GenAbst"/>
      <sheetName val="Quarry"/>
      <sheetName val="Rates"/>
      <sheetName val="EW S"/>
      <sheetName val="EW C"/>
      <sheetName val="EW"/>
      <sheetName val="EW cross section"/>
      <sheetName val="Road data-T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Road data"/>
      <sheetName val="mlead"/>
      <sheetName val="abs road"/>
      <sheetName val="coverpage"/>
      <sheetName val="RMR"/>
      <sheetName val="R_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Bitumen"/>
      <sheetName val="MRMR"/>
      <sheetName val="MRoadMap"/>
      <sheetName val="Quary Chart"/>
      <sheetName val="Lead Chart"/>
      <sheetName val="Det.Est.Div."/>
      <sheetName val="Div.E.W.Cal."/>
      <sheetName val="COLUM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material"/>
      <sheetName val="labor"/>
      <sheetName val="equipment"/>
      <sheetName val="upa"/>
      <sheetName val="Intro"/>
      <sheetName val="SPT vs PHI"/>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Intro"/>
      <sheetName val="ult"/>
      <sheetName val="trans"/>
      <sheetName val="BOX"/>
      <sheetName val="BOX (2)"/>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Project Details"/>
      <sheetName val="EMD Req form"/>
      <sheetName val="Basic Price Adopted "/>
      <sheetName val="Boq"/>
      <sheetName val="Rate Analysis"/>
      <sheetName val="Standard"/>
      <sheetName val="Cem. Consmption"/>
      <sheetName val="Scaffolding "/>
      <sheetName val="TOP Sheet"/>
      <sheetName val="OH"/>
      <sheetName val="Sheet2"/>
      <sheetName val="Sheet1"/>
      <sheetName val="Tender Gist"/>
      <sheetName val="Without RMC &amp; Steel"/>
      <sheetName val="Boq (14-03)"/>
      <sheetName val="Rate Analysis (14-03)"/>
      <sheetName val="Standard (14-09)"/>
      <sheetName val="TOP Sheet (14-03)"/>
      <sheetName val="Basic Price Adopted  (14-09)"/>
      <sheetName val="Standard (17-09)"/>
      <sheetName val="zcr top sheet"/>
      <sheetName val="OH ( 14-03)"/>
      <sheetName val="Rate Analysis (17-09)"/>
      <sheetName val="P+M "/>
      <sheetName val="Boq (17-09)"/>
      <sheetName val="up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p&amp;m"/>
      <sheetName val="Lead  RATES"/>
      <sheetName val="segments-details"/>
      <sheetName val="int-Dia-hdpe"/>
      <sheetName val="habs-list"/>
      <sheetName val="int-Dia-pvc"/>
      <sheetName val="C-data"/>
      <sheetName val="GEN-ABS Del"/>
      <sheetName val="Boq"/>
      <sheetName val="TBAL9697 -group wise  sdpl"/>
      <sheetName val="lead-st"/>
      <sheetName val="maya"/>
      <sheetName val="PRECAST lightconc-II"/>
      <sheetName val="Data_Base"/>
      <sheetName val="Factory_rates"/>
      <sheetName val="DATA-BASE"/>
      <sheetName val="Plant_&amp;__Machinery"/>
      <sheetName val="v"/>
      <sheetName val="DATA-ABSTRACT"/>
      <sheetName val="Bridge Data 2005-06"/>
      <sheetName val="sup dat"/>
      <sheetName val="Common "/>
      <sheetName val="Nspt-smp-final-ORIGINAL"/>
      <sheetName val="Work_sheet"/>
      <sheetName val="Sheet1 (2)"/>
      <sheetName val="GN-ST-10"/>
      <sheetName val="nodes"/>
      <sheetName val="other rates"/>
      <sheetName val="Sheet2"/>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Feeder"/>
      <sheetName val="CI"/>
      <sheetName val="id"/>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leads-11-12"/>
      <sheetName val="Data_Bit_I"/>
      <sheetName val="PVC_dia"/>
      <sheetName val="Gen Abs"/>
      <sheetName val="Conveayance charges"/>
      <sheetName val="Conveyance"/>
      <sheetName val="Hire"/>
      <sheetName val="ewst"/>
      <sheetName val="Input"/>
      <sheetName val="c.d.abs.est."/>
      <sheetName val="c.d.data (morth)"/>
      <sheetName val="rd.det.est"/>
      <sheetName val="Cover"/>
      <sheetName val="rd.data"/>
      <sheetName val="mlead "/>
      <sheetName val="cert"/>
      <sheetName val="GA"/>
      <sheetName val="SSR 2010-11 Rates"/>
      <sheetName val="DATA_PRG"/>
      <sheetName val="index"/>
      <sheetName val="Rate"/>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Variables"/>
      <sheetName val="ESTIMATE"/>
      <sheetName val="Rates SSR 2008-09"/>
      <sheetName val="data-W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lead_s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dm"/>
      <sheetName val="pt-pot"/>
      <sheetName val="pt-cw"/>
      <sheetName val="waste water"/>
      <sheetName val="WW Hyd"/>
      <sheetName val="CSP Hyd PDC"/>
      <sheetName val="PT CW Hyd"/>
      <sheetName val="hydpot"/>
      <sheetName val="hyd DM"/>
      <sheetName val="pt_cw"/>
      <sheetName val="Boq"/>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M_Adj"/>
      <sheetName val="Cost Plan"/>
      <sheetName val="Prov Sum"/>
      <sheetName val="Ext.Wks"/>
      <sheetName val="Output"/>
      <sheetName val="Settlement"/>
      <sheetName val="Non-Rec"/>
      <sheetName val="Data"/>
      <sheetName val="Prelim_Bill"/>
      <sheetName val="Prelims"/>
      <sheetName val="1.1 Staff"/>
      <sheetName val="3.1 Labour"/>
      <sheetName val="4.1 Site_Offices"/>
      <sheetName val="4.4SiteLab_Comp"/>
      <sheetName val="4.4SiteLab_Alt"/>
      <sheetName val="6.1 Plant"/>
      <sheetName val="6.5 Scaffolding"/>
      <sheetName val="6.5 Laminated Board"/>
      <sheetName val="6.5 Soft Wood"/>
      <sheetName val="7.1.3 Protection"/>
      <sheetName val="Adjustments"/>
      <sheetName val="Agen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 val="PRECAST lightconc-II"/>
      <sheetName val="FORM7"/>
      <sheetName val="pt-cw"/>
      <sheetName val="Lead"/>
      <sheetName val="Design"/>
      <sheetName val="Boq"/>
      <sheetName val="Specification report"/>
      <sheetName val="data"/>
      <sheetName val="Process"/>
      <sheetName val="labour coeff"/>
      <sheetName val="Meas.-Hotel Part"/>
      <sheetName val="Tender Summary"/>
      <sheetName val="Cashflow projection"/>
      <sheetName val="factors"/>
      <sheetName val="Fin Sum"/>
      <sheetName val="Footings"/>
      <sheetName val="Name List"/>
      <sheetName val="Package split - Cost"/>
      <sheetName val="Contract Night Staff"/>
      <sheetName val="Contract Day Staff"/>
      <sheetName val="Day Shift"/>
      <sheetName val="Night Shift"/>
      <sheetName val="3. Elemental Summary"/>
      <sheetName val="LIST OF MAKES"/>
      <sheetName val="9. Package split - Cost "/>
      <sheetName val="10. &amp; 11. Rate Code &amp; BQ"/>
      <sheetName val="CFForecast detail"/>
      <sheetName val="TBAL9697 -group wise  sdpl"/>
      <sheetName val="Material "/>
      <sheetName val="Basement Budget"/>
      <sheetName val="Extra Item"/>
      <sheetName val="Labour &amp; Plant"/>
      <sheetName val="Pay_Sep06"/>
      <sheetName val="SILICATE"/>
      <sheetName val="Sun E Type"/>
      <sheetName val="Fill this out first..."/>
      <sheetName val="Parameter"/>
      <sheetName val="Ave.wtd.rates"/>
      <sheetName val="LEVEL SHEET"/>
      <sheetName val="Fill this out first___"/>
      <sheetName val="zero"/>
      <sheetName val="Detail"/>
      <sheetName val="Pacakges split"/>
      <sheetName val="Driveway Beams"/>
      <sheetName val="VCH-SLC"/>
      <sheetName val="Supplier"/>
      <sheetName val="loads at base of pier"/>
      <sheetName val="analysis"/>
      <sheetName val="Cost Abstract - feb' 2012"/>
      <sheetName val="WORK TABLE"/>
      <sheetName val="Cat A Change Control"/>
      <sheetName val="sept-plan"/>
      <sheetName val="Civil Boq"/>
      <sheetName val="Hidden"/>
      <sheetName val="Database"/>
      <sheetName val="SCHEDULE"/>
      <sheetName val="schedule nos"/>
      <sheetName val="Data sheet"/>
      <sheetName val="dBase"/>
      <sheetName val="GBW"/>
      <sheetName val="Labour"/>
      <sheetName val="FITZ MORT 94"/>
      <sheetName val="Costing"/>
      <sheetName val="rate_anal"/>
      <sheetName val="Top_Sheet"/>
      <sheetName val="PRECAST_lightconc-II"/>
      <sheetName val="Intro."/>
      <sheetName val="Structure Bills Qty"/>
      <sheetName val="P&amp;L - AD"/>
      <sheetName val="Civil Works"/>
      <sheetName val="Rate analysis"/>
      <sheetName val="key dates"/>
      <sheetName val="Actuals"/>
      <sheetName val="COST"/>
      <sheetName val="list"/>
      <sheetName val="Civil-Mat."/>
      <sheetName val="FT-05-02IsoBOM"/>
      <sheetName val="Legal Risk Analysis"/>
      <sheetName val="Cover"/>
      <sheetName val="Cost Index"/>
      <sheetName val="ACS(1)"/>
      <sheetName val="FAS-C(4)"/>
      <sheetName val="CCTV(old)"/>
      <sheetName val="1st flr"/>
      <sheetName val="loadcal"/>
      <sheetName val="box-12"/>
      <sheetName val="GN-ST-10"/>
      <sheetName val="girder"/>
      <sheetName val="PCC"/>
      <sheetName val="inWords"/>
      <sheetName val="Intake"/>
      <sheetName val="Assumptions"/>
      <sheetName val="@risk rents and incentives"/>
      <sheetName val="Car park lease"/>
      <sheetName val="Net rent analysis"/>
      <sheetName val="BLK2"/>
      <sheetName val="BLK3"/>
      <sheetName val="SPT vs PHI"/>
      <sheetName val="E &amp; R"/>
      <sheetName val="radar"/>
      <sheetName val="UG"/>
      <sheetName val="Debits as on 12.04.08"/>
      <sheetName val="AOR"/>
      <sheetName val="Per Unit"/>
      <sheetName val="Window"/>
      <sheetName val="Staff Acco."/>
      <sheetName val="RA-markate"/>
      <sheetName val="Build-up"/>
      <sheetName val="concrete"/>
      <sheetName val="Tender_Summary"/>
      <sheetName val="labour_coeff"/>
      <sheetName val="Meas_-Hotel_Part"/>
      <sheetName val="TBAL9697_-group_wise__sdpl"/>
      <sheetName val="Fill_this_out_first___"/>
      <sheetName val="SPT_vs_PHI"/>
      <sheetName val="Staff_Acco_"/>
      <sheetName val="Civil_Works"/>
      <sheetName val="Civil_Boq"/>
      <sheetName val="rate_anal1"/>
      <sheetName val="Top_Sheet1"/>
      <sheetName val="PRECAST_lightconc-II1"/>
      <sheetName val="Tender_Summary1"/>
      <sheetName val="labour_coeff1"/>
      <sheetName val="Meas_-Hotel_Part1"/>
      <sheetName val="TBAL9697_-group_wise__sdpl1"/>
      <sheetName val="Fill_this_out_first___1"/>
      <sheetName val="SPT_vs_PHI1"/>
      <sheetName val="Staff_Acco_1"/>
      <sheetName val="Civil_Works1"/>
      <sheetName val="Civil_Boq1"/>
      <sheetName val="Index"/>
      <sheetName val="환율"/>
      <sheetName val="Capex - Hry"/>
      <sheetName val="CABLERET"/>
      <sheetName val="COP Final"/>
      <sheetName val="AoR Finishing"/>
      <sheetName val="Mat_Cost"/>
      <sheetName val="Elect."/>
      <sheetName val="Cashflow - Con"/>
      <sheetName val="DetEst"/>
      <sheetName val="Main Gate House"/>
      <sheetName val="Item- Compact"/>
      <sheetName val="Basis"/>
      <sheetName val="Fin. Assumpt. - Sensitivities"/>
      <sheetName val="Summary output"/>
      <sheetName val="Basic Rates"/>
      <sheetName val="THK"/>
      <sheetName val="Brand"/>
      <sheetName val="Location"/>
      <sheetName val="PackSize"/>
      <sheetName val="PackagingType"/>
      <sheetName val="Plant"/>
      <sheetName val="PurchGroup"/>
      <sheetName val="Sub-brand"/>
      <sheetName val="UOM"/>
      <sheetName val="Variant"/>
      <sheetName val="Boq- Civil"/>
      <sheetName val="Boq (Main Building)"/>
      <sheetName val="Bill-12"/>
      <sheetName val="Project Details"/>
      <sheetName val="BOQ LT"/>
      <sheetName val="INTSHEET"/>
      <sheetName val="INTSHEET3"/>
      <sheetName val="num-word"/>
      <sheetName val="VI Floor Beam "/>
      <sheetName val="TEXT"/>
      <sheetName val="EOBC-Cement (Bulker)"/>
      <sheetName val="INPUT SHEET"/>
      <sheetName val="PS1"/>
      <sheetName val="Project Budget Worksheet"/>
      <sheetName val="ProductHierarchy"/>
      <sheetName val="Order Info"/>
      <sheetName val="Acceptance"/>
      <sheetName val="IO List"/>
      <sheetName val="2gii"/>
      <sheetName val="Manpower Histogram "/>
      <sheetName val="공장별판관비배부"/>
      <sheetName val="Pile cap"/>
      <sheetName val="#REF!"/>
      <sheetName val="RECAPITULATION"/>
      <sheetName val="CASHFLOWS"/>
      <sheetName val="Traffic"/>
      <sheetName val="Area St"/>
      <sheetName val="Summary of P &amp; M"/>
      <sheetName val="Over Heads- Zero"/>
      <sheetName val="Power Consumption"/>
      <sheetName val="General P+M"/>
      <sheetName val="Shuttering Analysis "/>
      <sheetName val="gen"/>
      <sheetName val="Detail In Door Stad"/>
      <sheetName val="SITE OVERHEADS"/>
      <sheetName val="JMC summary"/>
      <sheetName val="Block-01 ABS"/>
      <sheetName val="Labor abs-NMR"/>
      <sheetName val="FRONT PAGE"/>
      <sheetName val="CONTENT"/>
      <sheetName val="ASSUMPTION"/>
      <sheetName val="EXCLUSION"/>
      <sheetName val="DRAWING LIST"/>
      <sheetName val="SUMMARY"/>
      <sheetName val="GRAND SUMMARY"/>
      <sheetName val="FOOTING"/>
      <sheetName val="STICH SLABS"/>
      <sheetName val="RAFT"/>
      <sheetName val="RETAINING WALL &amp; PEDESTAL "/>
      <sheetName val="PARAPET WALL"/>
      <sheetName val="WATER TANK WALL"/>
      <sheetName val="DRAINAGE SUMP &amp; CHANNEL"/>
      <sheetName val="COLUMN,SHEAR &amp; CORE WALLS   "/>
      <sheetName val=" RAMP BEAM"/>
      <sheetName val="STAIRCASE"/>
      <sheetName val="FLAT SLAB"/>
      <sheetName val="CONCRTER"/>
      <sheetName val="D-F"/>
      <sheetName val="doc-specific"/>
      <sheetName val="PLAN_FEB97"/>
      <sheetName val="Tabletten"/>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x-qtys "/>
      <sheetName val="TimeCycle"/>
      <sheetName val="BOX-NCW"/>
      <sheetName val="BOX-ECW"/>
      <sheetName val="BOX-PANSKURA"/>
      <sheetName val="UNP-QTY-CYCLE"/>
      <sheetName val="UNP-NCW "/>
      <sheetName val="UNP-ECW"/>
      <sheetName val="UNPSHUT"/>
      <sheetName val="SLABMNBDATA"/>
      <sheetName val="SLABMNB-ECW"/>
      <sheetName val="PSCMNBDATA"/>
      <sheetName val="PSCMNB-NCW"/>
      <sheetName val="PSC-MNB-ECW"/>
      <sheetName val="4-BOX-MNBDATA"/>
      <sheetName val="4-BOX-MNB"/>
      <sheetName val="3-BOXMNBDATA"/>
      <sheetName val="3-BOXMNB102-NCW"/>
      <sheetName val="BOXMNBDATA102-ECW"/>
      <sheetName val="BOXMNB102-ECW"/>
      <sheetName val="3-BOXMNB75"/>
      <sheetName val="MNBSHUT"/>
      <sheetName val="PIPE"/>
      <sheetName val="TIMECYCLE-PIPE"/>
      <sheetName val="PIPE-DETAIL"/>
      <sheetName val="CULVERT"/>
      <sheetName val="BRIDGE"/>
      <sheetName val="Bridge-Data"/>
      <sheetName val="strplnf"/>
      <sheetName val="Sheet2"/>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Rates"/>
      <sheetName val="PH data"/>
      <sheetName val="labour"/>
      <sheetName val="Details (3)"/>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Fill this out first..."/>
      <sheetName val="Micro"/>
      <sheetName val="Macro"/>
      <sheetName val="Scaff-Rose"/>
      <sheetName val="CASHFLOWS"/>
      <sheetName val="SUMMARY"/>
      <sheetName val="A"/>
      <sheetName val="Sheet2"/>
      <sheetName val="dyes"/>
      <sheetName val="Sheet3"/>
      <sheetName val="UTILITY"/>
      <sheetName val="경비공통"/>
      <sheetName val="RA-markate"/>
      <sheetName val="Structure Bills Qty"/>
      <sheetName val="Builtup Area"/>
      <sheetName val="analysis"/>
      <sheetName val="Headings"/>
      <sheetName val="MASTER_RATE ANALYSIS"/>
      <sheetName val="cubes_M20"/>
      <sheetName val="Cop -VGN"/>
      <sheetName val="strand"/>
      <sheetName val="Input"/>
      <sheetName val="Activity"/>
      <sheetName val="Crew"/>
      <sheetName val="Piping"/>
      <sheetName val="Pipe Supports"/>
      <sheetName val="S1BOQ"/>
      <sheetName val="2gii"/>
      <sheetName val="Manpower"/>
      <sheetName val="HPL"/>
      <sheetName val="월선수금"/>
      <sheetName val="Materials "/>
      <sheetName val="BOQ_Direct_selling cost"/>
      <sheetName val="Stress Calculation"/>
      <sheetName val="VIWSCo1"/>
      <sheetName val="IO List"/>
      <sheetName val="MN T.B."/>
      <sheetName val="database"/>
      <sheetName val="Coalmine"/>
      <sheetName val="A1-Continuous"/>
      <sheetName val="starter"/>
      <sheetName val="BLK2"/>
      <sheetName val="BLK3"/>
      <sheetName val="E &amp; R"/>
      <sheetName val="radar"/>
      <sheetName val="UG"/>
      <sheetName val="Preside"/>
      <sheetName val="Summary_Local"/>
      <sheetName val="factor sheet"/>
      <sheetName val="RA"/>
      <sheetName val="Factor_Sheet"/>
      <sheetName val="Exp."/>
      <sheetName val="Factors"/>
      <sheetName val="INDIGINEOUS ITEMS "/>
      <sheetName val="Load Details(B1)"/>
      <sheetName val="rdamdata"/>
      <sheetName val="Estimate "/>
      <sheetName val="HDPE"/>
      <sheetName val="Sheet1"/>
      <sheetName val="Lead"/>
      <sheetName val="Usage"/>
      <sheetName val="Common "/>
      <sheetName val="General"/>
      <sheetName val="Config"/>
      <sheetName val="Break Dw"/>
      <sheetName val="THK"/>
      <sheetName val="Data"/>
      <sheetName val="Analy_7-10"/>
      <sheetName val="INDORAMA Group June 02"/>
      <sheetName val="SPT vs PHI"/>
      <sheetName val="Civil Boq"/>
      <sheetName val="Design"/>
      <sheetName val="Debits as on 12.04.08"/>
      <sheetName val="FitOutConfCentre"/>
      <sheetName val="MES-SEC"/>
      <sheetName val="beam-reinft-IIInd floor"/>
      <sheetName val="Desgn(zone I)"/>
      <sheetName val="PA- Consutant "/>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M B-QtyRecn"/>
      <sheetName val="PACK (B)"/>
      <sheetName val="For Bill-04 PS"/>
      <sheetName val="Measurements"/>
      <sheetName val="Tables"/>
      <sheetName val="Flooring"/>
      <sheetName val="Ceilings"/>
      <sheetName val="ACAD Finishes"/>
      <sheetName val="Site Details"/>
      <sheetName val="Chair"/>
      <sheetName val="Site Area Statement"/>
      <sheetName val="Doors"/>
      <sheetName val="Estimate"/>
      <sheetName val="PART-I_(2)1"/>
      <sheetName val="final_abstract1"/>
      <sheetName val="Pipe_Supports"/>
      <sheetName val="Site_Dev_BOQ"/>
      <sheetName val="Staff_Forecast_spread"/>
      <sheetName val="MN_T_B_"/>
      <sheetName val="BOQ_Direct_selling_cost"/>
      <sheetName val="Stress_Calculation"/>
      <sheetName val="IO_List"/>
      <sheetName val="E_&amp;_R"/>
      <sheetName val="Exp_"/>
      <sheetName val="INDIGINEOUS_ITEMS_"/>
      <sheetName val="TBAL9697_-group_wise__sdpl"/>
      <sheetName val="Break_Dw"/>
      <sheetName val="Load_Details(B1)"/>
      <sheetName val="Civil_Boq"/>
      <sheetName val="PA-_Consutant_"/>
      <sheetName val="Debits_as_on_12_04_08"/>
      <sheetName val="INDORAMA_Group_June_02"/>
      <sheetName val="Desgn(zone_I)"/>
      <sheetName val="Bed_Class"/>
      <sheetName val="PART-I_(2)2"/>
      <sheetName val="final_abstract2"/>
      <sheetName val="Fee_Rate_Summary1"/>
      <sheetName val="Basement_Budget1"/>
      <sheetName val="Rate_analysis1"/>
      <sheetName val="Materials_Cost1"/>
      <sheetName val="10__&amp;_11__Rate_Code_&amp;_BQ1"/>
      <sheetName val="Break_up_Sheet1"/>
      <sheetName val="B_&amp;_C_-_M_-_ccp1"/>
      <sheetName val="RES_STEEL_TO1"/>
      <sheetName val="RMZ_Summary1"/>
      <sheetName val="Pipe_Supports1"/>
      <sheetName val="Field_Values1"/>
      <sheetName val="Fin_Sum1"/>
      <sheetName val="Fill_this_out_first___1"/>
      <sheetName val="Site_Dev_BOQ1"/>
      <sheetName val="Staff_Forecast_spread1"/>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INDORAMA_Group_June_02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 val="p&amp;m"/>
      <sheetName val="labour coeff"/>
      <sheetName val="v"/>
      <sheetName val="Lead"/>
      <sheetName val="C.D.Abs.Est."/>
      <sheetName val="BP Infra"/>
      <sheetName val="wordsdata"/>
      <sheetName val="BHANDUP"/>
      <sheetName val="calcul"/>
      <sheetName val="SITE OVERHEADS"/>
      <sheetName val="BLOCK-A (MEA.SHEET)"/>
      <sheetName val="PointNo.5"/>
      <sheetName val="pt-cw"/>
      <sheetName val="Data"/>
      <sheetName val="Process"/>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Basicrates"/>
      <sheetName val="Carriage"/>
      <sheetName val="SiteClearance"/>
      <sheetName val="EW"/>
      <sheetName val="Found"/>
      <sheetName val="SubS"/>
      <sheetName val="SupS"/>
      <sheetName val="PW"/>
      <sheetName val="Road-works"/>
      <sheetName val="abstract"/>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Sp. Report"/>
      <sheetName val="TSmemo"/>
      <sheetName val="RMR"/>
      <sheetName val="BTR"/>
      <sheetName val="Rd.Data"/>
      <sheetName val="C.D.Data (Morth)"/>
      <sheetName val="Rd.Det.Est"/>
      <sheetName val="Gen.Abs."/>
      <sheetName val="Rd.abs.Est"/>
      <sheetName val="Abs.CDpipe"/>
      <sheetName val="Abs_vent&amp;pipe"/>
      <sheetName val="Abs_slab"/>
      <sheetName val="Abs.cc"/>
      <sheetName val="C.D.Abs.Est."/>
      <sheetName val="Abs_box"/>
      <sheetName val="Det. 1Rx800"/>
      <sheetName val="Det. 2Rx800"/>
      <sheetName val="Det. CC"/>
      <sheetName val="CD_DET_PIPE_1R"/>
      <sheetName val="Slab det est"/>
      <sheetName val="CD_DET_1CELL_BOX"/>
      <sheetName val="CD_DET_4CELL_BOX"/>
      <sheetName val="CBR"/>
      <sheetName val="mlead"/>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ategory"/>
      <sheetName val="ABS"/>
      <sheetName val="Req.DW (Final)"/>
      <sheetName val="Habcodes"/>
      <sheetName val="ABS_Ests"/>
      <sheetName val="NC_PC_LIST"/>
      <sheetName val="Sheet1"/>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C-data"/>
      <sheetName val="Nspt-smp-final-ORIGINAL"/>
      <sheetName val="Road Detail Est."/>
      <sheetName val="quarry"/>
      <sheetName val="Data_Base"/>
      <sheetName val="Boq"/>
      <sheetName val="Design"/>
      <sheetName val="Data_Renuals"/>
      <sheetName val="Lead Sheet1"/>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final abstract"/>
      <sheetName val="JACKWELL"/>
      <sheetName val="Rates"/>
      <sheetName val="PVC_dia"/>
      <sheetName val="GM&amp;PM WE1 EST"/>
      <sheetName val="airvalve-AC PN 1.60"/>
      <sheetName val="AV_GRP ms bwsc"/>
      <sheetName val="BWSCP"/>
      <sheetName val="Soft-sluice-AC,GRP PN 1.6"/>
      <sheetName val="soft-sluice-BWSC-MS"/>
      <sheetName val="DI sluice valve"/>
      <sheetName val="Gravity Main-Jukkal"/>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civ data"/>
      <sheetName val="P "/>
      <sheetName val="Plant &amp;  Machinery"/>
      <sheetName val="data existing_do not delete"/>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 xml:space="preserve">Table A2 - Road Sections (as given in Terms of Reference) Not Used In The Study </v>
          </cell>
        </row>
      </sheetData>
      <sheetData sheetId="15">
        <row r="1">
          <cell r="A1">
            <v>0</v>
          </cell>
        </row>
      </sheetData>
      <sheetData sheetId="16">
        <row r="1">
          <cell r="A1" t="str">
            <v xml:space="preserve">Table A2 - Road Sections (as given in Terms of Reference) Not Used In The Study </v>
          </cell>
        </row>
      </sheetData>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v>0</v>
          </cell>
        </row>
      </sheetData>
      <sheetData sheetId="25">
        <row r="1">
          <cell r="A1" t="str">
            <v xml:space="preserve">Table A2 - Road Sections (as given in Terms of Reference) Not Used In The Study </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Lead statement"/>
      <sheetName val="Lead"/>
      <sheetName val="m"/>
      <sheetName val="Data.F8.BTR"/>
      <sheetName val="DATA-BASE"/>
      <sheetName val="DATA-ABSTRAC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oad data"/>
      <sheetName val="RMR"/>
      <sheetName val="coverpage"/>
      <sheetName val="R_Det"/>
      <sheetName val="Sheet1"/>
      <sheetName val="BWSCPlt"/>
      <sheetName val="CI"/>
      <sheetName val="G.R.P"/>
      <sheetName val="PSC REVISED"/>
      <sheetName val="Road Detail Est."/>
      <sheetName val="C-data"/>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heck_Slip"/>
      <sheetName val="Misc"/>
      <sheetName val="Data_Base"/>
      <sheetName val="quarry"/>
      <sheetName val="Templates"/>
      <sheetName val="Cover_Sheet"/>
      <sheetName val="Sp_Report"/>
      <sheetName val="Lead"/>
      <sheetName val="Conveyance_Rates"/>
      <sheetName val="Conveyance_Table"/>
      <sheetName val="Est_amt_text"/>
      <sheetName val="Data"/>
      <sheetName val="Schedule-A"/>
      <sheetName val="Labour_Charges"/>
      <sheetName val="Labour_Charges(detl)"/>
      <sheetName val="Specification"/>
      <sheetName val="Core_SSR"/>
      <sheetName val="Comparative Statement"/>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pecification report"/>
      <sheetName val="data"/>
      <sheetName val="Lead statement"/>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rocess"/>
      <sheetName val="FORM7"/>
      <sheetName val="leads"/>
      <sheetName val="Specification report"/>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REMARKS"/>
      <sheetName val="User-Instructions"/>
      <sheetName val="Schedule-A"/>
      <sheetName val="INPUT-SHEET"/>
      <sheetName val="COVER"/>
      <sheetName val="SPR"/>
      <sheetName val="TRAFF-Count-ESAL-Cal"/>
      <sheetName val="SP-72 DESIGN"/>
      <sheetName val="SP-72-CHART"/>
      <sheetName val="Gen Abs"/>
      <sheetName val="CD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Seig_Cal"/>
      <sheetName val="temp-ws"/>
      <sheetName val="other rates"/>
      <sheetName val="Hire"/>
      <sheetName val="Conv"/>
      <sheetName val="NP3 pipes"/>
      <sheetName val="NP3 collars"/>
      <sheetName val="MTC-Table"/>
      <sheetName val="Cd-qty-ws-temp"/>
      <sheetName val="Specification report"/>
      <sheetName val="Proce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rdamdata"/>
      <sheetName val="lead-st"/>
      <sheetName val="BWSCPlt"/>
      <sheetName val="CI"/>
      <sheetName val="G.R.P"/>
      <sheetName val="PSC REVISED"/>
      <sheetName val="Sheet1 (2)"/>
      <sheetName val="m"/>
      <sheetName val="Design"/>
      <sheetName val="Process"/>
      <sheetName val="SUMP1420KL@HW"/>
      <sheetName val="Sheet2"/>
      <sheetName val="Lead statement ss5"/>
      <sheetName val="Analy_7-10"/>
      <sheetName val="HDPE-pipe-rates"/>
      <sheetName val="pvc-pipe-rates"/>
      <sheetName val="m1"/>
      <sheetName val="v"/>
      <sheetName val="Rate"/>
      <sheetName val="cover-Akoly"/>
      <sheetName val="cover-oorta"/>
      <sheetName val="ewcal-korti_(2)1"/>
      <sheetName val="int-Diá-pvc"/>
      <sheetName val="DataInput"/>
      <sheetName val="DataInput-1"/>
      <sheetName val="DI Rate Analysis"/>
      <sheetName val="R_Det"/>
      <sheetName val="DATA_PRG"/>
      <sheetName val="sg-clay(d)"/>
      <sheetName val="Main sheet"/>
      <sheetName val="stone"/>
      <sheetName val="MRMECADAMoad data"/>
      <sheetName val="p&amp;m"/>
      <sheetName val="Boq (Main Building)"/>
      <sheetName val="ABS"/>
      <sheetName val="Convey"/>
      <sheetName val="abs_(2)akoli2"/>
      <sheetName val="Cd_nam2"/>
      <sheetName val="cd_namnoor_12"/>
      <sheetName val="ewcal_(2)-akoli2"/>
      <sheetName val="abs_(2)ko2"/>
      <sheetName val="ewcal-korta_(2)2"/>
      <sheetName val="Data_F8_BTR1"/>
      <sheetName val="Common_"/>
      <sheetName val="data_existing_do_not_delete"/>
      <sheetName val="DATA-2005-06"/>
      <sheetName val="Labour"/>
      <sheetName val="Plant &amp;  Machinery"/>
      <sheetName val="MRoad data"/>
      <sheetName val="BTR"/>
      <sheetName val="GenAbst"/>
      <sheetName val="Rates"/>
      <sheetName val="Av.G Level"/>
      <sheetName val="ewst"/>
      <sheetName val="zone-8"/>
      <sheetName val="MHNO_LEV"/>
      <sheetName val="Data rough"/>
      <sheetName val="pop"/>
      <sheetName val="HS 30.04.2015.Final"/>
      <sheetName val="nodes"/>
      <sheetName val="int-Dia"/>
      <sheetName val="JAWAHAR-hyd-original"/>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Design of two-way slab"/>
      <sheetName val="PRECAST lightconc-II"/>
      <sheetName val="51"/>
      <sheetName val="mlead"/>
      <sheetName val="Lookup"/>
      <sheetName val="Abs PMRL"/>
      <sheetName val="Rates SSR 2008-09"/>
      <sheetName val="ssr-rates"/>
      <sheetName val="hdpe_rates"/>
      <sheetName val="hdpe_wt-r"/>
      <sheetName val="pvc-rates"/>
      <sheetName val="PVC weights"/>
      <sheetName val="index"/>
      <sheetName val="moments-table(tri)"/>
      <sheetName val="sch"/>
      <sheetName val="Main"/>
      <sheetName val="dlvoid"/>
      <sheetName val="slab"/>
      <sheetName val="Staff Acco."/>
      <sheetName val="HPs HPs"/>
      <sheetName val="detls"/>
      <sheetName val="pumping main"/>
      <sheetName val="hdpe weights"/>
      <sheetName val=" data sheet "/>
      <sheetName val="HS 1"/>
      <sheetName val="0000000000000"/>
      <sheetName val="C-data"/>
      <sheetName val="Sheet9"/>
      <sheetName val="Data-ELSR"/>
      <sheetName val=" Data -Valves"/>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zone-2"/>
      <sheetName val="Valves"/>
      <sheetName val="MS Rates"/>
      <sheetName val="boredetails"/>
      <sheetName val="Masonry"/>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Challan"/>
      <sheetName val="dump"/>
      <sheetName val="ultmom"/>
      <sheetName val="CC Road"/>
      <sheetName val="MTC-estimate"/>
      <sheetName val="ESTIMATE"/>
      <sheetName val="sup dat"/>
      <sheetName val="CS "/>
      <sheetName val="Rate Analysis"/>
      <sheetName val="Z1_DATA"/>
      <sheetName val="nandipet intra"/>
      <sheetName val="CPI"/>
      <sheetName val="WPI C"/>
      <sheetName val="WPI all"/>
      <sheetName val="WPI HM"/>
      <sheetName val="WPI S"/>
      <sheetName val="SSR 2014-15 Rates"/>
      <sheetName val="Data_Base"/>
      <sheetName val="Factory_rates"/>
      <sheetName val="Specification"/>
      <sheetName val="quarry"/>
      <sheetName val="road est"/>
      <sheetName val="title"/>
      <sheetName val="pier design"/>
      <sheetName val="hdpe-rates"/>
      <sheetName val="wh"/>
      <sheetName val="Line"/>
      <sheetName val="CRUST"/>
      <sheetName val="QD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relims External"/>
      <sheetName val="Insurance Ext"/>
      <sheetName val="Non-Rec"/>
      <sheetName val="Data"/>
      <sheetName val="Prelims"/>
      <sheetName val="1.1 Staff"/>
      <sheetName val="3.1 Labour"/>
      <sheetName val="4.1 Site_Offices"/>
      <sheetName val="6.1 Plant"/>
      <sheetName val="4.4SiteLab_Motorc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data existing_do not delete"/>
      <sheetName val="GF SB Ok "/>
      <sheetName val="Bitumen trunk"/>
      <sheetName val="Feeder"/>
      <sheetName val="R99 etc"/>
      <sheetName val="Trunk unpaved"/>
      <sheetName val="Design"/>
      <sheetName val="Process"/>
      <sheetName val="Specification report"/>
      <sheetName val="Input"/>
      <sheetName val="concrete"/>
      <sheetName val="m"/>
      <sheetName val="Road data"/>
      <sheetName val="abs road"/>
      <sheetName val="coverpage"/>
      <sheetName val="TS memo"/>
      <sheetName val="RMR"/>
      <sheetName val="R_Det"/>
      <sheetName val="Bridge Data 2005-06"/>
      <sheetName val="Detail In Door Stad"/>
      <sheetName val="Plant &amp;  Machinery"/>
      <sheetName val="p&amp;m"/>
      <sheetName val="v"/>
      <sheetName val="Boq (Main Building)"/>
      <sheetName val="t_prsr"/>
      <sheetName val="id"/>
      <sheetName val="Aug,02"/>
      <sheetName val="final abstract"/>
      <sheetName val="leads"/>
      <sheetName val="MRATES"/>
      <sheetName val="1000000000000"/>
      <sheetName val="Drains Est"/>
      <sheetName val="Rd.Est"/>
      <sheetName val="mlead"/>
      <sheetName val="Material"/>
      <sheetName val="C.D.Abs.Est."/>
      <sheetName val="r"/>
      <sheetName val="MRMECADAMoad data"/>
      <sheetName val="maya"/>
      <sheetName val="RF_DesignCT_Sp@53.0"/>
      <sheetName val="select items_PMW"/>
      <sheetName val="dataB"/>
      <sheetName val="C-data"/>
      <sheetName val="ssr-rates"/>
      <sheetName val="basdat"/>
      <sheetName val="LIST"/>
      <sheetName val="Common "/>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MRoad data"/>
      <sheetName val="Bill-12"/>
      <sheetName val="1V800"/>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data existing_do not delete"/>
      <sheetName val="Specification"/>
      <sheetName val="Lead"/>
      <sheetName val="MRATES"/>
      <sheetName val="0000000000000"/>
      <sheetName val="segments-details"/>
      <sheetName val="int-Dia-hdpe"/>
      <sheetName val="habs-list"/>
      <sheetName val="int-Dia-pvc"/>
      <sheetName val="DATA"/>
      <sheetName val="Data_Base"/>
      <sheetName val="sand"/>
      <sheetName val="stone"/>
      <sheetName val="HDPE"/>
      <sheetName val="DI"/>
      <sheetName val="pvc"/>
      <sheetName val="Specification report"/>
      <sheetName val="RMR"/>
      <sheetName val="GROUND FLOOR"/>
      <sheetName val="maya"/>
      <sheetName val="Data-ELSR"/>
      <sheetName val="Data_Renuals"/>
      <sheetName val="ABS"/>
      <sheetName val="DATA-BASE"/>
      <sheetName val="DATA-ABSTRACT"/>
      <sheetName val="data1"/>
      <sheetName val="quarry"/>
      <sheetName val="GA"/>
      <sheetName val="C-data"/>
      <sheetName val="Civil SSR"/>
      <sheetName val="WS Data"/>
      <sheetName val="ST"/>
      <sheetName val="Sump"/>
      <sheetName val="Process"/>
      <sheetName val="Data.F8.BTR"/>
      <sheetName val="Road Detail Est."/>
      <sheetName val="rdamdata"/>
      <sheetName val="rates"/>
      <sheetName val="Sheet1"/>
      <sheetName val="SSR"/>
      <sheetName val="temp-SDData (2)"/>
      <sheetName val="other rates"/>
      <sheetName val="id"/>
      <sheetName val="bldg"/>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Bridge Data 2005-06"/>
      <sheetName val="MRoad data"/>
      <sheetName val="Main sheet"/>
      <sheetName val="Convey"/>
      <sheetName val="cert"/>
      <sheetName val="DATA_PRG"/>
      <sheetName val="RM"/>
      <sheetName val="SLAB  DATA"/>
      <sheetName val="COVER"/>
      <sheetName val="road est"/>
      <sheetName val="Basicrates"/>
      <sheetName val="C.D.Abs.Est."/>
      <sheetName val="Sorted"/>
      <sheetName val="pvc_basic"/>
      <sheetName val="Sheet2"/>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CFForecast detail"/>
      <sheetName val="DI Rate Analysis"/>
      <sheetName val="Economic RisingMain  Ph-I"/>
      <sheetName val="FINAL LEAD"/>
      <sheetName val="select items_PMW"/>
      <sheetName val="Proforma -II "/>
      <sheetName val="C.R G.F"/>
      <sheetName val="mlead"/>
      <sheetName val="Dn SLRB (R2)"/>
      <sheetName val="Data_"/>
      <sheetName val="Sheet1 (2)"/>
      <sheetName val="Bill-12"/>
      <sheetName val="dlvoid"/>
      <sheetName val="slab"/>
      <sheetName val="DL CAL"/>
      <sheetName val="1V800"/>
      <sheetName val="materials"/>
      <sheetName val="Part-A"/>
      <sheetName val="Aug,02"/>
      <sheetName val="MTC-estimate"/>
      <sheetName val="pt-cw"/>
      <sheetName val="Summary"/>
      <sheetName val="CD Data"/>
      <sheetName val="PUMP_DATA"/>
      <sheetName val="FINAL DATA"/>
      <sheetName val="Road data.PS"/>
      <sheetName val="Road data  PH"/>
      <sheetName val="RA-markate"/>
      <sheetName val="Data-2010-11"/>
      <sheetName val="sept-plan"/>
      <sheetName val="BOQ"/>
      <sheetName val="GF SB Ok "/>
      <sheetName val="Design"/>
      <sheetName val="Levels"/>
      <sheetName val="51"/>
      <sheetName val="t_prsr"/>
      <sheetName val="detls"/>
      <sheetName val="wh"/>
      <sheetName val="Sheet3"/>
      <sheetName val="Data o"/>
      <sheetName val="d-safe DELUXE"/>
      <sheetName val="bASICDATA"/>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Bitumen trunk"/>
      <sheetName val="Feeder"/>
      <sheetName val="R99 etc"/>
      <sheetName val="Trunk unpaved"/>
      <sheetName val="sup dat"/>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SS ENERGISE"/>
      <sheetName val="Common "/>
      <sheetName val="Usage"/>
      <sheetName val="Abs_CD_2"/>
      <sheetName val="coverpage"/>
      <sheetName val="EC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CALHYD_GOO"/>
      <sheetName val="_5wgdhabfinal00_01"/>
      <sheetName val="DSLP"/>
      <sheetName val="data"/>
      <sheetName val="Lead"/>
      <sheetName val="Desig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G+3-12.03 (2)"/>
      <sheetName val="GA-IDH Colony"/>
      <sheetName val="Est-CC-Roads"/>
      <sheetName val="Est-7.00m CC-Roads"/>
      <sheetName val="Est-7.00m CC-Roads-new"/>
      <sheetName val="summary"/>
      <sheetName val="3"/>
      <sheetName val="4"/>
      <sheetName val="5"/>
      <sheetName val="6"/>
      <sheetName val="7"/>
      <sheetName val="8"/>
      <sheetName val="9"/>
      <sheetName val="10"/>
      <sheetName val="11"/>
      <sheetName val="12"/>
      <sheetName val="CC-Drains-IDH-new"/>
      <sheetName val="Est-RWHS"/>
      <sheetName val="CC-Drains-IDH"/>
      <sheetName val="W.S-IDH colony -Bore wells"/>
      <sheetName val="Sewer lines-IDH (2)"/>
      <sheetName val="Sewer lines-IDH"/>
      <sheetName val="GA-Singam Cheruvu"/>
      <sheetName val="DU-16 Houses"/>
      <sheetName val="DU-8 Houses"/>
      <sheetName val="Dismantling-1"/>
      <sheetName val="Dismantling-2"/>
      <sheetName val="Dismantling-3"/>
      <sheetName val="CC-Roads-Singam Chervu"/>
      <sheetName val="CC-Drains-S. Cheruvu"/>
      <sheetName val="W.S-Singam cheruvu."/>
      <sheetName val="W.S-Singam Cheruvu"/>
      <sheetName val="Sewer lines-Singam Cheruvu"/>
      <sheetName val="Est-RWHS - Singam cheruvu"/>
      <sheetName val="GA-Surya Nagar"/>
      <sheetName val="DU-16 Houses-Surya Nagar"/>
      <sheetName val="DU-8 Houses- Surya Nagar"/>
      <sheetName val="Dismantling."/>
      <sheetName val="CC-Roads-S.Mahal"/>
      <sheetName val="W.S-Surya Mahal"/>
      <sheetName val="Borewell-S.Mahal"/>
      <sheetName val="Sewer lines-Surya Mahal"/>
      <sheetName val="Est-RWHS -Surya Mahal"/>
      <sheetName val="CC-Roads -Mnr"/>
      <sheetName val="GA-Jangam met"/>
      <sheetName val="DU-16 Houses-Jnmet"/>
      <sheetName val="DU-8 Houses-Jnmet"/>
      <sheetName val="Dismantling-Jnmet"/>
      <sheetName val="CC-Roads-Jangammet."/>
      <sheetName val="CC-Culverts-Jangammet-450mm"/>
      <sheetName val="W.S-Jangammet"/>
      <sheetName val="Borewells-Jnmet"/>
      <sheetName val="Sewer lines-Jangammet"/>
      <sheetName val="Est-RWHS - Jangammet"/>
      <sheetName val="Greenary.Jnmet"/>
      <sheetName val="GA-Gode ki Khabar"/>
      <sheetName val="DU-16 Houses-Gode ki khabar"/>
      <sheetName val="DU-8 Houses-Gode ki khabar"/>
      <sheetName val="Dismantling-Gode ki khabar"/>
      <sheetName val="CC-Roads-Gode ki khabar"/>
      <sheetName val="CC-Culverts-Gode ki khabar"/>
      <sheetName val="W.S-Gode ki khabar-DI."/>
      <sheetName val="Borewells-Gode ki khabar"/>
      <sheetName val="Sewer lines-Gode ki khabar"/>
      <sheetName val="Est-RWHS - Gode ki khabar"/>
      <sheetName val="Greenary. Gode ki khabar"/>
      <sheetName val="GA-Lambadi thanda"/>
      <sheetName val="DU-16 Houses-Lambadi thanda"/>
      <sheetName val="DU-8 Houses-Lambadi thanda"/>
      <sheetName val="Dismantling-Lambadi thanda"/>
      <sheetName val="CC-Roads-Lambadi thanda"/>
      <sheetName val="CC-Culverts-Lambadi thanda"/>
      <sheetName val="W.S-Lambadi thanda."/>
      <sheetName val="W.S-Lambadi thanda"/>
      <sheetName val="W.S-DI"/>
      <sheetName val="Sewer lines-Lambadi thanda"/>
      <sheetName val="Est-RWHS - Lambadi thanda"/>
      <sheetName val="GA-Amru thanda "/>
      <sheetName val="DU-8 Houses-Amru  thanda "/>
      <sheetName val="Dismantling-Amru thanda"/>
      <sheetName val="CC-Roads-Amru thanda"/>
      <sheetName val="CC-Culverts-Amru thanda "/>
      <sheetName val="W.S-Amru thanda"/>
      <sheetName val="Sewer lines-Amru thanda"/>
      <sheetName val="Est-RWHS - Amru thanda"/>
      <sheetName val="1."/>
      <sheetName val="2"/>
      <sheetName val="W.S-ACS colony (2)"/>
      <sheetName val="CI weights"/>
      <sheetName val="W.S-Gode ki khabar-DI"/>
      <sheetName val="Sewer lines-Mnr"/>
      <sheetName val="ST-20 x 5-Mnr"/>
      <sheetName val="100 KL Sump-Mnr"/>
      <sheetName val="Borewells-Mnr"/>
      <sheetName val="Shops"/>
      <sheetName val="C-Mat-Gen-Hyd"/>
      <sheetName val="Mortars,"/>
      <sheetName val="Rates"/>
      <sheetName val="Convey-14-15"/>
      <sheetName val="Lead"/>
      <sheetName val="labour-14-15"/>
      <sheetName val="Hire-14-15"/>
      <sheetName val="Cent'g-1-14-15"/>
      <sheetName val="Cent'g-2-14-15"/>
      <sheetName val="data-CC road-GHMC"/>
      <sheetName val="drains-data-GHMC"/>
      <sheetName val="data-RWHS"/>
      <sheetName val="data-Sewer-GHMC"/>
      <sheetName val="data-MH"/>
      <sheetName val="MH-est"/>
      <sheetName val="data-Water Supply -GHMC"/>
      <sheetName val="data-Sump &amp; ST-GHMC"/>
      <sheetName val="HDPE pipes"/>
      <sheetName val="RC-Bore wells-1"/>
      <sheetName val="RC-Bore wells-2"/>
      <sheetName val="RC-Bore wells-3"/>
      <sheetName val="DI-Spe-1"/>
      <sheetName val="HDPE-Spe-14-15"/>
      <sheetName val="CI Spe."/>
      <sheetName val="Valves"/>
      <sheetName val="data-Lowering"/>
      <sheetName val="data-Chamber-1"/>
      <sheetName val="Sheet1"/>
      <sheetName val="Sheet2"/>
      <sheetName val="Sheet3"/>
      <sheetName val="11 KV line"/>
      <sheetName val="Pipes &amp; Valves-14-15"/>
      <sheetName val="Distri-Zone-2"/>
      <sheetName val="W.S-ACS colony"/>
      <sheetName val="info-1"/>
      <sheetName val="Wt.of DI Spe."/>
      <sheetName val="DI&amp; CI-Spe-1"/>
      <sheetName val="W.S-IDH colony (2)"/>
      <sheetName val="Dismantling"/>
      <sheetName val="CC-Culverts-Jangammet"/>
      <sheetName val="Greenary.SRK"/>
      <sheetName val="data-Parks"/>
      <sheetName val="Condolence hall."/>
      <sheetName val="W.S-DI (2)"/>
      <sheetName val="Total SSRs"/>
      <sheetName val="Bld data-GHMC"/>
      <sheetName val="new-data"/>
      <sheetName val="Balram"/>
      <sheetName val="abs road"/>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Lead"/>
      <sheetName val="maya"/>
      <sheetName val="abs road"/>
      <sheetName val="RMR"/>
      <sheetName val="R_Det"/>
      <sheetName val="Road data"/>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Main Building)"/>
      <sheetName val="Data"/>
      <sheetName val="Elect."/>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NEW "/>
      <sheetName val="Sheet1"/>
      <sheetName val="EDWise"/>
    </sheetNames>
    <sheetDataSet>
      <sheetData sheetId="0" refreshError="1"/>
      <sheetData sheetId="1" refreshError="1"/>
      <sheetData sheetId="2" refreshError="1"/>
      <sheetData sheetId="3"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s>
    <sheetDataSet>
      <sheetData sheetId="0"/>
      <sheetData sheetId="1"/>
      <sheetData sheetId="2"/>
      <sheetData sheetId="3"/>
      <sheetData sheetId="4"/>
      <sheetData sheetId="5"/>
      <sheetData sheetId="6"/>
      <sheetData sheetId="7"/>
      <sheetData sheetId="8"/>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2)"/>
      <sheetName val="GENERAL"/>
      <sheetName val="outlet"/>
      <sheetName val="GRP-1"/>
      <sheetName val="Railway"/>
      <sheetName val="Road cross"/>
      <sheetName val="Ser Road"/>
      <sheetName val="land"/>
      <sheetName val="HEAD WORKS"/>
      <sheetName val="pump house"/>
      <sheetName val="Power conn"/>
      <sheetName val="Prem"/>
      <sheetName val="Plant"/>
      <sheetName val="MSPipe"/>
      <sheetName val="CD Works List"/>
      <sheetName val="Spares"/>
      <sheetName val="O&amp;M"/>
      <sheetName val="List of spares"/>
      <sheetName val="EW"/>
      <sheetName val="EW Branches"/>
      <sheetName val="Sheet1"/>
      <sheetName val="MS Rates"/>
      <sheetName val="DI"/>
      <sheetName val="HDPE"/>
      <sheetName val="GRP"/>
      <sheetName val="Exp joint"/>
      <sheetName val="Valves"/>
      <sheetName val="Sheet2"/>
      <sheetName val="EW Rates"/>
      <sheetName val="Plinth rate"/>
      <sheetName val="Revised TS P2 as issued"/>
      <sheetName val="EDWise"/>
      <sheetName val="AV-HDPE"/>
      <sheetName val="Di_gate-HDPE"/>
      <sheetName val="SUMP1420KL@H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Specification report"/>
      <sheetName val="Data"/>
      <sheetName val="Labour"/>
      <sheetName val="Material"/>
      <sheetName val="Plant &amp;  Machinery"/>
      <sheetName val="p&amp;m"/>
      <sheetName val="Lead"/>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coverpage"/>
      <sheetName val="Road data"/>
      <sheetName val="TS memo"/>
      <sheetName val="Usage"/>
      <sheetName val="Common "/>
      <sheetName val="General"/>
      <sheetName val="m"/>
      <sheetName val="DATA_PRG"/>
      <sheetName val="Class IV Qtr. Ele"/>
      <sheetName val="MRATES"/>
      <sheetName val="C-data"/>
      <sheetName val="Summary- Flyovers"/>
      <sheetName val="Works - Quote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Bridge Data 2005-06"/>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Lead"/>
      <sheetName val="Materials"/>
      <sheetName val="Data "/>
      <sheetName val="Retaing"/>
      <sheetName val="Abstract(F6)"/>
      <sheetName val="CDdata_(2)"/>
      <sheetName val="Sheet1"/>
      <sheetName val="CDdata_(2)1"/>
      <sheetName val="bom"/>
      <sheetName val="detls"/>
      <sheetName val="Labour"/>
      <sheetName val="Plant &amp;  Machinery"/>
      <sheetName val="Bridge Data 2005-06"/>
      <sheetName val="r"/>
      <sheetName val="CDdata_(2)5"/>
      <sheetName val="Data_2"/>
      <sheetName val="CDdata_(2)3"/>
      <sheetName val="CDdata_(2)2"/>
      <sheetName val="Data_"/>
      <sheetName val="CDdata_(2)4"/>
      <sheetName val="Data_1"/>
      <sheetName val="t_prsr"/>
      <sheetName val="id"/>
      <sheetName val="final abstract"/>
      <sheetName val="Specification report"/>
      <sheetName val="EDWise"/>
      <sheetName val="Design"/>
      <sheetName val="HDPE"/>
      <sheetName val="pvc"/>
      <sheetName val="pvc_basic"/>
      <sheetName val="Fee Rate Summary"/>
      <sheetName val="Rate Analysis"/>
      <sheetName val="Common "/>
      <sheetName val="Usage"/>
      <sheetName val="wh"/>
      <sheetName val="DI"/>
      <sheetName val="Newabstract"/>
      <sheetName val="Specification"/>
      <sheetName val="DATA-BASE"/>
      <sheetName val="DATA-ABSTRACT"/>
      <sheetName val="GN_ST_10"/>
      <sheetName val="PRECAST lightconc_II"/>
      <sheetName val="BALAN1"/>
      <sheetName val="Voucher"/>
      <sheetName val="C-data"/>
      <sheetName val="civ data"/>
      <sheetName val="Estimate"/>
      <sheetName val="Abs"/>
      <sheetName val="maya"/>
      <sheetName val="Main sheet"/>
      <sheetName val="ci"/>
      <sheetName val="civil-works"/>
      <sheetName val="TOP SLAB-beam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Sub -  Analysis"/>
      <sheetName val="Labour rates"/>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teel"/>
      <sheetName val="Elec data"/>
      <sheetName val="Comp"/>
      <sheetName val="DATA 2021-22"/>
      <sheetName val="Staff Civil o&amp;m draft policy"/>
      <sheetName val="ABS.C.D."/>
      <sheetName val="Boq"/>
      <sheetName val="GF SB Ok "/>
      <sheetName val="p&amp;m"/>
      <sheetName val="Cem Date"/>
      <sheetName val="road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banilad"/>
      <sheetName val="Plant &amp;  Machinery"/>
      <sheetName val="Specification report"/>
      <sheetName val="Rates SSR 2008-09"/>
      <sheetName val="Data.F8.BTR"/>
      <sheetName val="Material"/>
      <sheetName val="MTC-estimate"/>
      <sheetName val="Gen Abs"/>
      <sheetName val="other rates"/>
      <sheetName val="m"/>
      <sheetName val="Mactan"/>
      <sheetName val="Mandaue"/>
      <sheetName val="Labour"/>
      <sheetName val="Bitumen trunk"/>
      <sheetName val="Feeder"/>
      <sheetName val="R99 etc"/>
      <sheetName val="Trunk unpaved"/>
      <sheetName val="Work_sheet"/>
      <sheetName val="RMR"/>
      <sheetName val="coverpage"/>
      <sheetName val="R_Det"/>
      <sheetName val="Road data"/>
      <sheetName val="2006-07 estimate"/>
      <sheetName val="Lead statement"/>
      <sheetName val="rdamdata"/>
      <sheetName val="lead-s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Works - Quote Sheet"/>
      <sheetName val="TOP SLAB-beams"/>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v"/>
      <sheetName val="DATA_PRG"/>
      <sheetName val="C.R G.F"/>
      <sheetName val="#REF"/>
      <sheetName val="Estimate "/>
      <sheetName val="GF SB O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segments-details"/>
      <sheetName val="int-Dia-hdpe"/>
      <sheetName val="int-Dia-pvc"/>
      <sheetName val="c-data"/>
      <sheetName val="data existing_do not delete"/>
      <sheetName val="ewst"/>
      <sheetName val="GF Columns"/>
      <sheetName val="m"/>
      <sheetName val="rates"/>
      <sheetName val="leads"/>
      <sheetName val="maya"/>
      <sheetName val="v"/>
      <sheetName val="Data.F8.BTR"/>
      <sheetName val="Levels"/>
      <sheetName val="bundqty"/>
      <sheetName val="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banilad"/>
      <sheetName val="Mactan"/>
      <sheetName val="Manda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MTC-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banilad"/>
      <sheetName val="Mactan"/>
      <sheetName val="Mandaue"/>
      <sheetName val="data existing_do not delete"/>
    </sheetNames>
    <sheetDataSet>
      <sheetData sheetId="0" refreshError="1"/>
      <sheetData sheetId="1" refreshError="1"/>
      <sheetData sheetId="2" refreshError="1"/>
      <sheetData sheetId="3" refreshError="1"/>
      <sheetData sheetId="4"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Lead Statement"/>
      <sheetName val="data"/>
      <sheetName val="HDPE"/>
      <sheetName val="DI"/>
      <sheetName val="pvc"/>
      <sheetName val="mlead"/>
      <sheetName val="abs road"/>
      <sheetName val="coverpage"/>
      <sheetName val="RMR"/>
      <sheetName val="Road data"/>
      <sheetName val="R_Det"/>
      <sheetName val="banilad"/>
      <sheetName val="Mactan"/>
      <sheetName val="Mandaue"/>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ST"/>
      <sheetName val="TBAL9697 -group wise  sdpl"/>
      <sheetName val="p&amp;m"/>
      <sheetName val="Staff Acco."/>
      <sheetName val="Bridge Data 2005-06"/>
      <sheetName val="Legal Risk Analysis"/>
      <sheetName val="Boq Block A"/>
    </sheetNames>
    <sheetDataSet>
      <sheetData sheetId="0"/>
      <sheetData sheetId="1"/>
      <sheetData sheetId="2">
        <row r="3">
          <cell r="A3" t="str">
            <v>CODE</v>
          </cell>
        </row>
      </sheetData>
      <sheetData sheetId="3">
        <row r="3">
          <cell r="A3" t="str">
            <v>CODE</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F8.BTR"/>
      <sheetName val="leads"/>
      <sheetName val="rdamdata"/>
      <sheetName val="data existing_do not delete"/>
      <sheetName val="Material"/>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ctan"/>
      <sheetName val="Mandaue"/>
      <sheetName val="Main sheet"/>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Lead statement ss5"/>
      <sheetName val="wh"/>
      <sheetName val="Cover"/>
      <sheetName val="Convey"/>
      <sheetName val="Lead_statement_ss5"/>
      <sheetName val="clvrt_data"/>
      <sheetName val="ssr-rates"/>
      <sheetName val="Plant 㫨  Machinery"/>
      <sheetName val="Plant_㫨__Machinery"/>
      <sheetName val="C-data"/>
      <sheetName val="C.D.Abs.Est."/>
      <sheetName val="Rates-May-14"/>
      <sheetName val="TOP SLAB-beams"/>
      <sheetName val="int-Dia-pvc"/>
      <sheetName val="Bed Class"/>
      <sheetName val="Cd"/>
      <sheetName val="CPIPE"/>
      <sheetName val="CPIPE2"/>
      <sheetName val="Cs"/>
      <sheetName val="DVALUE"/>
      <sheetName val="THK"/>
      <sheetName val="SewerCAD MH Data"/>
      <sheetName val="Design 2040 Design Flows-(1)"/>
      <sheetName val="SewerCAD Pipe Data-Actual 2040"/>
      <sheetName val="CONNECT"/>
      <sheetName val="analysis"/>
      <sheetName val="hdpe_basic"/>
      <sheetName val="pvc_basic"/>
      <sheetName val="20kL-design-final"/>
      <sheetName val="Data-ELSR"/>
      <sheetName val="Sheet2"/>
      <sheetName val="sup dat"/>
      <sheetName val="HDPE-pipe-rates"/>
      <sheetName val="pvc-pipe-rates"/>
      <sheetName val="Bill-12"/>
      <sheetName val="SALIENT"/>
      <sheetName val="foundation(V)"/>
      <sheetName val="Data-2011-12"/>
      <sheetName val="DL CAL"/>
      <sheetName val="slab"/>
      <sheetName val="Flanged Beams"/>
      <sheetName val="Rectangular Beam"/>
      <sheetName val="Usage"/>
      <sheetName val="Interface_SC"/>
      <sheetName val="Calc_ISC"/>
      <sheetName val="Calc_SC"/>
      <sheetName val="Interface_ISC"/>
      <sheetName val="GD"/>
      <sheetName val="Boq"/>
      <sheetName val="wh_data"/>
      <sheetName val="wh_data_R"/>
      <sheetName val="CPHEEO"/>
      <sheetName val="input"/>
      <sheetName val="GF SB Ok "/>
      <sheetName val="final abstract"/>
      <sheetName val="detailed"/>
      <sheetName val="Sheet5"/>
      <sheetName val="ABS"/>
      <sheetName val="Data o"/>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BM-HOOP"/>
      <sheetName val="_5wgdhabfinal00_01"/>
      <sheetName val="Road Detail Est."/>
      <sheetName val="TS memo"/>
      <sheetName val="Lookup"/>
      <sheetName val="Sheet3"/>
      <sheetName val="MRoad data"/>
      <sheetName val="QTY-CRUST-SR"/>
      <sheetName val="CROSS-SECTION"/>
      <sheetName val="QTY-CRUST-MCW"/>
      <sheetName val="hyperstatic-3"/>
      <sheetName val="bundqty"/>
      <sheetName val="Main"/>
      <sheetName val="CPIPE 1"/>
      <sheetName val="MS Rates"/>
      <sheetName val="TOS-F"/>
      <sheetName val="ewst"/>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Suppl-data"/>
      <sheetName val="rmr "/>
      <sheetName val="road data "/>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doors"/>
      <sheetName val="SSR1"/>
      <sheetName val="SSR2"/>
      <sheetName val="data"/>
      <sheetName val="SpRep"/>
      <sheetName val="Cover"/>
      <sheetName val="lead (4.00)"/>
      <sheetName val="data (4.00)"/>
      <sheetName val="Ele, Data"/>
      <sheetName val="Working estimate"/>
      <sheetName val="C.Sta"/>
      <sheetName val="CR"/>
      <sheetName val="Bill"/>
      <sheetName val="estimate"/>
      <sheetName val="CS"/>
      <sheetName val="maya"/>
      <sheetName val="r"/>
      <sheetName val="t_prsr"/>
      <sheetName val="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DATA"/>
      <sheetName val="Usage"/>
      <sheetName val="Common "/>
      <sheetName val="General"/>
      <sheetName val="Lead"/>
      <sheetName val="m"/>
      <sheetName val="DATA_PRG"/>
      <sheetName val="Class IV Qtr. Ele"/>
      <sheetName val="MRATES"/>
      <sheetName val="C-data"/>
      <sheetName val="Specification report"/>
      <sheetName val="Summary- Flyovers"/>
      <sheetName val="Works - Quote Sheet"/>
      <sheetName val="labour"/>
      <sheetName val="p&amp;m"/>
      <sheetName val="v"/>
      <sheetName val="data existing_do not delete"/>
      <sheetName val="SUMP1420KL@HW"/>
      <sheetName val="Sheet2"/>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 val="sand"/>
      <sheetName val="stone"/>
      <sheetName val="Rates SSR 2008-09"/>
      <sheetName val="final abstract"/>
      <sheetName val="Devider(CC)"/>
      <sheetName val="Devider (CRS)"/>
      <sheetName val="data-Parks-new"/>
      <sheetName val="C-Mat-Gen-"/>
      <sheetName val="Data "/>
      <sheetName val="Devider (CRS) final"/>
      <sheetName val="GA"/>
      <sheetName val="Single Devider"/>
      <sheetName val="v"/>
      <sheetName val="rdamdata"/>
      <sheetName val="DATA_PRG"/>
      <sheetName val="Quarry"/>
      <sheetName val="RMR"/>
      <sheetName val="Line"/>
      <sheetName val="BTR"/>
      <sheetName val="CRUST"/>
      <sheetName val="QDTS"/>
      <sheetName val="Rates"/>
      <sheetName val="Road data"/>
      <sheetName val="Lead"/>
      <sheetName val="coverpage"/>
      <sheetName val="Rd.Est"/>
      <sheetName val="Works"/>
      <sheetName val="General"/>
      <sheetName val="HDPE"/>
      <sheetName val="DI"/>
      <sheetName val="pvc"/>
      <sheetName val="CDdata_(2)1"/>
      <sheetName val="Plant_&amp;__Machinery1"/>
      <sheetName val="CDdata_(2)2"/>
      <sheetName val="Plant_&amp;__Machinery2"/>
      <sheetName val="SC Cost FEB 03"/>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nvey"/>
      <sheetName val="mlead"/>
      <sheetName val="abs road"/>
      <sheetName val="Abs_CD_2"/>
      <sheetName val="road est"/>
      <sheetName val="ECV"/>
      <sheetName val="c.d.abs.est."/>
      <sheetName val="m"/>
      <sheetName val="pvc_basic"/>
      <sheetName val="Rates2"/>
      <sheetName val="BALAN1"/>
      <sheetName val="Staff Acco."/>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TS memo"/>
      <sheetName val="X-2"/>
      <sheetName val="DATA-BASE"/>
      <sheetName val="DATA-ABSTRACT"/>
      <sheetName val="detls"/>
      <sheetName val="C-data"/>
      <sheetName val="Sheet1 (2)"/>
      <sheetName val="cert"/>
      <sheetName val="Iocount"/>
      <sheetName val="Wordsdata"/>
      <sheetName val="int-Dia"/>
      <sheetName val="habs-list"/>
      <sheetName val="nodes"/>
      <sheetName val="maya"/>
      <sheetName val="Lead statement ss5"/>
      <sheetName val="Estt"/>
      <sheetName val="road detail est."/>
      <sheetName val="Gen_Abs"/>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 Package Cost Abst Batme(2)"/>
      <sheetName val="Sheet4"/>
      <sheetName val="Chart1"/>
      <sheetName val="ABS -2"/>
      <sheetName val="Index Source Development"/>
      <sheetName val="1-Cost of WTP"/>
      <sheetName val="General Abs Source US"/>
      <sheetName val="Demand Abstract"/>
      <sheetName val="1-Pop Proj"/>
      <sheetName val="RD134Demands"/>
      <sheetName val="RD 134 WTP 31MLD"/>
      <sheetName val="RWR+WTPdesign"/>
      <sheetName val="Shergarh2001"/>
      <sheetName val="cENSUS2001"/>
      <sheetName val="Sheet5"/>
      <sheetName val="CWR Pump Ecno design"/>
      <sheetName val="Sheet3"/>
      <sheetName val="MSpipeCost"/>
      <sheetName val="Type-IV"/>
      <sheetName val="Type-J2"/>
      <sheetName val="Boundary"/>
      <sheetName val="Sheet1"/>
      <sheetName val="Gates"/>
      <sheetName val="Revised GSch"/>
      <sheetName val="A&amp;F + TS"/>
      <sheetName val="2-Cost of Raw water RM"/>
      <sheetName val="3-Cost of CWR"/>
      <sheetName val="4- Cost of Electrification"/>
      <sheetName val="5-Cost of Pumping Machinery"/>
      <sheetName val="6-Cost of Civil Works"/>
      <sheetName val="7- Cost of Umedsagar Improvment"/>
      <sheetName val="8-Cost of Land Acquisition"/>
      <sheetName val="EST"/>
      <sheetName val="CHECKL"/>
      <sheetName val="ChartBhakhri"/>
      <sheetName val="Chart2"/>
      <sheetName val="Sheet2"/>
      <sheetName val="3-Other Demands (2)"/>
      <sheetName val="Share Costs Abstract"/>
      <sheetName val="Annual Maintenance Costs"/>
      <sheetName val="Cost Per Capita &amp; Per Thousand "/>
      <sheetName val="General Yearwise Abstract-2"/>
      <sheetName val="Technical Package Cost Abstract"/>
      <sheetName val="1-Cost of Pipeline"/>
      <sheetName val="L&amp;J DI Pipe"/>
      <sheetName val="L&amp;J AC Pipes"/>
      <sheetName val="RCC Saddles"/>
      <sheetName val="1-Trunkmain &amp; TransmissionMain"/>
      <sheetName val="Pipe Details"/>
      <sheetName val="Pipe Types"/>
      <sheetName val="Pipeline Designs"/>
      <sheetName val="2-SR &amp; GSR Costs"/>
      <sheetName val="SRs &amp; GSRs Design"/>
      <sheetName val="3-Land Acqisition"/>
      <sheetName val="4-Service Roads"/>
      <sheetName val="5-Railway Crossings"/>
      <sheetName val="6-Ancillary Works"/>
      <sheetName val="7-Hire &amp; Supervision Charges"/>
      <sheetName val="8-Plantation"/>
      <sheetName val="9-Communication System"/>
      <sheetName val="10-Bulk Water Meters"/>
      <sheetName val="11-Tools &amp; Plants"/>
      <sheetName val="12- Preliminary"/>
      <sheetName val="13-IEC Activities"/>
      <sheetName val="Index"/>
      <sheetName val="DataInput-1"/>
      <sheetName val="DI Rate Analysis"/>
      <sheetName val="Economic RisingMain  Ph-I"/>
      <sheetName val="DATA_PRG"/>
      <sheetName val="Bed Class"/>
      <sheetName val="Cd"/>
      <sheetName val="RD134 TS(1224CR) "/>
      <sheetName val="Lead statement"/>
      <sheetName val="may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ESTIMATE"/>
      <sheetName val="TBAL9697 -group wise  sdpl"/>
      <sheetName val="DATA_PRG"/>
      <sheetName val="_5wgdhabfinal00_01"/>
      <sheetName val="maya"/>
      <sheetName val="Sheet2"/>
      <sheetName val="r"/>
      <sheetName val="Abs"/>
      <sheetName val="MTC-estimate"/>
      <sheetName val="other rates"/>
      <sheetName val="BALAN1"/>
      <sheetName val="Boq Block A"/>
      <sheetName val="MRATES"/>
      <sheetName val="leads"/>
      <sheetName val="t_prsr"/>
      <sheetName val="id"/>
      <sheetName val="v"/>
      <sheetName val="wh"/>
      <sheetName val="SP Set"/>
      <sheetName val="0000000000000"/>
      <sheetName val="GM&amp;PM WE1 EST"/>
      <sheetName val="BWSCP"/>
      <sheetName val="AV_GRP ms bwsc"/>
      <sheetName val="wh_data"/>
      <sheetName val="CPHEEO"/>
      <sheetName val="wh_data_R"/>
      <sheetName val="input"/>
      <sheetName val="p&amp;m"/>
      <sheetName val="COST"/>
      <sheetName val="segments-details"/>
      <sheetName val="int-Dia-hdpe"/>
      <sheetName val="int-Dia-pvc"/>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C-data"/>
      <sheetName val="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ow r="9">
          <cell r="C9">
            <v>350</v>
          </cell>
        </row>
      </sheetData>
      <sheetData sheetId="63">
        <row r="24">
          <cell r="C24">
            <v>350</v>
          </cell>
        </row>
      </sheetData>
      <sheetData sheetId="64"/>
      <sheetData sheetId="65"/>
      <sheetData sheetId="66"/>
      <sheetData sheetId="67">
        <row r="9">
          <cell r="C9">
            <v>350</v>
          </cell>
        </row>
      </sheetData>
      <sheetData sheetId="68">
        <row r="24">
          <cell r="C24">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24">
          <cell r="C24">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bagsheet"/>
      <sheetName val="Project Description"/>
      <sheetName val="Project Information"/>
      <sheetName val="Input FRC"/>
      <sheetName val="FRC"/>
      <sheetName val="Legal Risk Analysis"/>
      <sheetName val="Minimum Requirements"/>
      <sheetName val="VA TECH-Risk Analysis-O&amp;M"/>
      <sheetName val="Supplement to RA-O&amp;M"/>
      <sheetName val="BWSCPlt"/>
      <sheetName val="CI"/>
      <sheetName val="DI"/>
      <sheetName val="G.R.P"/>
      <sheetName val="HDPE"/>
      <sheetName val="PSC REVISED"/>
      <sheetName val="pvc"/>
      <sheetName val="Boq Block 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earance"/>
      <sheetName val="TCS"/>
      <sheetName val="Input"/>
      <sheetName val="Road bill"/>
      <sheetName val="2 to 4 "/>
      <sheetName val="8,9 &amp;13"/>
      <sheetName val="TCS -new"/>
      <sheetName val="Drainage"/>
      <sheetName val="Protection"/>
      <sheetName val="Road Bill 2"/>
      <sheetName val="Embankment Height"/>
      <sheetName val="Earthwork Qty."/>
      <sheetName val="Junctions"/>
      <sheetName val="toll plaza pavement "/>
      <sheetName val="Bus &amp; Truck"/>
      <sheetName val="Ex Entry"/>
      <sheetName val="Bill 8"/>
      <sheetName val="RA data"/>
      <sheetName val="Bill 9"/>
      <sheetName val="road apurt"/>
      <sheetName val="Electrification"/>
      <sheetName val="Boq Block 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r-Sew"/>
      <sheetName val="Ear-Pu"/>
      <sheetName val="SW"/>
      <sheetName val="RCC"/>
      <sheetName val="3"/>
      <sheetName val="4"/>
      <sheetName val="5"/>
      <sheetName val="6"/>
      <sheetName val="Sl-val"/>
      <sheetName val="conc"/>
      <sheetName val="Man-Hol"/>
      <sheetName val="PSC"/>
      <sheetName val="DATA"/>
      <sheetName val="Thr-Bloc"/>
      <sheetName val="0.1LL OHT-16"/>
      <sheetName val="0.10LL OHT STEEL"/>
      <sheetName val="0.3LL OHT"/>
      <sheetName val="0.3LL OHT (Approved)"/>
      <sheetName val="0.30LL OHT STEEL"/>
      <sheetName val="ABSTRACT."/>
      <sheetName val="0.6LL OHT"/>
      <sheetName val="1.0LL MBR"/>
      <sheetName val="1.0LL MBR (Approved)"/>
      <sheetName val="1.5LL MBR"/>
      <sheetName val="1.5LL MBR (Approved)"/>
      <sheetName val="1.5LL MBR Steel"/>
      <sheetName val="2.0LL MBR"/>
      <sheetName val="2.0LL MBR Steel"/>
      <sheetName val="2.0LL MBR (Approved)"/>
      <sheetName val="3.0LL MBR"/>
      <sheetName val="3.0LL MBR (Approved)"/>
      <sheetName val="3.0LL MBR Steel"/>
      <sheetName val="4.0LL MBR"/>
      <sheetName val="4.0LL MBR (Approved)"/>
      <sheetName val="4.00LL MBR (Steel)"/>
      <sheetName val="10.0LL MBR"/>
      <sheetName val="10.0LL MBR (Approved)"/>
      <sheetName val="10.0LL MBR Steel"/>
      <sheetName val="0.10LL SUMP"/>
      <sheetName val="0.10LL SUMP (Approved)"/>
      <sheetName val="0.1LL Sump (Steel)"/>
      <sheetName val="Sample Format"/>
      <sheetName val="0.15LL SUMP"/>
      <sheetName val="0.15LL SUMP (Approved)"/>
      <sheetName val="0.3LL SUMP"/>
      <sheetName val="0.3LL SUMP (Approved)"/>
      <sheetName val="0.6LL SUMP"/>
      <sheetName val="0.6LL SUMP (Approved)"/>
      <sheetName val="1.0LL Sump"/>
      <sheetName val="1.0LL Sump (Approved)"/>
      <sheetName val="1.5LL Sump"/>
      <sheetName val="1.5LL Sump (Approved)"/>
      <sheetName val="2.0LL Sump (Approved)"/>
      <sheetName val="2.0LL Sump"/>
      <sheetName val="3.0LL Sump"/>
      <sheetName val="3.0LL Sump (Approved)"/>
      <sheetName val="4.0LL Sump"/>
      <sheetName val="4.0LL Sump (Approved)"/>
      <sheetName val="5.0LL Sump"/>
      <sheetName val="5.0LL Sump (Approved)"/>
      <sheetName val="7.0LL Sump"/>
      <sheetName val="7.0LL Sump (Approved)"/>
      <sheetName val="9.0LL Sump"/>
      <sheetName val="9.0LL Sump (Approved)"/>
      <sheetName val="13.0LL Sump"/>
      <sheetName val="13.0LL Sump (Approved)"/>
      <sheetName val="20.0LL Sump(DENKA)"/>
      <sheetName val="0.1LL OHT-6m Sta"/>
      <sheetName val="0.3LL OHT-6m Sta"/>
      <sheetName val="ABSTRACT"/>
      <sheetName val="ABSTRACT - FINAL"/>
      <sheetName val="35.00LL KADU"/>
      <sheetName val="Thinnur RCC"/>
      <sheetName val="Thinnur RCC - Modified"/>
      <sheetName val="Mathagiti 6.00LL"/>
      <sheetName val="Jakeri 22.00LL"/>
      <sheetName val="Pump Room MDM"/>
      <sheetName val="Pump Room KCP"/>
      <sheetName val="35.00LL Mahe"/>
      <sheetName val="30.00LL Ullu"/>
      <sheetName val="20.00LL Kundu"/>
      <sheetName val="Rayakottai-6.0LL"/>
      <sheetName val="Chlorination Building"/>
      <sheetName val="Steel (Master)"/>
      <sheetName val="ABS (Steel)"/>
      <sheetName val="Sheet1"/>
      <sheetName val="ABS"/>
      <sheetName val="ABS (Labour)"/>
      <sheetName val="Thrust Block Qty-STEEL"/>
      <sheetName val="ABS. Thrust"/>
      <sheetName val="Thrust Block Qty-CONC"/>
      <sheetName val="Civil-works"/>
      <sheetName val="1-Pop Proj"/>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BWSCPlt"/>
      <sheetName val="CI"/>
      <sheetName val="DI"/>
      <sheetName val="G.R.P"/>
      <sheetName val="HDPE"/>
      <sheetName val="PSC REVISED"/>
      <sheetName val="pvc"/>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Usage"/>
      <sheetName val="General"/>
      <sheetName val="Common "/>
      <sheetName val="wh_data_R"/>
      <sheetName val="wh_data"/>
      <sheetName val="CPHEEO"/>
      <sheetName val="input"/>
      <sheetName val="lead-st"/>
      <sheetName val="rdamdata"/>
      <sheetName val="BALAN1"/>
      <sheetName val="inWords"/>
      <sheetName val="segments-details"/>
      <sheetName val="int-Dia-hdpe"/>
      <sheetName val="int-Dia-pvc"/>
      <sheetName val="TBAL9697 -group wise  sdpl"/>
      <sheetName val="p&amp;m"/>
      <sheetName val="Staff Acco."/>
      <sheetName val="Work_sheet"/>
      <sheetName val="gen"/>
      <sheetName val="BTR"/>
      <sheetName val="GenAbst"/>
      <sheetName val="Rates"/>
      <sheetName val="Road data"/>
      <sheetName val="DATA_PRG"/>
      <sheetName val="v"/>
      <sheetName val="Road Detail Es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Road data"/>
      <sheetName val="Road Detail Est."/>
      <sheetName val="Legal Risk Analysis"/>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 statement"/>
      <sheetName val="Staff Acco."/>
      <sheetName val="Sheet1"/>
      <sheetName val="DATA"/>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G."/>
      <sheetName val="Cos (2)"/>
      <sheetName val="Enquire"/>
      <sheetName val="Cos"/>
      <sheetName val="summary "/>
      <sheetName val="SO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K &amp; L"/>
      <sheetName val="EMD Req form"/>
      <sheetName val="Batching Plant"/>
      <sheetName val="P+M "/>
      <sheetName val="Comp. sheeting"/>
      <sheetName val="Analysis for sheeting"/>
      <sheetName val="Sheet1"/>
      <sheetName val="Annexure - 1"/>
      <sheetName val="CCCl Offer (Annexure)"/>
      <sheetName val="Split up"/>
      <sheetName val="Bulk Materials"/>
      <sheetName val="Boq (Main Building)"/>
      <sheetName val="Rate Analysis"/>
      <sheetName val="Qty VA"/>
      <sheetName val="Standard"/>
      <sheetName val="OH"/>
      <sheetName val="Top Sheet"/>
      <sheetName val="Cem. Consmption"/>
      <sheetName val="Scaffolding"/>
      <sheetName val="Data"/>
      <sheetName val="NEW "/>
      <sheetName val="Process"/>
      <sheetName val="Lead"/>
      <sheetName val="v"/>
      <sheetName val="El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Labour"/>
      <sheetName val="Material"/>
      <sheetName val="Plant &amp;  Machinery"/>
      <sheetName val="GEN-ABS Del"/>
      <sheetName val="Rates SSR 2008-09"/>
      <sheetName val="m"/>
      <sheetName val="DATA_PRG"/>
      <sheetName val="mlead"/>
      <sheetName val="MRATES"/>
      <sheetName val="Cover"/>
      <sheetName val="DI"/>
      <sheetName val="pvc"/>
      <sheetName val="RMR"/>
      <sheetName val="abs road"/>
      <sheetName val="DATA"/>
      <sheetName val="mas_hab"/>
      <sheetName val="BALAN1"/>
      <sheetName val="Voucher"/>
      <sheetName val="FORM7"/>
      <sheetName val="Staff Acco."/>
      <sheetName val="BHANDUP"/>
      <sheetName val="Plant_&amp;__Machinery"/>
      <sheetName val="GEN-ABS_Del"/>
      <sheetName val="Rates_SSR_2008-09"/>
      <sheetName val=" Doors-Window (2)"/>
      <sheetName val="Rates"/>
      <sheetName val="DATA-2005-06"/>
      <sheetName val="BTR"/>
      <sheetName val="Road data"/>
      <sheetName val="coverpage"/>
      <sheetName val="R_Det"/>
      <sheetName val="TS memo"/>
      <sheetName val="GF SB Ok "/>
      <sheetName val="DATA-BASE"/>
      <sheetName val="DATA-ABSTRACT"/>
      <sheetName val="ewst"/>
      <sheetName val="civ data"/>
      <sheetName val="PRECAST lightconc-II"/>
      <sheetName val="CABLE DATA"/>
      <sheetName val="Lead statement"/>
      <sheetName val="Lead statement ss5"/>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L"/>
      <sheetName val="Boq Block A"/>
      <sheetName val="Staff Acco."/>
      <sheetName val="STEEL"/>
      <sheetName val="p&amp;m"/>
      <sheetName val="Sheet3"/>
      <sheetName val="SITE OVERHEADS"/>
      <sheetName val="Project-Material "/>
      <sheetName val="Sheet1"/>
      <sheetName val="PRECAST lightconc-II"/>
      <sheetName val="1. PayRec"/>
      <sheetName val="sept-plan"/>
      <sheetName val="TBL9798_x0010_DPL03"/>
      <sheetName val="CORPN O_x0000_T"/>
      <sheetName val="ino4t conso,-nov"/>
      <sheetName val="(nout co,sol (2)"/>
      <sheetName val="DATA"/>
      <sheetName val="analysis"/>
      <sheetName val="Headings"/>
      <sheetName val="Precalculation"/>
      <sheetName val="G-�"/>
      <sheetName val="3�AL9697 -group wise  onpl"/>
      <sheetName val="Build-up"/>
      <sheetName val="PRW"/>
      <sheetName val="Cashflow projection"/>
      <sheetName val="SPT vs PHI"/>
      <sheetName val="factors"/>
      <sheetName val="key dates"/>
      <sheetName val="Actuals"/>
      <sheetName val="Main-Material"/>
      <sheetName val="Design"/>
      <sheetName val="Blr hire"/>
      <sheetName val="INPUT SHEET"/>
      <sheetName val="A-Genera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BAL9697 _x000a_grotp wise "/>
      <sheetName val="CORPN O?T"/>
      <sheetName val="FORM7"/>
      <sheetName val="PCC"/>
      <sheetName val="Labor abs-NMR"/>
      <sheetName val="Sun E Type"/>
      <sheetName val="Fin Sum"/>
      <sheetName val="R2"/>
      <sheetName val="template"/>
      <sheetName val="TBL9798_x005f_x0010_DPL03"/>
      <sheetName val="CORPN O_x005f_x0000_T"/>
      <sheetName val="External"/>
      <sheetName val="SUPPLY -Sanitary Fixtures"/>
      <sheetName val="ITEMS FOR CIVIL TENDER"/>
      <sheetName val="BS1"/>
      <sheetName val="MAR98"/>
      <sheetName val="환율"/>
      <sheetName val="CCTV_EST1"/>
      <sheetName val="Inventory"/>
      <sheetName val="Pay_Sep06"/>
      <sheetName val="CORPN O"/>
      <sheetName val="Input"/>
      <sheetName val="Control"/>
      <sheetName val="gen"/>
      <sheetName val="DG "/>
      <sheetName val="Annex"/>
      <sheetName val="Costing"/>
      <sheetName val="labour coeff"/>
      <sheetName val="beam-reinft"/>
      <sheetName val="Shuttering Analysis"/>
      <sheetName val="General P+M"/>
      <sheetName val="Curing Analysis "/>
      <sheetName val="Concrete P+M ( RMC )"/>
      <sheetName val="P+M ( SMC )"/>
      <sheetName val="P+M -EW"/>
      <sheetName val="Quote Sheet"/>
      <sheetName val="d-safe DELUXE"/>
      <sheetName val="DLC lookups"/>
      <sheetName val="Works - Quote Sheet"/>
      <sheetName val="IO LIST"/>
      <sheetName val="G_1_obpl_x005f_x005f_x005f_x000b_Wori"/>
      <sheetName val="_x005f_x005f_x005f_x0003_dpl_oth Lia`"/>
      <sheetName val="TBAL9697 _x005f_x005f_x005f_x000d_grotp wis"/>
      <sheetName val="TBAL9697 _x005f_x000d_grotp wis"/>
      <sheetName val="TBAL9697  grotp wise "/>
      <sheetName val="#REF"/>
      <sheetName val="P&amp;L - AD"/>
      <sheetName val="Fin. Assumpt. - Sensitivities"/>
      <sheetName val="LOAD SHEET "/>
      <sheetName val="Fill this out first..."/>
      <sheetName val="Labour productivity"/>
      <sheetName val="RCC,Ret. Wall"/>
      <sheetName val="Basic"/>
      <sheetName val="1__PayRec"/>
      <sheetName val="Boq_Block_A"/>
      <sheetName val="Cashflow_projection"/>
      <sheetName val="CASHFLOWS"/>
      <sheetName val="RA-markate"/>
      <sheetName val="dBase"/>
      <sheetName val="CORPN O_T"/>
      <sheetName val="Labour"/>
      <sheetName val="Area &amp; Cate. Master"/>
      <sheetName val="SILICATE"/>
      <sheetName val="TBAL9697 _x005f_x000a_grotp wise "/>
      <sheetName val="nanjprofit"/>
      <sheetName val="TBAL9697 _grotp wise "/>
      <sheetName val="Bill No.5"/>
      <sheetName val="Detail"/>
      <sheetName val="basic-data"/>
      <sheetName val="mem-property"/>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Driveway Beams"/>
      <sheetName val="Detail 1A"/>
      <sheetName val="Rate"/>
      <sheetName val="Sheet2"/>
      <sheetName val="GBW"/>
      <sheetName val="Fee Rate Summary"/>
      <sheetName val="Name List"/>
      <sheetName val="Structure Bills Qty"/>
      <sheetName val="Config"/>
      <sheetName val="Break Dw"/>
      <sheetName val="inWords"/>
      <sheetName val="CC Road"/>
      <sheetName val="WWR"/>
      <sheetName val="Section Catalogue"/>
      <sheetName val="Form 6"/>
      <sheetName val="Lead statement"/>
      <sheetName val="keyword"/>
      <sheetName val="Sheet 1"/>
      <sheetName val="3BPA00132-5-3 W plan HVPNL"/>
      <sheetName val="Mix Design"/>
      <sheetName val="std-rates"/>
      <sheetName val="TBL9798_x005f_x005f_x005f_x0010_DPL03"/>
      <sheetName val="CORPN O_x005f_x005f_x005f_x0000_T"/>
      <sheetName val="220 11  BS "/>
      <sheetName val="Cat A Change Control"/>
      <sheetName val="#REF!"/>
      <sheetName val="concrete"/>
      <sheetName val="Boq-Con"/>
      <sheetName val="Break up Sheet"/>
      <sheetName val="Manmaster"/>
      <sheetName val="Summary of P &amp; M"/>
      <sheetName val="FITZ MORT 94"/>
      <sheetName val="입력"/>
      <sheetName val="pol-60"/>
      <sheetName val="tie beam"/>
      <sheetName val="Capex-fixed"/>
      <sheetName val="NLD - Assum"/>
      <sheetName val="총괄표"/>
      <sheetName val="LIST OF MAKES"/>
      <sheetName val="細目"/>
      <sheetName val="2004"/>
      <sheetName val="acevsSp (ABC)"/>
      <sheetName val="A.O.R."/>
      <sheetName val="Pivots"/>
      <sheetName val="Civil Works"/>
      <sheetName val="MRATES"/>
      <sheetName val="BLOCK-A (MEA.SHEET)"/>
      <sheetName val="ISO.Reconcilation Statment"/>
      <sheetName val="AVG pur rate"/>
      <sheetName val="crews"/>
      <sheetName val="Assumption Inputs"/>
      <sheetName val="COST"/>
      <sheetName val="SICAM"/>
      <sheetName val="A1-Continuous"/>
      <sheetName val="Payroll_Statement"/>
      <sheetName val="Cash Flow Input Data_ISC"/>
      <sheetName val="Interface_SC"/>
      <sheetName val="Calc_ISC"/>
      <sheetName val="Calc_SC"/>
      <sheetName val="Interface_ISC"/>
      <sheetName val="GD"/>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
      <sheetName val="Staff_Acco_1"/>
      <sheetName val="SITE_OVERHEADS1"/>
      <sheetName val="PRECAST_lightconc-II1"/>
      <sheetName val="SPT_vs_PHI"/>
      <sheetName val="Project-Material_"/>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外気負荷"/>
      <sheetName val="Intro."/>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3�AL9697_-group_wise__onpl2"/>
      <sheetName val="Boq_Block_A2"/>
      <sheetName val="Project-Material_2"/>
      <sheetName val="G_1_obpl_x005f_x005f_x005f_x005f_x005f_x005f_x000"/>
      <sheetName val="_x005f_x005f_x005f_x005f_x005f_x005f_x005f_x0003_dpl_ot"/>
      <sheetName val="TBAL9697 _x005f_x005f_x005f_x005f_x005f_x005f_x00"/>
      <sheetName val="Phasing"/>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Legal Risk Analysis"/>
      <sheetName val="fa-pl &amp; myy_x000b__x000b__x0002_"/>
      <sheetName val="DETAILED  BOQ"/>
      <sheetName val="Set"/>
      <sheetName val="Assumptions"/>
      <sheetName val="Mat.-Rates"/>
      <sheetName val="Components"/>
      <sheetName val="DetEst"/>
      <sheetName val="Mat_Cost"/>
      <sheetName val="Intro"/>
      <sheetName val="Parameter"/>
      <sheetName val="1_Project_Profile"/>
      <sheetName val="CABLE DATA"/>
      <sheetName val="Tender Summary"/>
      <sheetName val="Lead"/>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3‰AL9697_-group_wise__onpl3"/>
      <sheetName val="L_Oth_Bo3"/>
      <sheetName val="Civil_Boq3"/>
      <sheetName val="Staff_Acco_3"/>
      <sheetName val="SITE_OVERHEADS3"/>
      <sheetName val="PRECAST_lightconc-II3"/>
      <sheetName val="1__PayRec2"/>
      <sheetName val="ino4t_conso,-nov2"/>
      <sheetName val="(nout_co,sol_(2)2"/>
      <sheetName val="Blr_hire2"/>
      <sheetName val="Cashflow_projection2"/>
      <sheetName val="SPT_vs_PHI2"/>
      <sheetName val="key_dates2"/>
      <sheetName val="INPUT_SHEET2"/>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Sun_E_Type2"/>
      <sheetName val="Fin_Sum2"/>
      <sheetName val="CORPN_O?T2"/>
      <sheetName val="Labor_abs-NMR2"/>
      <sheetName val="Stress_Calculation2"/>
      <sheetName val="TBAL9697__x000a_grotp_wise_2"/>
      <sheetName val="labour_coeff"/>
      <sheetName val="Shuttering_Analysis"/>
      <sheetName val="General_P+M"/>
      <sheetName val="Curing_Analysis_"/>
      <sheetName val="Concrete_P+M_(_RMC_)"/>
      <sheetName val="P+M_(_SMC_)"/>
      <sheetName val="P+M_-EW"/>
      <sheetName val="P&amp;L_-_AD"/>
      <sheetName val="Fin__Assumpt__-_Sensitivities"/>
      <sheetName val="LOAD_SHEET_"/>
      <sheetName val="Fill_this_out_first___"/>
      <sheetName val="Labour_productivity"/>
      <sheetName val="RCC,Ret__Wall"/>
      <sheetName val="CORPN_O_x005f_x0000_T2"/>
      <sheetName val="SUPPLY_-Sanitary_Fixtures2"/>
      <sheetName val="ITEMS_FOR_CIVIL_TENDER2"/>
      <sheetName val="_x005f_x005f_x005f_x0003_dpl_oth_Lia`2"/>
      <sheetName val="TBAL9697__x005f_x005f_x005f_x000d_grotp_wi2"/>
      <sheetName val="CORPN_O2"/>
      <sheetName val="CORPN_O_T"/>
      <sheetName val="Area_&amp;_Cate__Master"/>
      <sheetName val="Bill_No_5"/>
      <sheetName val="TBAL9697__grotp_wise_"/>
      <sheetName val="Detail_1A"/>
      <sheetName val="DG_2"/>
      <sheetName val="11B_"/>
      <sheetName val="BOQ_(2)"/>
      <sheetName val="DLC_lookups"/>
      <sheetName val="Structure_Bills_Qty"/>
      <sheetName val="Fee_Rate_Summary"/>
      <sheetName val="Name_List"/>
      <sheetName val="CORPN_O_x005f_x005f_x005f_x0000_T"/>
      <sheetName val="TBAL9697__x005f_x000a_grotp_wise_"/>
      <sheetName val="220_11__BS_"/>
      <sheetName val="ISO_Reconcilation_Statment"/>
      <sheetName val="AVG_pur_rate"/>
      <sheetName val="Driveway_Beams"/>
      <sheetName val="Cat_A_Change_Control"/>
      <sheetName val="Break_up_Sheet"/>
      <sheetName val="Summary_of_P_&amp;_M"/>
      <sheetName val="Break_Dw"/>
      <sheetName val="FITZ_MORT_94"/>
      <sheetName val="Sheet_1"/>
      <sheetName val="3BPA00132-5-3_W_plan_HVPNL"/>
      <sheetName val="Mix_Design"/>
      <sheetName val="BLOCK-A_(MEA_SHEET)"/>
      <sheetName val="Quote_Sheet"/>
      <sheetName val="d-safe_DELUXE"/>
      <sheetName val="Works_-_Quote_Sheet"/>
      <sheetName val="IO_LIST"/>
      <sheetName val="TBAL9697__x005f_x000d_grotp_wis"/>
      <sheetName val="TBAL9697__grotp_wise_1"/>
      <sheetName val="NLD_-_Assum"/>
      <sheetName val="Intro_"/>
      <sheetName val="TBAL9697__x005f_x005f_x005f_x005f_x005f_x005f_x00"/>
      <sheetName val="Form_6"/>
      <sheetName val="acevsSp_(ABC)"/>
      <sheetName val="A_O_R_"/>
      <sheetName val="LIST_OF_MAKES"/>
      <sheetName val="fa-pl_&amp;_myy"/>
      <sheetName val="Cash_Flow_Input_Data_ISC"/>
      <sheetName val="DETAILED__BOQ"/>
      <sheetName val="Civil_Works"/>
      <sheetName val="Legal_Risk_Analysis"/>
      <sheetName val="CABLE_DATA"/>
      <sheetName val="Mat_-Rates"/>
      <sheetName val="INDIGINEOUS ITEMS "/>
      <sheetName val="Elect."/>
      <sheetName val="Summary"/>
      <sheetName val="final abstract"/>
      <sheetName val="s"/>
      <sheetName val="Exc"/>
      <sheetName val="Analy_7-10"/>
      <sheetName val="Detail In Door Stad"/>
      <sheetName val="TBAL9697 _x000d_grotp wis"/>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Boq_Block_A3"/>
      <sheetName val="Project-Material_3"/>
      <sheetName val="3�AL9697_-group_wise__onpl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T1"/>
      <sheetName val="Area_&amp;_Cate__Master1"/>
      <sheetName val="DLC_lookups1"/>
      <sheetName val="TBAL9697__x005f_x000a_grotp_wise_1"/>
      <sheetName val="TBAL9697__grotp_wise_2"/>
      <sheetName val="Bill_No_51"/>
      <sheetName val="11B_1"/>
      <sheetName val="BOQ_(2)1"/>
      <sheetName val="Driveway_Beams1"/>
      <sheetName val="Fee_Rate_Summary1"/>
      <sheetName val="Name_List1"/>
      <sheetName val="Detail_1A1"/>
      <sheetName val="Structure_Bills_Qty1"/>
      <sheetName val="Break_Dw1"/>
      <sheetName val="Quote_Sheet1"/>
      <sheetName val="d-safe_DELUXE1"/>
      <sheetName val="Works_-_Quote_Sheet1"/>
      <sheetName val="IO_LIST1"/>
      <sheetName val="TBAL9697__x005f_x000d_grotp_wis1"/>
      <sheetName val="TBAL9697__grotp_wise_3"/>
      <sheetName val="ISO_Reconcilation_Statment1"/>
      <sheetName val="AVG_pur_rate1"/>
      <sheetName val="Cat_A_Change_Control1"/>
      <sheetName val="Break_up_Sheet1"/>
      <sheetName val="Summary_of_P_&amp;_M1"/>
      <sheetName val="FITZ_MORT_941"/>
      <sheetName val="Sheet_11"/>
      <sheetName val="3BPA00132-5-3_W_plan_HVPNL1"/>
      <sheetName val="Mix_Design1"/>
      <sheetName val="Form_61"/>
      <sheetName val="acevsSp_(ABC)1"/>
      <sheetName val="A_O_R_1"/>
      <sheetName val="CORPN_O_x005f_x005f_x005f_x0000_T1"/>
      <sheetName val="220_11__BS_1"/>
      <sheetName val="Section_Catalogue"/>
      <sheetName val="Basis"/>
      <sheetName val="BOQ "/>
      <sheetName val="Site Dev BOQ"/>
      <sheetName val="BOQ-Part1"/>
      <sheetName val="Material"/>
      <sheetName val="BALAN1"/>
      <sheetName val="10"/>
      <sheetName val="11A"/>
      <sheetName val="6A"/>
      <sheetName val="5"/>
      <sheetName val="13"/>
      <sheetName val="14"/>
      <sheetName val="Excess Calc"/>
      <sheetName val="annx-1(Boq)"/>
      <sheetName val="Labels"/>
      <sheetName val="PO Payroll"/>
      <sheetName val="Deduction of assets"/>
      <sheetName val="TBAL9697_ grotp_wise_"/>
      <sheetName val="TBAL9697_ grotp_wise_1"/>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_x000a_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_x000a_grotp_wise_3"/>
      <sheetName val="CORPN_O_x005f_x0000_T3"/>
      <sheetName val="SUPPLY_-Sanitary_Fixtures3"/>
      <sheetName val="ITEMS_FOR_CIVIL_TENDER3"/>
      <sheetName val="_x005f_x005f_x005f_x0003_dpl_oth_Lia`3"/>
      <sheetName val="TBAL9697__x005f_x005f_x005f_x000d_grotp_wi3"/>
      <sheetName val="CORPN_O3"/>
      <sheetName val="DG_3"/>
      <sheetName val="BLOCK-A_(MEA_SHEET)1"/>
      <sheetName val="NLD_-_Assum1"/>
      <sheetName val="Intro_1"/>
      <sheetName val="TBAL9697__x005f_x005f_x005f_x005f_x005f_x005f_x0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_x000a_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_x000a_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_x000a_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_x000a_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_x000a_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_x000a_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COP Final"/>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_x000a_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_x000a_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_x000a_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_x000a_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_x000a_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_x000a_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Staff_Acco_23"/>
      <sheetName val="SITE_OVERHEADS23"/>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_x005f_x0003_dpl_oth_Lia`22"/>
      <sheetName val="TBAL9697__x005f_x000d_grotp_wise_22"/>
      <sheetName val="St_co_91_5lvl22"/>
      <sheetName val="Sun_E_Type22"/>
      <sheetName val="Fin_Sum22"/>
      <sheetName val="CORPN_O?T22"/>
      <sheetName val="Labor_abs-NMR22"/>
      <sheetName val="Stress_Calculation22"/>
      <sheetName val="TBAL9697__x000a_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_x000a_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_x000a_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Boq_Block_A19"/>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_x000a_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Staff_Acco_21"/>
      <sheetName val="SITE_OVERHEADS21"/>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_x005f_x0003_dpl_oth_Lia`20"/>
      <sheetName val="TBAL9697__x005f_x000d_grotp_wise_20"/>
      <sheetName val="St_co_91_5lvl20"/>
      <sheetName val="Sun_E_Type20"/>
      <sheetName val="Fin_Sum20"/>
      <sheetName val="CORPN_O?T20"/>
      <sheetName val="Labor_abs-NMR20"/>
      <sheetName val="Stress_Calculation20"/>
      <sheetName val="TBAL9697__x000a_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Boq_Block_A21"/>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_x000a_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_x000a_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_x000a_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Summary_Bank"/>
      <sheetName val="Admin"/>
      <sheetName val="hyperstatic"/>
      <sheetName val="Pentaerythritol"/>
      <sheetName val="RA"/>
      <sheetName val="sumary(3)"/>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_x000a_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_x000a_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General input"/>
      <sheetName val="6.05"/>
      <sheetName val="Abstract Sheet"/>
      <sheetName val="TBL9798_x005f_x005f_x005f_x005f_x005f_x005f_x0010"/>
      <sheetName val="CORPN O_x005f_x005f_x005f_x005f_x005f_x005f_x0000"/>
      <sheetName val="Boq- Civil"/>
      <sheetName val="TEXT"/>
      <sheetName val="288-1"/>
      <sheetName val="SPILL OVER"/>
      <sheetName val="Pacakges split"/>
      <sheetName val="Reinforcement"/>
      <sheetName val="Cost summary"/>
      <sheetName val="TBAL9697 _x005f_x005f_x005f_x000a_grotp wis"/>
      <sheetName val="G_1_obpl_x005f_x005f_x005f_x005f_x005f_x005f_x005"/>
      <sheetName val="_x005f_x005f_x005f_x005f_x005f_x005f_x005f_x005f_x005f_x005f_"/>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Data sheet"/>
      <sheetName val="Door"/>
      <sheetName val="Per Unit"/>
      <sheetName val="Window"/>
      <sheetName val="Main Gate House"/>
      <sheetName val="Gen Info"/>
      <sheetName val="tie_beam"/>
      <sheetName val="Meas.-Hotel Part"/>
      <sheetName val="TBAL9697__x000d_grotp_wise_"/>
      <sheetName val="TBAL9697__x000d_grotp_wise_1"/>
      <sheetName val="Report"/>
      <sheetName val="BASIC RATES"/>
      <sheetName val="COLUMN"/>
      <sheetName val="AutoOpen Stub Data"/>
      <sheetName val="Debits as on 12.04.08"/>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3‰AL9697_-group_wise__onpl28"/>
      <sheetName val="L_Oth_Bo28"/>
      <sheetName val="Civil_Boq28"/>
      <sheetName val="Staff_Acco_28"/>
      <sheetName val="SITE_OVERHEADS28"/>
      <sheetName val="_bpl,oth_lia_27"/>
      <sheetName val="G_,and_adv_nce27"/>
      <sheetName val="I,Wip-ot__2)27"/>
      <sheetName val="det!il_WIP_(2)27"/>
      <sheetName val="de4ail_G-127"/>
      <sheetName val="sobha_mennn_ac27"/>
      <sheetName val="C_&amp;ix_asst27"/>
      <sheetName val="Boq_Block_A27"/>
      <sheetName val="PRECAST_lightconc-II28"/>
      <sheetName val="SPT_vs_PHI27"/>
      <sheetName val="INPUT_SHEET27"/>
      <sheetName val="1__PayRec27"/>
      <sheetName val="Cashflow_projection27"/>
      <sheetName val="3�AL9697_-group_wise__onpl27"/>
      <sheetName val="Project-Material_27"/>
      <sheetName val="key_dates27"/>
      <sheetName val="ino4t_conso,-nov27"/>
      <sheetName val="(nout_co,sol_(2)27"/>
      <sheetName val="Blr_hire27"/>
      <sheetName val="_x005f_x0003_dpl_oth_Lia`27"/>
      <sheetName val="TBAL9697__x005f_x000d_grotp_wise_27"/>
      <sheetName val="St_co_91_5lvl27"/>
      <sheetName val="Stress_Calculation27"/>
      <sheetName val="labour_coeff25"/>
      <sheetName val="Fill_this_out_first___25"/>
      <sheetName val="Labour_productivity25"/>
      <sheetName val="RCC,Ret__Wall25"/>
      <sheetName val="Sun_E_Type27"/>
      <sheetName val="Fin_Sum27"/>
      <sheetName val="Labor_abs-NMR27"/>
      <sheetName val="CORPN_O?T27"/>
      <sheetName val="Fin__Assumpt__-_Sensitivities25"/>
      <sheetName val="LOAD_SHEET_25"/>
      <sheetName val="TBAL9697__x000a_grotp_wise_27"/>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CORPN_O27"/>
      <sheetName val="CORPN_O_T25"/>
      <sheetName val="Area_&amp;_Cate__Master25"/>
      <sheetName val="TBAL9697__grotp_wise_50"/>
      <sheetName val="Bill_No_525"/>
      <sheetName val="DLC_lookups25"/>
      <sheetName val="BOQ_(2)25"/>
      <sheetName val="11B_25"/>
      <sheetName val="Detail_1A25"/>
      <sheetName val="DG_27"/>
      <sheetName val="Structure_Bills_Qty25"/>
      <sheetName val="CORPN_O_x005f_x005f_x005f_x0000_T25"/>
      <sheetName val="Fee_Rate_Summary25"/>
      <sheetName val="Name_List25"/>
      <sheetName val="220_11__BS_25"/>
      <sheetName val="Driveway_Beams25"/>
      <sheetName val="TBAL9697__x005f_x000a_grotp_wise_25"/>
      <sheetName val="Break_Dw25"/>
      <sheetName val="Quote_Sheet25"/>
      <sheetName val="d-safe_DELUXE25"/>
      <sheetName val="Works_-_Quote_Sheet25"/>
      <sheetName val="IO_LIST25"/>
      <sheetName val="TBAL9697__x005f_x000d_grotp_wis25"/>
      <sheetName val="TBAL9697__grotp_wise_51"/>
      <sheetName val="Cat_A_Change_Control25"/>
      <sheetName val="Break_up_Sheet25"/>
      <sheetName val="Summary_of_P_&amp;_M25"/>
      <sheetName val="tie_beam2"/>
      <sheetName val="Section_Catalogue2"/>
      <sheetName val="tie_beam1"/>
      <sheetName val="Section_Catalogue1"/>
      <sheetName val="Lintel Beam 104.70 (GF)  "/>
      <sheetName val="Contract Night Staff"/>
      <sheetName val="Contract Day Staff"/>
      <sheetName val="Day Shift"/>
      <sheetName val="Night Shift"/>
      <sheetName val="Invoice"/>
      <sheetName val="lineby line consolidation"/>
      <sheetName val="Base Assumptions"/>
      <sheetName val=" COP 100%"/>
      <sheetName val="Package-2"/>
      <sheetName val="P&amp;L(F)"/>
      <sheetName val="BS(F)"/>
      <sheetName val="Material "/>
      <sheetName val="Extra Item"/>
      <sheetName val="Labour &amp; Plant"/>
      <sheetName val="M40"/>
      <sheetName val="Labor abs-PW"/>
      <sheetName val="Groupings-final"/>
      <sheetName val="Sched"/>
      <sheetName val="Trial"/>
      <sheetName val="FA_Final"/>
      <sheetName val="TBAL9697_ grotp_wise_25"/>
      <sheetName val="TBAL9697_ grotp_wise_26"/>
      <sheetName val="zone-2"/>
      <sheetName val="Global"/>
      <sheetName val="SCHEDULE"/>
      <sheetName val="Database"/>
      <sheetName val="schedule nos"/>
      <sheetName val="Material Rate"/>
      <sheetName val="Infrastructure"/>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fa-pl &amp; myy_x000b__x000b__x00"/>
      <sheetName val="TBAL9697 -group wise sdpl"/>
      <sheetName val=" "/>
      <sheetName val="RA_markate"/>
      <sheetName val="Columns"/>
      <sheetName val="Deduction_of_assets"/>
      <sheetName val="Elect_"/>
      <sheetName val="Site_Dev_BOQ"/>
      <sheetName val="Area Statement"/>
      <sheetName val="Risk Analysis"/>
      <sheetName val="Safety"/>
      <sheetName val="FitOutConfCentre"/>
      <sheetName val="office"/>
      <sheetName val="Lab"/>
      <sheetName val="TBL9798_x005f_x005f_x005f"/>
      <sheetName val="CORPN O_x005f_x005f_x005f"/>
      <sheetName val="TBL9798_x005f_x005f_x005f_x005f_x005f_x005f_x005f"/>
      <sheetName val="CORPN O_x005f_x005f_x005f_x005f_x005f_x005f_x005f"/>
      <sheetName val="_x005f_x0003_dpl_ot"/>
      <sheetName val="TBAL9697__x005f_x000d_grotp_wi1"/>
      <sheetName val="TBAL9697__x005f_x000d_grotp_wi4"/>
      <sheetName val="TBAL9697__x005f_x005f_x02"/>
      <sheetName val="TBAL9697__x005f_x000d_grotp_wi2"/>
      <sheetName val="TBAL9697__x005f_x000d_grotp_wi3"/>
      <sheetName val="TBAL9697__x005f_x005f_x01"/>
      <sheetName val="Carraige"/>
      <sheetName val="Mortar"/>
      <sheetName val="Labour Rate"/>
      <sheetName val="Building Materials Rate"/>
      <sheetName val="CORPN 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ow r="34">
          <cell r="A34" t="str">
            <v>Investments Govt Securities</v>
          </cell>
        </row>
      </sheetData>
      <sheetData sheetId="309"/>
      <sheetData sheetId="310"/>
      <sheetData sheetId="311"/>
      <sheetData sheetId="312">
        <row r="34">
          <cell r="A34" t="str">
            <v>Investments Govt Securities</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ow r="34">
          <cell r="A34" t="str">
            <v>Investments Govt Securities</v>
          </cell>
        </row>
      </sheetData>
      <sheetData sheetId="358">
        <row r="34">
          <cell r="A34" t="str">
            <v>Investments Govt Securities</v>
          </cell>
        </row>
      </sheetData>
      <sheetData sheetId="359">
        <row r="34">
          <cell r="A34" t="str">
            <v>Investments Govt Securities</v>
          </cell>
        </row>
      </sheetData>
      <sheetData sheetId="360">
        <row r="34">
          <cell r="A34" t="str">
            <v>Investments Govt Securities</v>
          </cell>
        </row>
      </sheetData>
      <sheetData sheetId="361">
        <row r="34">
          <cell r="A34" t="str">
            <v>Investments Govt Securities</v>
          </cell>
        </row>
      </sheetData>
      <sheetData sheetId="362">
        <row r="34">
          <cell r="A34" t="str">
            <v>Investments Govt Securities</v>
          </cell>
        </row>
      </sheetData>
      <sheetData sheetId="363">
        <row r="34">
          <cell r="A34" t="str">
            <v>Investments Govt Securities</v>
          </cell>
        </row>
      </sheetData>
      <sheetData sheetId="364">
        <row r="34">
          <cell r="A34" t="str">
            <v>Investments Govt Securities</v>
          </cell>
        </row>
      </sheetData>
      <sheetData sheetId="365">
        <row r="34">
          <cell r="A34" t="str">
            <v>Investments Govt Securities</v>
          </cell>
        </row>
      </sheetData>
      <sheetData sheetId="366">
        <row r="34">
          <cell r="A34" t="str">
            <v>Investments Govt Securities</v>
          </cell>
        </row>
      </sheetData>
      <sheetData sheetId="367">
        <row r="34">
          <cell r="A34" t="str">
            <v>Investments Govt Securities</v>
          </cell>
        </row>
      </sheetData>
      <sheetData sheetId="368">
        <row r="34">
          <cell r="A34" t="str">
            <v>Investments Govt Securities</v>
          </cell>
        </row>
      </sheetData>
      <sheetData sheetId="369">
        <row r="34">
          <cell r="A34" t="str">
            <v>Investments Govt Securities</v>
          </cell>
        </row>
      </sheetData>
      <sheetData sheetId="370">
        <row r="34">
          <cell r="A34" t="str">
            <v>Investments Govt Securities</v>
          </cell>
        </row>
      </sheetData>
      <sheetData sheetId="371">
        <row r="34">
          <cell r="A34" t="str">
            <v>Investments Govt Securities</v>
          </cell>
        </row>
      </sheetData>
      <sheetData sheetId="372">
        <row r="34">
          <cell r="A34" t="str">
            <v>Investments Govt Securities</v>
          </cell>
        </row>
      </sheetData>
      <sheetData sheetId="373">
        <row r="34">
          <cell r="A34" t="str">
            <v>Investments Govt Securities</v>
          </cell>
        </row>
      </sheetData>
      <sheetData sheetId="374">
        <row r="34">
          <cell r="A34" t="str">
            <v>Investments Govt Securities</v>
          </cell>
        </row>
      </sheetData>
      <sheetData sheetId="375">
        <row r="34">
          <cell r="A34" t="str">
            <v>Investments Govt Securities</v>
          </cell>
        </row>
      </sheetData>
      <sheetData sheetId="376">
        <row r="34">
          <cell r="A34" t="str">
            <v>Investments Govt Securities</v>
          </cell>
        </row>
      </sheetData>
      <sheetData sheetId="377">
        <row r="34">
          <cell r="A34" t="str">
            <v>Investments Govt Securities</v>
          </cell>
        </row>
      </sheetData>
      <sheetData sheetId="378">
        <row r="34">
          <cell r="A34" t="str">
            <v>Investments Govt Securities</v>
          </cell>
        </row>
      </sheetData>
      <sheetData sheetId="379">
        <row r="34">
          <cell r="A34" t="str">
            <v>Investments Govt Securities</v>
          </cell>
        </row>
      </sheetData>
      <sheetData sheetId="380">
        <row r="34">
          <cell r="A34" t="str">
            <v>Investments Govt Securities</v>
          </cell>
        </row>
      </sheetData>
      <sheetData sheetId="381">
        <row r="34">
          <cell r="A34" t="str">
            <v>Investments Govt Securities</v>
          </cell>
        </row>
      </sheetData>
      <sheetData sheetId="382">
        <row r="34">
          <cell r="A34" t="str">
            <v>Investments Govt Securities</v>
          </cell>
        </row>
      </sheetData>
      <sheetData sheetId="383">
        <row r="34">
          <cell r="A34" t="str">
            <v>Investments Govt Securities</v>
          </cell>
        </row>
      </sheetData>
      <sheetData sheetId="384">
        <row r="34">
          <cell r="A34" t="str">
            <v>Investments Govt Securities</v>
          </cell>
        </row>
      </sheetData>
      <sheetData sheetId="385">
        <row r="34">
          <cell r="A34" t="str">
            <v>Investments Govt Securities</v>
          </cell>
        </row>
      </sheetData>
      <sheetData sheetId="386">
        <row r="34">
          <cell r="A34" t="str">
            <v>Investments Govt Securities</v>
          </cell>
        </row>
      </sheetData>
      <sheetData sheetId="387">
        <row r="34">
          <cell r="A34" t="str">
            <v>Investments Govt Securities</v>
          </cell>
        </row>
      </sheetData>
      <sheetData sheetId="388">
        <row r="34">
          <cell r="A34" t="str">
            <v>Investments Govt Securities</v>
          </cell>
        </row>
      </sheetData>
      <sheetData sheetId="389">
        <row r="34">
          <cell r="A34" t="str">
            <v>Investments Govt Securities</v>
          </cell>
        </row>
      </sheetData>
      <sheetData sheetId="390">
        <row r="34">
          <cell r="A34" t="str">
            <v>Investments Govt Securities</v>
          </cell>
        </row>
      </sheetData>
      <sheetData sheetId="391">
        <row r="34">
          <cell r="A34" t="str">
            <v>Investments Govt Securities</v>
          </cell>
        </row>
      </sheetData>
      <sheetData sheetId="392">
        <row r="34">
          <cell r="A34" t="str">
            <v>Investments Govt Securities</v>
          </cell>
        </row>
      </sheetData>
      <sheetData sheetId="393">
        <row r="34">
          <cell r="A34" t="str">
            <v>Investments Govt Securities</v>
          </cell>
        </row>
      </sheetData>
      <sheetData sheetId="394">
        <row r="34">
          <cell r="A34" t="str">
            <v>Investments Govt Securities</v>
          </cell>
        </row>
      </sheetData>
      <sheetData sheetId="395">
        <row r="34">
          <cell r="A34" t="str">
            <v>Investments Govt Securities</v>
          </cell>
        </row>
      </sheetData>
      <sheetData sheetId="396">
        <row r="34">
          <cell r="A34" t="str">
            <v>Investments Govt Securities</v>
          </cell>
        </row>
      </sheetData>
      <sheetData sheetId="397">
        <row r="34">
          <cell r="A34" t="str">
            <v>Investments Govt Securities</v>
          </cell>
        </row>
      </sheetData>
      <sheetData sheetId="398">
        <row r="34">
          <cell r="A34" t="str">
            <v>Investments Govt Securities</v>
          </cell>
        </row>
      </sheetData>
      <sheetData sheetId="399">
        <row r="34">
          <cell r="A34" t="str">
            <v>Investments Govt Securities</v>
          </cell>
        </row>
      </sheetData>
      <sheetData sheetId="400">
        <row r="34">
          <cell r="A34" t="str">
            <v>Investments Govt Securities</v>
          </cell>
        </row>
      </sheetData>
      <sheetData sheetId="401">
        <row r="34">
          <cell r="A34" t="str">
            <v>Investments Govt Securities</v>
          </cell>
        </row>
      </sheetData>
      <sheetData sheetId="402">
        <row r="34">
          <cell r="A34" t="str">
            <v>Investments Govt Securities</v>
          </cell>
        </row>
      </sheetData>
      <sheetData sheetId="403">
        <row r="34">
          <cell r="A34" t="str">
            <v>Investments Govt Securities</v>
          </cell>
        </row>
      </sheetData>
      <sheetData sheetId="404">
        <row r="34">
          <cell r="A34" t="str">
            <v>Investments Govt Securities</v>
          </cell>
        </row>
      </sheetData>
      <sheetData sheetId="405">
        <row r="34">
          <cell r="A34" t="str">
            <v>Investments Govt Securities</v>
          </cell>
        </row>
      </sheetData>
      <sheetData sheetId="406">
        <row r="34">
          <cell r="A34" t="str">
            <v>Investments Govt Securities</v>
          </cell>
        </row>
      </sheetData>
      <sheetData sheetId="407">
        <row r="34">
          <cell r="A34" t="str">
            <v>Investments Govt Securities</v>
          </cell>
        </row>
      </sheetData>
      <sheetData sheetId="408">
        <row r="34">
          <cell r="A34" t="str">
            <v>Investments Govt Securities</v>
          </cell>
        </row>
      </sheetData>
      <sheetData sheetId="409">
        <row r="34">
          <cell r="A34" t="str">
            <v>Investments Govt Securities</v>
          </cell>
        </row>
      </sheetData>
      <sheetData sheetId="410">
        <row r="34">
          <cell r="A34" t="str">
            <v>Investments Govt Securities</v>
          </cell>
        </row>
      </sheetData>
      <sheetData sheetId="411">
        <row r="34">
          <cell r="A34" t="str">
            <v>Investments Govt Securities</v>
          </cell>
        </row>
      </sheetData>
      <sheetData sheetId="412">
        <row r="34">
          <cell r="A34" t="str">
            <v>Investments Govt Securities</v>
          </cell>
        </row>
      </sheetData>
      <sheetData sheetId="413">
        <row r="34">
          <cell r="A34" t="str">
            <v>Investments Govt Securities</v>
          </cell>
        </row>
      </sheetData>
      <sheetData sheetId="414">
        <row r="34">
          <cell r="A34" t="str">
            <v>Investments Govt Securities</v>
          </cell>
        </row>
      </sheetData>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34">
          <cell r="A34" t="str">
            <v>Investments Govt Securities</v>
          </cell>
        </row>
      </sheetData>
      <sheetData sheetId="516"/>
      <sheetData sheetId="517"/>
      <sheetData sheetId="518"/>
      <sheetData sheetId="519"/>
      <sheetData sheetId="520"/>
      <sheetData sheetId="521"/>
      <sheetData sheetId="522">
        <row r="34">
          <cell r="A34" t="str">
            <v>Investments Govt Securities</v>
          </cell>
        </row>
      </sheetData>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row r="34">
          <cell r="A34" t="str">
            <v>Investments Govt Securities</v>
          </cell>
        </row>
      </sheetData>
      <sheetData sheetId="559"/>
      <sheetData sheetId="560">
        <row r="34">
          <cell r="A34" t="str">
            <v>Investments Govt Securities</v>
          </cell>
        </row>
      </sheetData>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ow r="34">
          <cell r="A34" t="str">
            <v>Investments Govt Securities</v>
          </cell>
        </row>
      </sheetData>
      <sheetData sheetId="601">
        <row r="34">
          <cell r="A34" t="str">
            <v>Investments Govt Securities</v>
          </cell>
        </row>
      </sheetData>
      <sheetData sheetId="602">
        <row r="34">
          <cell r="A34" t="str">
            <v>Investments Govt Securities</v>
          </cell>
        </row>
      </sheetData>
      <sheetData sheetId="603">
        <row r="34">
          <cell r="A34" t="str">
            <v>Investments Govt Securities</v>
          </cell>
        </row>
      </sheetData>
      <sheetData sheetId="604">
        <row r="34">
          <cell r="A34" t="str">
            <v>Investments Govt Securities</v>
          </cell>
        </row>
      </sheetData>
      <sheetData sheetId="605">
        <row r="34">
          <cell r="A34" t="str">
            <v>Investments Govt Securities</v>
          </cell>
        </row>
      </sheetData>
      <sheetData sheetId="606">
        <row r="34">
          <cell r="A34" t="str">
            <v>Investments Govt Securities</v>
          </cell>
        </row>
      </sheetData>
      <sheetData sheetId="607">
        <row r="34">
          <cell r="A34" t="str">
            <v>Investments Govt Securities</v>
          </cell>
        </row>
      </sheetData>
      <sheetData sheetId="608">
        <row r="34">
          <cell r="A34" t="str">
            <v>Investments Govt Securities</v>
          </cell>
        </row>
      </sheetData>
      <sheetData sheetId="609">
        <row r="34">
          <cell r="A34" t="str">
            <v>Investments Govt Securities</v>
          </cell>
        </row>
      </sheetData>
      <sheetData sheetId="610">
        <row r="34">
          <cell r="A34" t="str">
            <v>Investments Govt Securities</v>
          </cell>
        </row>
      </sheetData>
      <sheetData sheetId="611">
        <row r="34">
          <cell r="A34" t="str">
            <v>Investments Govt Securities</v>
          </cell>
        </row>
      </sheetData>
      <sheetData sheetId="612">
        <row r="34">
          <cell r="A34" t="str">
            <v>Investments Govt Securities</v>
          </cell>
        </row>
      </sheetData>
      <sheetData sheetId="613">
        <row r="34">
          <cell r="A34" t="str">
            <v>Investments Govt Securities</v>
          </cell>
        </row>
      </sheetData>
      <sheetData sheetId="614">
        <row r="34">
          <cell r="A34" t="str">
            <v>Investments Govt Securities</v>
          </cell>
        </row>
      </sheetData>
      <sheetData sheetId="615">
        <row r="34">
          <cell r="A34" t="str">
            <v>Investments Govt Securities</v>
          </cell>
        </row>
      </sheetData>
      <sheetData sheetId="616">
        <row r="34">
          <cell r="A34" t="str">
            <v>Investments Govt Securities</v>
          </cell>
        </row>
      </sheetData>
      <sheetData sheetId="617">
        <row r="34">
          <cell r="A34" t="str">
            <v>Investments Govt Securities</v>
          </cell>
        </row>
      </sheetData>
      <sheetData sheetId="618">
        <row r="34">
          <cell r="A34" t="str">
            <v>Investments Govt Securities</v>
          </cell>
        </row>
      </sheetData>
      <sheetData sheetId="619">
        <row r="34">
          <cell r="A34" t="str">
            <v>Investments Govt Securities</v>
          </cell>
        </row>
      </sheetData>
      <sheetData sheetId="620">
        <row r="34">
          <cell r="A34" t="str">
            <v>Investments Govt Securities</v>
          </cell>
        </row>
      </sheetData>
      <sheetData sheetId="621">
        <row r="34">
          <cell r="A34" t="str">
            <v>Investments Govt Securities</v>
          </cell>
        </row>
      </sheetData>
      <sheetData sheetId="622">
        <row r="34">
          <cell r="A34" t="str">
            <v>Investments Govt Securities</v>
          </cell>
        </row>
      </sheetData>
      <sheetData sheetId="623">
        <row r="34">
          <cell r="A34" t="str">
            <v>Investments Govt Securities</v>
          </cell>
        </row>
      </sheetData>
      <sheetData sheetId="624">
        <row r="34">
          <cell r="A34" t="str">
            <v>Investments Govt Securities</v>
          </cell>
        </row>
      </sheetData>
      <sheetData sheetId="625">
        <row r="34">
          <cell r="A34" t="str">
            <v>Investments Govt Securities</v>
          </cell>
        </row>
      </sheetData>
      <sheetData sheetId="626">
        <row r="34">
          <cell r="A34" t="str">
            <v>Investments Govt Securities</v>
          </cell>
        </row>
      </sheetData>
      <sheetData sheetId="627">
        <row r="34">
          <cell r="A34" t="str">
            <v>Investments Govt Securities</v>
          </cell>
        </row>
      </sheetData>
      <sheetData sheetId="628">
        <row r="34">
          <cell r="A34" t="str">
            <v>Investments Govt Securities</v>
          </cell>
        </row>
      </sheetData>
      <sheetData sheetId="629">
        <row r="34">
          <cell r="A34" t="str">
            <v>Investments Govt Securities</v>
          </cell>
        </row>
      </sheetData>
      <sheetData sheetId="630">
        <row r="34">
          <cell r="A34" t="str">
            <v>Investments Govt Securities</v>
          </cell>
        </row>
      </sheetData>
      <sheetData sheetId="631">
        <row r="34">
          <cell r="A34" t="str">
            <v>Investments Govt Securities</v>
          </cell>
        </row>
      </sheetData>
      <sheetData sheetId="632">
        <row r="34">
          <cell r="A34" t="str">
            <v>Investments Govt Securities</v>
          </cell>
        </row>
      </sheetData>
      <sheetData sheetId="633">
        <row r="34">
          <cell r="A34" t="str">
            <v>Investments Govt Securities</v>
          </cell>
        </row>
      </sheetData>
      <sheetData sheetId="634">
        <row r="34">
          <cell r="A34" t="str">
            <v>Investments Govt Securities</v>
          </cell>
        </row>
      </sheetData>
      <sheetData sheetId="635">
        <row r="34">
          <cell r="A34" t="str">
            <v>Investments Govt Securities</v>
          </cell>
        </row>
      </sheetData>
      <sheetData sheetId="636">
        <row r="34">
          <cell r="A34" t="str">
            <v>Investments Govt Securities</v>
          </cell>
        </row>
      </sheetData>
      <sheetData sheetId="637">
        <row r="34">
          <cell r="A34" t="str">
            <v>Investments Govt Securities</v>
          </cell>
        </row>
      </sheetData>
      <sheetData sheetId="638">
        <row r="34">
          <cell r="A34" t="str">
            <v>Investments Govt Securities</v>
          </cell>
        </row>
      </sheetData>
      <sheetData sheetId="639">
        <row r="34">
          <cell r="A34" t="str">
            <v>Investments Govt Securities</v>
          </cell>
        </row>
      </sheetData>
      <sheetData sheetId="640">
        <row r="34">
          <cell r="A34" t="str">
            <v>Investments Govt Securities</v>
          </cell>
        </row>
      </sheetData>
      <sheetData sheetId="641">
        <row r="34">
          <cell r="A34" t="str">
            <v>Investments Govt Securities</v>
          </cell>
        </row>
      </sheetData>
      <sheetData sheetId="642">
        <row r="34">
          <cell r="A34" t="str">
            <v>Investments Govt Securities</v>
          </cell>
        </row>
      </sheetData>
      <sheetData sheetId="643">
        <row r="34">
          <cell r="A34" t="str">
            <v>Investments Govt Securities</v>
          </cell>
        </row>
      </sheetData>
      <sheetData sheetId="644">
        <row r="34">
          <cell r="A34" t="str">
            <v>Investments Govt Securities</v>
          </cell>
        </row>
      </sheetData>
      <sheetData sheetId="645">
        <row r="34">
          <cell r="A34" t="str">
            <v>Investments Govt Securities</v>
          </cell>
        </row>
      </sheetData>
      <sheetData sheetId="646">
        <row r="34">
          <cell r="A34" t="str">
            <v>Investments Govt Securities</v>
          </cell>
        </row>
      </sheetData>
      <sheetData sheetId="647">
        <row r="34">
          <cell r="A34" t="str">
            <v>Investments Govt Securities</v>
          </cell>
        </row>
      </sheetData>
      <sheetData sheetId="648">
        <row r="34">
          <cell r="A34" t="str">
            <v>Investments Govt Securities</v>
          </cell>
        </row>
      </sheetData>
      <sheetData sheetId="649">
        <row r="34">
          <cell r="A34" t="str">
            <v>Investments Govt Securities</v>
          </cell>
        </row>
      </sheetData>
      <sheetData sheetId="650">
        <row r="34">
          <cell r="A34" t="str">
            <v>Investments Govt Securities</v>
          </cell>
        </row>
      </sheetData>
      <sheetData sheetId="651">
        <row r="34">
          <cell r="A34" t="str">
            <v>Investments Govt Securities</v>
          </cell>
        </row>
      </sheetData>
      <sheetData sheetId="652">
        <row r="34">
          <cell r="A34" t="str">
            <v>Investments Govt Securities</v>
          </cell>
        </row>
      </sheetData>
      <sheetData sheetId="653">
        <row r="34">
          <cell r="A34" t="str">
            <v>Investments Govt Securities</v>
          </cell>
        </row>
      </sheetData>
      <sheetData sheetId="654">
        <row r="34">
          <cell r="A34" t="str">
            <v>Investments Govt Securities</v>
          </cell>
        </row>
      </sheetData>
      <sheetData sheetId="655">
        <row r="34">
          <cell r="A34" t="str">
            <v>Investments Govt Securities</v>
          </cell>
        </row>
      </sheetData>
      <sheetData sheetId="656">
        <row r="34">
          <cell r="A34" t="str">
            <v>Investments Govt Securities</v>
          </cell>
        </row>
      </sheetData>
      <sheetData sheetId="657">
        <row r="34">
          <cell r="A34" t="str">
            <v>Investments Govt Securities</v>
          </cell>
        </row>
      </sheetData>
      <sheetData sheetId="658">
        <row r="34">
          <cell r="A34" t="str">
            <v>Investments Govt Securities</v>
          </cell>
        </row>
      </sheetData>
      <sheetData sheetId="659">
        <row r="34">
          <cell r="A34" t="str">
            <v>Investments Govt Securities</v>
          </cell>
        </row>
      </sheetData>
      <sheetData sheetId="660">
        <row r="34">
          <cell r="A34" t="str">
            <v>Investments Govt Securities</v>
          </cell>
        </row>
      </sheetData>
      <sheetData sheetId="661">
        <row r="34">
          <cell r="A34" t="str">
            <v>Investments Govt Securities</v>
          </cell>
        </row>
      </sheetData>
      <sheetData sheetId="662">
        <row r="34">
          <cell r="A34" t="str">
            <v>Investments Govt Securities</v>
          </cell>
        </row>
      </sheetData>
      <sheetData sheetId="663">
        <row r="34">
          <cell r="A34" t="str">
            <v>Investments Govt Securities</v>
          </cell>
        </row>
      </sheetData>
      <sheetData sheetId="664">
        <row r="34">
          <cell r="A34" t="str">
            <v>Investments Govt Securities</v>
          </cell>
        </row>
      </sheetData>
      <sheetData sheetId="665">
        <row r="34">
          <cell r="A34" t="str">
            <v>Investments Govt Securities</v>
          </cell>
        </row>
      </sheetData>
      <sheetData sheetId="666">
        <row r="34">
          <cell r="A34" t="str">
            <v>Investments Govt Securities</v>
          </cell>
        </row>
      </sheetData>
      <sheetData sheetId="667">
        <row r="34">
          <cell r="A34" t="str">
            <v>Investments Govt Securities</v>
          </cell>
        </row>
      </sheetData>
      <sheetData sheetId="668">
        <row r="34">
          <cell r="A34" t="str">
            <v>Investments Govt Securities</v>
          </cell>
        </row>
      </sheetData>
      <sheetData sheetId="669">
        <row r="34">
          <cell r="A34" t="str">
            <v>Investments Govt Securities</v>
          </cell>
        </row>
      </sheetData>
      <sheetData sheetId="670">
        <row r="34">
          <cell r="A34" t="str">
            <v>Investments Govt Securities</v>
          </cell>
        </row>
      </sheetData>
      <sheetData sheetId="671">
        <row r="34">
          <cell r="A34" t="str">
            <v>Investments Govt Securities</v>
          </cell>
        </row>
      </sheetData>
      <sheetData sheetId="672">
        <row r="34">
          <cell r="A34" t="str">
            <v>Investments Govt Securities</v>
          </cell>
        </row>
      </sheetData>
      <sheetData sheetId="673">
        <row r="34">
          <cell r="A34" t="str">
            <v>Investments Govt Securities</v>
          </cell>
        </row>
      </sheetData>
      <sheetData sheetId="674">
        <row r="34">
          <cell r="A34" t="str">
            <v>Investments Govt Securities</v>
          </cell>
        </row>
      </sheetData>
      <sheetData sheetId="675">
        <row r="34">
          <cell r="A34" t="str">
            <v>Investments Govt Securities</v>
          </cell>
        </row>
      </sheetData>
      <sheetData sheetId="676">
        <row r="34">
          <cell r="A34" t="str">
            <v>Investments Govt Securities</v>
          </cell>
        </row>
      </sheetData>
      <sheetData sheetId="677">
        <row r="34">
          <cell r="A34" t="str">
            <v>Investments Govt Securities</v>
          </cell>
        </row>
      </sheetData>
      <sheetData sheetId="678">
        <row r="34">
          <cell r="A34" t="str">
            <v>Investments Govt Securities</v>
          </cell>
        </row>
      </sheetData>
      <sheetData sheetId="679">
        <row r="34">
          <cell r="A34" t="str">
            <v>Investments Govt Securities</v>
          </cell>
        </row>
      </sheetData>
      <sheetData sheetId="680">
        <row r="34">
          <cell r="A34" t="str">
            <v>Investments Govt Securities</v>
          </cell>
        </row>
      </sheetData>
      <sheetData sheetId="681">
        <row r="34">
          <cell r="A34" t="str">
            <v>Investments Govt Securities</v>
          </cell>
        </row>
      </sheetData>
      <sheetData sheetId="682">
        <row r="34">
          <cell r="A34" t="str">
            <v>Investments Govt Securities</v>
          </cell>
        </row>
      </sheetData>
      <sheetData sheetId="683">
        <row r="34">
          <cell r="A34" t="str">
            <v>Investments Govt Securities</v>
          </cell>
        </row>
      </sheetData>
      <sheetData sheetId="684">
        <row r="34">
          <cell r="A34" t="str">
            <v>Investments Govt Securities</v>
          </cell>
        </row>
      </sheetData>
      <sheetData sheetId="685">
        <row r="34">
          <cell r="A34" t="str">
            <v>Investments Govt Securities</v>
          </cell>
        </row>
      </sheetData>
      <sheetData sheetId="686">
        <row r="34">
          <cell r="A34" t="str">
            <v>Investments Govt Securities</v>
          </cell>
        </row>
      </sheetData>
      <sheetData sheetId="687">
        <row r="34">
          <cell r="A34" t="str">
            <v>Investments Govt Securities</v>
          </cell>
        </row>
      </sheetData>
      <sheetData sheetId="688">
        <row r="34">
          <cell r="A34" t="str">
            <v>Investments Govt Securities</v>
          </cell>
        </row>
      </sheetData>
      <sheetData sheetId="689">
        <row r="34">
          <cell r="A34" t="str">
            <v>Investments Govt Securities</v>
          </cell>
        </row>
      </sheetData>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sheetData sheetId="849"/>
      <sheetData sheetId="850"/>
      <sheetData sheetId="851"/>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sheetData sheetId="857">
        <row r="34">
          <cell r="A34" t="str">
            <v>Investments Govt Securities</v>
          </cell>
        </row>
      </sheetData>
      <sheetData sheetId="858"/>
      <sheetData sheetId="859"/>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sheetData sheetId="865">
        <row r="34">
          <cell r="A34" t="str">
            <v>Investments Govt Securities</v>
          </cell>
        </row>
      </sheetData>
      <sheetData sheetId="866"/>
      <sheetData sheetId="867"/>
      <sheetData sheetId="868"/>
      <sheetData sheetId="869"/>
      <sheetData sheetId="870"/>
      <sheetData sheetId="871"/>
      <sheetData sheetId="872"/>
      <sheetData sheetId="873"/>
      <sheetData sheetId="874">
        <row r="34">
          <cell r="A34" t="str">
            <v>Investments Govt Securities</v>
          </cell>
        </row>
      </sheetData>
      <sheetData sheetId="875">
        <row r="34">
          <cell r="A34" t="str">
            <v>Investments Govt Securities</v>
          </cell>
        </row>
      </sheetData>
      <sheetData sheetId="876">
        <row r="34">
          <cell r="A34" t="str">
            <v>Investments Govt Securities</v>
          </cell>
        </row>
      </sheetData>
      <sheetData sheetId="877">
        <row r="34">
          <cell r="A34" t="str">
            <v>Investments Govt Securities</v>
          </cell>
        </row>
      </sheetData>
      <sheetData sheetId="878">
        <row r="34">
          <cell r="A34" t="str">
            <v>Investments Govt Securities</v>
          </cell>
        </row>
      </sheetData>
      <sheetData sheetId="879"/>
      <sheetData sheetId="880"/>
      <sheetData sheetId="881"/>
      <sheetData sheetId="882"/>
      <sheetData sheetId="883"/>
      <sheetData sheetId="884"/>
      <sheetData sheetId="885">
        <row r="34">
          <cell r="A34" t="str">
            <v>Investments Govt Securities</v>
          </cell>
        </row>
      </sheetData>
      <sheetData sheetId="886">
        <row r="34">
          <cell r="A34" t="str">
            <v>Investments Govt Securities</v>
          </cell>
        </row>
      </sheetData>
      <sheetData sheetId="887">
        <row r="34">
          <cell r="A34" t="str">
            <v>Investments Govt Securities</v>
          </cell>
        </row>
      </sheetData>
      <sheetData sheetId="888">
        <row r="34">
          <cell r="A34" t="str">
            <v>Investments Govt Securities</v>
          </cell>
        </row>
      </sheetData>
      <sheetData sheetId="889">
        <row r="34">
          <cell r="A34" t="str">
            <v>Investments Govt Securities</v>
          </cell>
        </row>
      </sheetData>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row r="34">
          <cell r="A34" t="str">
            <v>Investments Govt Securities</v>
          </cell>
        </row>
      </sheetData>
      <sheetData sheetId="973">
        <row r="34">
          <cell r="A34" t="str">
            <v>Investments Govt Securities</v>
          </cell>
        </row>
      </sheetData>
      <sheetData sheetId="974"/>
      <sheetData sheetId="975"/>
      <sheetData sheetId="976"/>
      <sheetData sheetId="977"/>
      <sheetData sheetId="978"/>
      <sheetData sheetId="979"/>
      <sheetData sheetId="980">
        <row r="34">
          <cell r="A34" t="str">
            <v>Investments Govt Securities</v>
          </cell>
        </row>
      </sheetData>
      <sheetData sheetId="981"/>
      <sheetData sheetId="982"/>
      <sheetData sheetId="983">
        <row r="34">
          <cell r="A34" t="str">
            <v>Investments Govt Securities</v>
          </cell>
        </row>
      </sheetData>
      <sheetData sheetId="984">
        <row r="34">
          <cell r="A34" t="str">
            <v>Investments Govt Securities</v>
          </cell>
        </row>
      </sheetData>
      <sheetData sheetId="985"/>
      <sheetData sheetId="986">
        <row r="34">
          <cell r="A34" t="str">
            <v>Investments Govt Securities</v>
          </cell>
        </row>
      </sheetData>
      <sheetData sheetId="987"/>
      <sheetData sheetId="988"/>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sheetData sheetId="998">
        <row r="34">
          <cell r="A34" t="str">
            <v>Investments Govt Securities</v>
          </cell>
        </row>
      </sheetData>
      <sheetData sheetId="999">
        <row r="34">
          <cell r="A34" t="str">
            <v>Investments Govt Securities</v>
          </cell>
        </row>
      </sheetData>
      <sheetData sheetId="1000"/>
      <sheetData sheetId="1001"/>
      <sheetData sheetId="1002"/>
      <sheetData sheetId="1003"/>
      <sheetData sheetId="1004"/>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ow r="34">
          <cell r="A34" t="str">
            <v>Investments Govt Securities</v>
          </cell>
        </row>
      </sheetData>
      <sheetData sheetId="1072"/>
      <sheetData sheetId="1073">
        <row r="34">
          <cell r="A34" t="str">
            <v>Investments Govt Securities</v>
          </cell>
        </row>
      </sheetData>
      <sheetData sheetId="1074"/>
      <sheetData sheetId="1075">
        <row r="34">
          <cell r="A34" t="str">
            <v>Investments Govt Securities</v>
          </cell>
        </row>
      </sheetData>
      <sheetData sheetId="1076">
        <row r="34">
          <cell r="A34" t="str">
            <v>Investments Govt Securities</v>
          </cell>
        </row>
      </sheetData>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sheetData sheetId="1092">
        <row r="34">
          <cell r="A34" t="str">
            <v>Investments Govt Securities</v>
          </cell>
        </row>
      </sheetData>
      <sheetData sheetId="1093">
        <row r="34">
          <cell r="A34" t="str">
            <v>Investments Govt Securities</v>
          </cell>
        </row>
      </sheetData>
      <sheetData sheetId="1094"/>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sheetData sheetId="1308"/>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ow r="34">
          <cell r="A34" t="str">
            <v>Investments Govt Securities</v>
          </cell>
        </row>
      </sheetData>
      <sheetData sheetId="1365">
        <row r="34">
          <cell r="A34" t="str">
            <v>Investments Govt Securities</v>
          </cell>
        </row>
      </sheetData>
      <sheetData sheetId="1366">
        <row r="34">
          <cell r="A34" t="str">
            <v>Investments Govt Securities</v>
          </cell>
        </row>
      </sheetData>
      <sheetData sheetId="1367">
        <row r="34">
          <cell r="A34" t="str">
            <v>Investments Govt Securities</v>
          </cell>
        </row>
      </sheetData>
      <sheetData sheetId="1368">
        <row r="34">
          <cell r="A34" t="str">
            <v>Investments Govt Securities</v>
          </cell>
        </row>
      </sheetData>
      <sheetData sheetId="1369">
        <row r="34">
          <cell r="A34" t="str">
            <v>Investments Govt Securities</v>
          </cell>
        </row>
      </sheetData>
      <sheetData sheetId="1370">
        <row r="34">
          <cell r="A34" t="str">
            <v>Investments Govt Securities</v>
          </cell>
        </row>
      </sheetData>
      <sheetData sheetId="1371">
        <row r="34">
          <cell r="A34" t="str">
            <v>Investments Govt Securities</v>
          </cell>
        </row>
      </sheetData>
      <sheetData sheetId="1372">
        <row r="34">
          <cell r="A34" t="str">
            <v>Investments Govt Securities</v>
          </cell>
        </row>
      </sheetData>
      <sheetData sheetId="1373">
        <row r="34">
          <cell r="A34" t="str">
            <v>Investments Govt Securities</v>
          </cell>
        </row>
      </sheetData>
      <sheetData sheetId="1374">
        <row r="34">
          <cell r="A34" t="str">
            <v>Investments Govt Securities</v>
          </cell>
        </row>
      </sheetData>
      <sheetData sheetId="1375">
        <row r="34">
          <cell r="A34" t="str">
            <v>Investments Govt Securities</v>
          </cell>
        </row>
      </sheetData>
      <sheetData sheetId="1376">
        <row r="34">
          <cell r="A34" t="str">
            <v>Investments Govt Securities</v>
          </cell>
        </row>
      </sheetData>
      <sheetData sheetId="1377">
        <row r="34">
          <cell r="A34" t="str">
            <v>Investments Govt Securities</v>
          </cell>
        </row>
      </sheetData>
      <sheetData sheetId="1378">
        <row r="34">
          <cell r="A34" t="str">
            <v>Investments Govt Securities</v>
          </cell>
        </row>
      </sheetData>
      <sheetData sheetId="1379">
        <row r="34">
          <cell r="A34" t="str">
            <v>Investments Govt Securities</v>
          </cell>
        </row>
      </sheetData>
      <sheetData sheetId="1380">
        <row r="34">
          <cell r="A34" t="str">
            <v>Investments Govt Securities</v>
          </cell>
        </row>
      </sheetData>
      <sheetData sheetId="1381">
        <row r="34">
          <cell r="A34" t="str">
            <v>Investments Govt Securities</v>
          </cell>
        </row>
      </sheetData>
      <sheetData sheetId="1382">
        <row r="34">
          <cell r="A34" t="str">
            <v>Investments Govt Securities</v>
          </cell>
        </row>
      </sheetData>
      <sheetData sheetId="1383">
        <row r="34">
          <cell r="A34" t="str">
            <v>Investments Govt Securities</v>
          </cell>
        </row>
      </sheetData>
      <sheetData sheetId="1384">
        <row r="34">
          <cell r="A34" t="str">
            <v>Investments Govt Securities</v>
          </cell>
        </row>
      </sheetData>
      <sheetData sheetId="1385">
        <row r="34">
          <cell r="A34" t="str">
            <v>Investments Govt Securities</v>
          </cell>
        </row>
      </sheetData>
      <sheetData sheetId="1386">
        <row r="34">
          <cell r="A34" t="str">
            <v>Investments Govt Securities</v>
          </cell>
        </row>
      </sheetData>
      <sheetData sheetId="1387">
        <row r="34">
          <cell r="A34" t="str">
            <v>Investments Govt Securities</v>
          </cell>
        </row>
      </sheetData>
      <sheetData sheetId="1388">
        <row r="34">
          <cell r="A34" t="str">
            <v>Investments Govt Securities</v>
          </cell>
        </row>
      </sheetData>
      <sheetData sheetId="1389">
        <row r="34">
          <cell r="A34" t="str">
            <v>Investments Govt Securities</v>
          </cell>
        </row>
      </sheetData>
      <sheetData sheetId="1390">
        <row r="34">
          <cell r="A34" t="str">
            <v>Investments Govt Securities</v>
          </cell>
        </row>
      </sheetData>
      <sheetData sheetId="1391">
        <row r="34">
          <cell r="A34" t="str">
            <v>Investments Govt Securities</v>
          </cell>
        </row>
      </sheetData>
      <sheetData sheetId="1392">
        <row r="34">
          <cell r="A34" t="str">
            <v>Investments Govt Securities</v>
          </cell>
        </row>
      </sheetData>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ow r="34">
          <cell r="A34" t="str">
            <v>Investments Govt Securities</v>
          </cell>
        </row>
      </sheetData>
      <sheetData sheetId="1509" refreshError="1"/>
      <sheetData sheetId="1510" refreshError="1"/>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ow r="34">
          <cell r="A34" t="str">
            <v>Investments Govt Securities</v>
          </cell>
        </row>
      </sheetData>
      <sheetData sheetId="1545">
        <row r="34">
          <cell r="A34" t="str">
            <v>Investments Govt Securities</v>
          </cell>
        </row>
      </sheetData>
      <sheetData sheetId="1546">
        <row r="34">
          <cell r="A34" t="str">
            <v>Investments Govt Securities</v>
          </cell>
        </row>
      </sheetData>
      <sheetData sheetId="1547">
        <row r="34">
          <cell r="A34" t="str">
            <v>Investments Govt Securities</v>
          </cell>
        </row>
      </sheetData>
      <sheetData sheetId="1548">
        <row r="34">
          <cell r="A34" t="str">
            <v>Investments Govt Securities</v>
          </cell>
        </row>
      </sheetData>
      <sheetData sheetId="1549">
        <row r="34">
          <cell r="A34" t="str">
            <v>Investments Govt Securities</v>
          </cell>
        </row>
      </sheetData>
      <sheetData sheetId="1550">
        <row r="34">
          <cell r="A34" t="str">
            <v>Investments Govt Securities</v>
          </cell>
        </row>
      </sheetData>
      <sheetData sheetId="1551">
        <row r="34">
          <cell r="A34" t="str">
            <v>Investments Govt Securities</v>
          </cell>
        </row>
      </sheetData>
      <sheetData sheetId="1552">
        <row r="34">
          <cell r="A34" t="str">
            <v>Investments Govt Securities</v>
          </cell>
        </row>
      </sheetData>
      <sheetData sheetId="1553">
        <row r="34">
          <cell r="A34" t="str">
            <v>Investments Govt Securities</v>
          </cell>
        </row>
      </sheetData>
      <sheetData sheetId="1554">
        <row r="34">
          <cell r="A34" t="str">
            <v>Investments Govt Securities</v>
          </cell>
        </row>
      </sheetData>
      <sheetData sheetId="1555">
        <row r="34">
          <cell r="A34" t="str">
            <v>Investments Govt Securities</v>
          </cell>
        </row>
      </sheetData>
      <sheetData sheetId="1556">
        <row r="34">
          <cell r="A34" t="str">
            <v>Investments Govt Securities</v>
          </cell>
        </row>
      </sheetData>
      <sheetData sheetId="1557">
        <row r="34">
          <cell r="A34" t="str">
            <v>Investments Govt Securities</v>
          </cell>
        </row>
      </sheetData>
      <sheetData sheetId="1558">
        <row r="34">
          <cell r="A34" t="str">
            <v>Investments Govt Securities</v>
          </cell>
        </row>
      </sheetData>
      <sheetData sheetId="1559">
        <row r="34">
          <cell r="A34" t="str">
            <v>Investments Govt Securities</v>
          </cell>
        </row>
      </sheetData>
      <sheetData sheetId="1560">
        <row r="34">
          <cell r="A34" t="str">
            <v>Investments Govt Securities</v>
          </cell>
        </row>
      </sheetData>
      <sheetData sheetId="1561">
        <row r="34">
          <cell r="A34" t="str">
            <v>Investments Govt Securities</v>
          </cell>
        </row>
      </sheetData>
      <sheetData sheetId="1562">
        <row r="34">
          <cell r="A34" t="str">
            <v>Investments Govt Securities</v>
          </cell>
        </row>
      </sheetData>
      <sheetData sheetId="1563">
        <row r="34">
          <cell r="A34" t="str">
            <v>Investments Govt Securities</v>
          </cell>
        </row>
      </sheetData>
      <sheetData sheetId="1564">
        <row r="34">
          <cell r="A34" t="str">
            <v>Investments Govt Securities</v>
          </cell>
        </row>
      </sheetData>
      <sheetData sheetId="1565">
        <row r="34">
          <cell r="A34" t="str">
            <v>Investments Govt Securities</v>
          </cell>
        </row>
      </sheetData>
      <sheetData sheetId="1566">
        <row r="34">
          <cell r="A34" t="str">
            <v>Investments Govt Securities</v>
          </cell>
        </row>
      </sheetData>
      <sheetData sheetId="1567">
        <row r="34">
          <cell r="A34" t="str">
            <v>Investments Govt Securities</v>
          </cell>
        </row>
      </sheetData>
      <sheetData sheetId="1568">
        <row r="34">
          <cell r="A34" t="str">
            <v>Investments Govt Securities</v>
          </cell>
        </row>
      </sheetData>
      <sheetData sheetId="1569">
        <row r="34">
          <cell r="A34" t="str">
            <v>Investments Govt Securities</v>
          </cell>
        </row>
      </sheetData>
      <sheetData sheetId="1570">
        <row r="34">
          <cell r="A34" t="str">
            <v>Investments Govt Securities</v>
          </cell>
        </row>
      </sheetData>
      <sheetData sheetId="1571">
        <row r="34">
          <cell r="A34" t="str">
            <v>Investments Govt Securities</v>
          </cell>
        </row>
      </sheetData>
      <sheetData sheetId="1572">
        <row r="34">
          <cell r="A34" t="str">
            <v>Investments Govt Securities</v>
          </cell>
        </row>
      </sheetData>
      <sheetData sheetId="1573">
        <row r="34">
          <cell r="A34" t="str">
            <v>Investments Govt Securities</v>
          </cell>
        </row>
      </sheetData>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efreshError="1"/>
      <sheetData sheetId="1660">
        <row r="34">
          <cell r="A34" t="str">
            <v>Investments Govt Securities</v>
          </cell>
        </row>
      </sheetData>
      <sheetData sheetId="1661">
        <row r="34">
          <cell r="A34" t="str">
            <v>Investments Govt Securities</v>
          </cell>
        </row>
      </sheetData>
      <sheetData sheetId="1662" refreshError="1"/>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efreshError="1"/>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ow r="34">
          <cell r="A34" t="str">
            <v>Investments Govt Securities</v>
          </cell>
        </row>
      </sheetData>
      <sheetData sheetId="1723">
        <row r="34">
          <cell r="A34" t="str">
            <v>Investments Govt Securities</v>
          </cell>
        </row>
      </sheetData>
      <sheetData sheetId="1724">
        <row r="34">
          <cell r="A34" t="str">
            <v>Investments Govt Securities</v>
          </cell>
        </row>
      </sheetData>
      <sheetData sheetId="1725">
        <row r="34">
          <cell r="A34" t="str">
            <v>Investments Govt Securities</v>
          </cell>
        </row>
      </sheetData>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ow r="34">
          <cell r="A34" t="str">
            <v>Investments Govt Securities</v>
          </cell>
        </row>
      </sheetData>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ow r="34">
          <cell r="A34" t="str">
            <v>Investments Govt Securities</v>
          </cell>
        </row>
      </sheetData>
      <sheetData sheetId="1987">
        <row r="34">
          <cell r="A34" t="str">
            <v>Investments Govt Securities</v>
          </cell>
        </row>
      </sheetData>
      <sheetData sheetId="1988">
        <row r="34">
          <cell r="A34" t="str">
            <v>Investments Govt Securities</v>
          </cell>
        </row>
      </sheetData>
      <sheetData sheetId="1989">
        <row r="34">
          <cell r="A34" t="str">
            <v>Investments Govt Securities</v>
          </cell>
        </row>
      </sheetData>
      <sheetData sheetId="1990">
        <row r="34">
          <cell r="A34" t="str">
            <v>Investments Govt Securities</v>
          </cell>
        </row>
      </sheetData>
      <sheetData sheetId="1991">
        <row r="34">
          <cell r="A34" t="str">
            <v>Investments Govt Securities</v>
          </cell>
        </row>
      </sheetData>
      <sheetData sheetId="1992">
        <row r="34">
          <cell r="A34" t="str">
            <v>Investments Govt Securities</v>
          </cell>
        </row>
      </sheetData>
      <sheetData sheetId="1993">
        <row r="34">
          <cell r="A34" t="str">
            <v>Investments Govt Securities</v>
          </cell>
        </row>
      </sheetData>
      <sheetData sheetId="1994">
        <row r="34">
          <cell r="A34" t="str">
            <v>Investments Govt Securities</v>
          </cell>
        </row>
      </sheetData>
      <sheetData sheetId="1995">
        <row r="34">
          <cell r="A34" t="str">
            <v>Investments Govt Securities</v>
          </cell>
        </row>
      </sheetData>
      <sheetData sheetId="1996">
        <row r="34">
          <cell r="A34" t="str">
            <v>Investments Govt Securities</v>
          </cell>
        </row>
      </sheetData>
      <sheetData sheetId="1997">
        <row r="34">
          <cell r="A34" t="str">
            <v>Investments Govt Securities</v>
          </cell>
        </row>
      </sheetData>
      <sheetData sheetId="1998">
        <row r="34">
          <cell r="A34" t="str">
            <v>Investments Govt Securities</v>
          </cell>
        </row>
      </sheetData>
      <sheetData sheetId="1999">
        <row r="34">
          <cell r="A34" t="str">
            <v>Investments Govt Securities</v>
          </cell>
        </row>
      </sheetData>
      <sheetData sheetId="2000">
        <row r="34">
          <cell r="A34" t="str">
            <v>Investments Govt Securities</v>
          </cell>
        </row>
      </sheetData>
      <sheetData sheetId="2001">
        <row r="34">
          <cell r="A34" t="str">
            <v>Investments Govt Securities</v>
          </cell>
        </row>
      </sheetData>
      <sheetData sheetId="2002">
        <row r="34">
          <cell r="A34" t="str">
            <v>Investments Govt Securities</v>
          </cell>
        </row>
      </sheetData>
      <sheetData sheetId="2003">
        <row r="34">
          <cell r="A34" t="str">
            <v>Investments Govt Securities</v>
          </cell>
        </row>
      </sheetData>
      <sheetData sheetId="2004">
        <row r="34">
          <cell r="A34" t="str">
            <v>Investments Govt Securities</v>
          </cell>
        </row>
      </sheetData>
      <sheetData sheetId="2005">
        <row r="34">
          <cell r="A34" t="str">
            <v>Investments Govt Securities</v>
          </cell>
        </row>
      </sheetData>
      <sheetData sheetId="2006">
        <row r="34">
          <cell r="A34" t="str">
            <v>Investments Govt Securities</v>
          </cell>
        </row>
      </sheetData>
      <sheetData sheetId="2007">
        <row r="34">
          <cell r="A34" t="str">
            <v>Investments Govt Securities</v>
          </cell>
        </row>
      </sheetData>
      <sheetData sheetId="2008">
        <row r="34">
          <cell r="A34" t="str">
            <v>Investments Govt Securities</v>
          </cell>
        </row>
      </sheetData>
      <sheetData sheetId="2009">
        <row r="34">
          <cell r="A34" t="str">
            <v>Investments Govt Securities</v>
          </cell>
        </row>
      </sheetData>
      <sheetData sheetId="2010">
        <row r="34">
          <cell r="A34" t="str">
            <v>Investments Govt Securities</v>
          </cell>
        </row>
      </sheetData>
      <sheetData sheetId="2011">
        <row r="34">
          <cell r="A34" t="str">
            <v>Investments Govt Securities</v>
          </cell>
        </row>
      </sheetData>
      <sheetData sheetId="2012">
        <row r="34">
          <cell r="A34" t="str">
            <v>Investments Govt Securities</v>
          </cell>
        </row>
      </sheetData>
      <sheetData sheetId="2013">
        <row r="34">
          <cell r="A34" t="str">
            <v>Investments Govt Securities</v>
          </cell>
        </row>
      </sheetData>
      <sheetData sheetId="2014">
        <row r="34">
          <cell r="A34" t="str">
            <v>Investments Govt Securities</v>
          </cell>
        </row>
      </sheetData>
      <sheetData sheetId="2015">
        <row r="34">
          <cell r="A34" t="str">
            <v>Investments Govt Securities</v>
          </cell>
        </row>
      </sheetData>
      <sheetData sheetId="2016">
        <row r="34">
          <cell r="A34" t="str">
            <v>Investments Govt Securities</v>
          </cell>
        </row>
      </sheetData>
      <sheetData sheetId="2017">
        <row r="34">
          <cell r="A34" t="str">
            <v>Investments Govt Securities</v>
          </cell>
        </row>
      </sheetData>
      <sheetData sheetId="2018">
        <row r="34">
          <cell r="A34" t="str">
            <v>Investments Govt Securities</v>
          </cell>
        </row>
      </sheetData>
      <sheetData sheetId="2019">
        <row r="34">
          <cell r="A34" t="str">
            <v>Investments Govt Securities</v>
          </cell>
        </row>
      </sheetData>
      <sheetData sheetId="2020">
        <row r="34">
          <cell r="A34" t="str">
            <v>Investments Govt Securities</v>
          </cell>
        </row>
      </sheetData>
      <sheetData sheetId="2021">
        <row r="34">
          <cell r="A34" t="str">
            <v>Investments Govt Securities</v>
          </cell>
        </row>
      </sheetData>
      <sheetData sheetId="2022">
        <row r="34">
          <cell r="A34" t="str">
            <v>Investments Govt Securities</v>
          </cell>
        </row>
      </sheetData>
      <sheetData sheetId="2023">
        <row r="34">
          <cell r="A34" t="str">
            <v>Investments Govt Securities</v>
          </cell>
        </row>
      </sheetData>
      <sheetData sheetId="2024">
        <row r="34">
          <cell r="A34" t="str">
            <v>Investments Govt Securities</v>
          </cell>
        </row>
      </sheetData>
      <sheetData sheetId="2025">
        <row r="34">
          <cell r="A34" t="str">
            <v>Investments Govt Securities</v>
          </cell>
        </row>
      </sheetData>
      <sheetData sheetId="2026">
        <row r="34">
          <cell r="A34" t="str">
            <v>Investments Govt Securities</v>
          </cell>
        </row>
      </sheetData>
      <sheetData sheetId="2027">
        <row r="34">
          <cell r="A34" t="str">
            <v>Investments Govt Securities</v>
          </cell>
        </row>
      </sheetData>
      <sheetData sheetId="2028">
        <row r="34">
          <cell r="A34" t="str">
            <v>Investments Govt Securities</v>
          </cell>
        </row>
      </sheetData>
      <sheetData sheetId="2029">
        <row r="34">
          <cell r="A34" t="str">
            <v>Investments Govt Securities</v>
          </cell>
        </row>
      </sheetData>
      <sheetData sheetId="2030">
        <row r="34">
          <cell r="A34" t="str">
            <v>Investments Govt Securities</v>
          </cell>
        </row>
      </sheetData>
      <sheetData sheetId="2031">
        <row r="34">
          <cell r="A34" t="str">
            <v>Investments Govt Securities</v>
          </cell>
        </row>
      </sheetData>
      <sheetData sheetId="2032">
        <row r="34">
          <cell r="A34" t="str">
            <v>Investments Govt Securities</v>
          </cell>
        </row>
      </sheetData>
      <sheetData sheetId="2033">
        <row r="34">
          <cell r="A34" t="str">
            <v>Investments Govt Securities</v>
          </cell>
        </row>
      </sheetData>
      <sheetData sheetId="2034">
        <row r="34">
          <cell r="A34" t="str">
            <v>Investments Govt Securities</v>
          </cell>
        </row>
      </sheetData>
      <sheetData sheetId="2035">
        <row r="34">
          <cell r="A34" t="str">
            <v>Investments Govt Securities</v>
          </cell>
        </row>
      </sheetData>
      <sheetData sheetId="2036">
        <row r="34">
          <cell r="A34" t="str">
            <v>Investments Govt Securities</v>
          </cell>
        </row>
      </sheetData>
      <sheetData sheetId="2037">
        <row r="34">
          <cell r="A34" t="str">
            <v>Investments Govt Securities</v>
          </cell>
        </row>
      </sheetData>
      <sheetData sheetId="2038">
        <row r="34">
          <cell r="A34" t="str">
            <v>Investments Govt Securities</v>
          </cell>
        </row>
      </sheetData>
      <sheetData sheetId="2039">
        <row r="34">
          <cell r="A34" t="str">
            <v>Investments Govt Securities</v>
          </cell>
        </row>
      </sheetData>
      <sheetData sheetId="2040">
        <row r="34">
          <cell r="A34" t="str">
            <v>Investments Govt Securities</v>
          </cell>
        </row>
      </sheetData>
      <sheetData sheetId="2041">
        <row r="34">
          <cell r="A34" t="str">
            <v>Investments Govt Securities</v>
          </cell>
        </row>
      </sheetData>
      <sheetData sheetId="2042">
        <row r="34">
          <cell r="A34" t="str">
            <v>Investments Govt Securities</v>
          </cell>
        </row>
      </sheetData>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efreshError="1"/>
      <sheetData sheetId="2139" refreshError="1"/>
      <sheetData sheetId="2140">
        <row r="34">
          <cell r="A34" t="str">
            <v>Investments Govt Securities</v>
          </cell>
        </row>
      </sheetData>
      <sheetData sheetId="2141" refreshError="1"/>
      <sheetData sheetId="2142" refreshError="1"/>
      <sheetData sheetId="2143" refreshError="1"/>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ow r="34">
          <cell r="A34" t="str">
            <v>Investments Govt Securities</v>
          </cell>
        </row>
      </sheetData>
      <sheetData sheetId="2411">
        <row r="34">
          <cell r="A34" t="str">
            <v>Investments Govt Securities</v>
          </cell>
        </row>
      </sheetData>
      <sheetData sheetId="2412">
        <row r="34">
          <cell r="A34" t="str">
            <v>Investments Govt Securities</v>
          </cell>
        </row>
      </sheetData>
      <sheetData sheetId="2413">
        <row r="34">
          <cell r="A34" t="str">
            <v>Investments Govt Securities</v>
          </cell>
        </row>
      </sheetData>
      <sheetData sheetId="2414">
        <row r="34">
          <cell r="A34" t="str">
            <v>Investments Govt Securities</v>
          </cell>
        </row>
      </sheetData>
      <sheetData sheetId="2415">
        <row r="34">
          <cell r="A34" t="str">
            <v>Investments Govt Securities</v>
          </cell>
        </row>
      </sheetData>
      <sheetData sheetId="2416">
        <row r="34">
          <cell r="A34" t="str">
            <v>Investments Govt Securities</v>
          </cell>
        </row>
      </sheetData>
      <sheetData sheetId="2417">
        <row r="34">
          <cell r="A34" t="str">
            <v>Investments Govt Securities</v>
          </cell>
        </row>
      </sheetData>
      <sheetData sheetId="2418">
        <row r="34">
          <cell r="A34" t="str">
            <v>Investments Govt Securities</v>
          </cell>
        </row>
      </sheetData>
      <sheetData sheetId="2419">
        <row r="34">
          <cell r="A34" t="str">
            <v>Investments Govt Securities</v>
          </cell>
        </row>
      </sheetData>
      <sheetData sheetId="2420">
        <row r="34">
          <cell r="A34" t="str">
            <v>Investments Govt Securities</v>
          </cell>
        </row>
      </sheetData>
      <sheetData sheetId="2421">
        <row r="34">
          <cell r="A34" t="str">
            <v>Investments Govt Securities</v>
          </cell>
        </row>
      </sheetData>
      <sheetData sheetId="2422">
        <row r="34">
          <cell r="A34" t="str">
            <v>Investments Govt Securities</v>
          </cell>
        </row>
      </sheetData>
      <sheetData sheetId="2423">
        <row r="34">
          <cell r="A34" t="str">
            <v>Investments Govt Securities</v>
          </cell>
        </row>
      </sheetData>
      <sheetData sheetId="2424">
        <row r="34">
          <cell r="A34" t="str">
            <v>Investments Govt Securities</v>
          </cell>
        </row>
      </sheetData>
      <sheetData sheetId="2425">
        <row r="34">
          <cell r="A34" t="str">
            <v>Investments Govt Securities</v>
          </cell>
        </row>
      </sheetData>
      <sheetData sheetId="2426">
        <row r="34">
          <cell r="A34" t="str">
            <v>Investments Govt Securities</v>
          </cell>
        </row>
      </sheetData>
      <sheetData sheetId="2427">
        <row r="34">
          <cell r="A34" t="str">
            <v>Investments Govt Securities</v>
          </cell>
        </row>
      </sheetData>
      <sheetData sheetId="2428">
        <row r="34">
          <cell r="A34" t="str">
            <v>Investments Govt Securities</v>
          </cell>
        </row>
      </sheetData>
      <sheetData sheetId="2429">
        <row r="34">
          <cell r="A34" t="str">
            <v>Investments Govt Securities</v>
          </cell>
        </row>
      </sheetData>
      <sheetData sheetId="2430">
        <row r="34">
          <cell r="A34" t="str">
            <v>Investments Govt Securities</v>
          </cell>
        </row>
      </sheetData>
      <sheetData sheetId="2431">
        <row r="34">
          <cell r="A34" t="str">
            <v>Investments Govt Securities</v>
          </cell>
        </row>
      </sheetData>
      <sheetData sheetId="2432">
        <row r="34">
          <cell r="A34" t="str">
            <v>Investments Govt Securities</v>
          </cell>
        </row>
      </sheetData>
      <sheetData sheetId="2433">
        <row r="34">
          <cell r="A34" t="str">
            <v>Investments Govt Securities</v>
          </cell>
        </row>
      </sheetData>
      <sheetData sheetId="2434">
        <row r="34">
          <cell r="A34" t="str">
            <v>Investments Govt Securities</v>
          </cell>
        </row>
      </sheetData>
      <sheetData sheetId="2435">
        <row r="34">
          <cell r="A34" t="str">
            <v>Investments Govt Securities</v>
          </cell>
        </row>
      </sheetData>
      <sheetData sheetId="2436">
        <row r="34">
          <cell r="A34" t="str">
            <v>Investments Govt Securities</v>
          </cell>
        </row>
      </sheetData>
      <sheetData sheetId="2437">
        <row r="34">
          <cell r="A34" t="str">
            <v>Investments Govt Securities</v>
          </cell>
        </row>
      </sheetData>
      <sheetData sheetId="2438">
        <row r="34">
          <cell r="A34" t="str">
            <v>Investments Govt Securities</v>
          </cell>
        </row>
      </sheetData>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ow r="34">
          <cell r="A34" t="str">
            <v>Investments Govt Securities</v>
          </cell>
        </row>
      </sheetData>
      <sheetData sheetId="2591">
        <row r="34">
          <cell r="A34" t="str">
            <v>Investments Govt Securities</v>
          </cell>
        </row>
      </sheetData>
      <sheetData sheetId="2592">
        <row r="34">
          <cell r="A34" t="str">
            <v>Investments Govt Securities</v>
          </cell>
        </row>
      </sheetData>
      <sheetData sheetId="2593">
        <row r="34">
          <cell r="A34" t="str">
            <v>Investments Govt Securities</v>
          </cell>
        </row>
      </sheetData>
      <sheetData sheetId="2594">
        <row r="34">
          <cell r="A34" t="str">
            <v>Investments Govt Securities</v>
          </cell>
        </row>
      </sheetData>
      <sheetData sheetId="2595">
        <row r="34">
          <cell r="A34" t="str">
            <v>Investments Govt Securities</v>
          </cell>
        </row>
      </sheetData>
      <sheetData sheetId="2596">
        <row r="34">
          <cell r="A34" t="str">
            <v>Investments Govt Securities</v>
          </cell>
        </row>
      </sheetData>
      <sheetData sheetId="2597">
        <row r="34">
          <cell r="A34" t="str">
            <v>Investments Govt Securities</v>
          </cell>
        </row>
      </sheetData>
      <sheetData sheetId="2598">
        <row r="34">
          <cell r="A34" t="str">
            <v>Investments Govt Securities</v>
          </cell>
        </row>
      </sheetData>
      <sheetData sheetId="2599">
        <row r="34">
          <cell r="A34" t="str">
            <v>Investments Govt Securities</v>
          </cell>
        </row>
      </sheetData>
      <sheetData sheetId="2600">
        <row r="34">
          <cell r="A34" t="str">
            <v>Investments Govt Securities</v>
          </cell>
        </row>
      </sheetData>
      <sheetData sheetId="2601">
        <row r="34">
          <cell r="A34" t="str">
            <v>Investments Govt Securities</v>
          </cell>
        </row>
      </sheetData>
      <sheetData sheetId="2602">
        <row r="34">
          <cell r="A34" t="str">
            <v>Investments Govt Securities</v>
          </cell>
        </row>
      </sheetData>
      <sheetData sheetId="2603">
        <row r="34">
          <cell r="A34" t="str">
            <v>Investments Govt Securities</v>
          </cell>
        </row>
      </sheetData>
      <sheetData sheetId="2604">
        <row r="34">
          <cell r="A34" t="str">
            <v>Investments Govt Securities</v>
          </cell>
        </row>
      </sheetData>
      <sheetData sheetId="2605">
        <row r="34">
          <cell r="A34" t="str">
            <v>Investments Govt Securities</v>
          </cell>
        </row>
      </sheetData>
      <sheetData sheetId="2606">
        <row r="34">
          <cell r="A34" t="str">
            <v>Investments Govt Securities</v>
          </cell>
        </row>
      </sheetData>
      <sheetData sheetId="2607">
        <row r="34">
          <cell r="A34" t="str">
            <v>Investments Govt Securities</v>
          </cell>
        </row>
      </sheetData>
      <sheetData sheetId="2608">
        <row r="34">
          <cell r="A34" t="str">
            <v>Investments Govt Securities</v>
          </cell>
        </row>
      </sheetData>
      <sheetData sheetId="2609">
        <row r="34">
          <cell r="A34" t="str">
            <v>Investments Govt Securities</v>
          </cell>
        </row>
      </sheetData>
      <sheetData sheetId="2610">
        <row r="34">
          <cell r="A34" t="str">
            <v>Investments Govt Securities</v>
          </cell>
        </row>
      </sheetData>
      <sheetData sheetId="2611">
        <row r="34">
          <cell r="A34" t="str">
            <v>Investments Govt Securities</v>
          </cell>
        </row>
      </sheetData>
      <sheetData sheetId="2612">
        <row r="34">
          <cell r="A34" t="str">
            <v>Investments Govt Securities</v>
          </cell>
        </row>
      </sheetData>
      <sheetData sheetId="2613">
        <row r="34">
          <cell r="A34" t="str">
            <v>Investments Govt Securities</v>
          </cell>
        </row>
      </sheetData>
      <sheetData sheetId="2614">
        <row r="34">
          <cell r="A34" t="str">
            <v>Investments Govt Securities</v>
          </cell>
        </row>
      </sheetData>
      <sheetData sheetId="2615">
        <row r="34">
          <cell r="A34" t="str">
            <v>Investments Govt Securities</v>
          </cell>
        </row>
      </sheetData>
      <sheetData sheetId="2616">
        <row r="34">
          <cell r="A34" t="str">
            <v>Investments Govt Securities</v>
          </cell>
        </row>
      </sheetData>
      <sheetData sheetId="2617">
        <row r="34">
          <cell r="A34" t="str">
            <v>Investments Govt Securities</v>
          </cell>
        </row>
      </sheetData>
      <sheetData sheetId="2618">
        <row r="34">
          <cell r="A34" t="str">
            <v>Investments Govt Securities</v>
          </cell>
        </row>
      </sheetData>
      <sheetData sheetId="2619">
        <row r="34">
          <cell r="A34" t="str">
            <v>Investments Govt Securities</v>
          </cell>
        </row>
      </sheetData>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ow r="34">
          <cell r="A34" t="str">
            <v>Investments Govt Securities</v>
          </cell>
        </row>
      </sheetData>
      <sheetData sheetId="2719">
        <row r="34">
          <cell r="A34" t="str">
            <v>Investments Govt Securities</v>
          </cell>
        </row>
      </sheetData>
      <sheetData sheetId="2720">
        <row r="34">
          <cell r="A34" t="str">
            <v>Investments Govt Securities</v>
          </cell>
        </row>
      </sheetData>
      <sheetData sheetId="2721">
        <row r="34">
          <cell r="A34" t="str">
            <v>Investments Govt Securities</v>
          </cell>
        </row>
      </sheetData>
      <sheetData sheetId="2722">
        <row r="34">
          <cell r="A34" t="str">
            <v>Investments Govt Securities</v>
          </cell>
        </row>
      </sheetData>
      <sheetData sheetId="2723">
        <row r="34">
          <cell r="A34" t="str">
            <v>Investments Govt Securities</v>
          </cell>
        </row>
      </sheetData>
      <sheetData sheetId="2724">
        <row r="34">
          <cell r="A34" t="str">
            <v>Investments Govt Securities</v>
          </cell>
        </row>
      </sheetData>
      <sheetData sheetId="2725">
        <row r="34">
          <cell r="A34" t="str">
            <v>Investments Govt Securities</v>
          </cell>
        </row>
      </sheetData>
      <sheetData sheetId="2726">
        <row r="34">
          <cell r="A34" t="str">
            <v>Investments Govt Securities</v>
          </cell>
        </row>
      </sheetData>
      <sheetData sheetId="2727">
        <row r="34">
          <cell r="A34" t="str">
            <v>Investments Govt Securities</v>
          </cell>
        </row>
      </sheetData>
      <sheetData sheetId="2728">
        <row r="34">
          <cell r="A34" t="str">
            <v>Investments Govt Securities</v>
          </cell>
        </row>
      </sheetData>
      <sheetData sheetId="2729">
        <row r="34">
          <cell r="A34" t="str">
            <v>Investments Govt Securities</v>
          </cell>
        </row>
      </sheetData>
      <sheetData sheetId="2730">
        <row r="34">
          <cell r="A34" t="str">
            <v>Investments Govt Securities</v>
          </cell>
        </row>
      </sheetData>
      <sheetData sheetId="2731">
        <row r="34">
          <cell r="A34" t="str">
            <v>Investments Govt Securities</v>
          </cell>
        </row>
      </sheetData>
      <sheetData sheetId="2732">
        <row r="34">
          <cell r="A34" t="str">
            <v>Investments Govt Securities</v>
          </cell>
        </row>
      </sheetData>
      <sheetData sheetId="2733">
        <row r="34">
          <cell r="A34" t="str">
            <v>Investments Govt Securities</v>
          </cell>
        </row>
      </sheetData>
      <sheetData sheetId="2734">
        <row r="34">
          <cell r="A34" t="str">
            <v>Investments Govt Securities</v>
          </cell>
        </row>
      </sheetData>
      <sheetData sheetId="2735">
        <row r="34">
          <cell r="A34" t="str">
            <v>Investments Govt Securities</v>
          </cell>
        </row>
      </sheetData>
      <sheetData sheetId="2736">
        <row r="34">
          <cell r="A34" t="str">
            <v>Investments Govt Securities</v>
          </cell>
        </row>
      </sheetData>
      <sheetData sheetId="2737">
        <row r="34">
          <cell r="A34" t="str">
            <v>Investments Govt Securities</v>
          </cell>
        </row>
      </sheetData>
      <sheetData sheetId="2738">
        <row r="34">
          <cell r="A34" t="str">
            <v>Investments Govt Securities</v>
          </cell>
        </row>
      </sheetData>
      <sheetData sheetId="2739">
        <row r="34">
          <cell r="A34" t="str">
            <v>Investments Govt Securities</v>
          </cell>
        </row>
      </sheetData>
      <sheetData sheetId="2740">
        <row r="34">
          <cell r="A34" t="str">
            <v>Investments Govt Securities</v>
          </cell>
        </row>
      </sheetData>
      <sheetData sheetId="2741">
        <row r="34">
          <cell r="A34" t="str">
            <v>Investments Govt Securities</v>
          </cell>
        </row>
      </sheetData>
      <sheetData sheetId="2742">
        <row r="34">
          <cell r="A34" t="str">
            <v>Investments Govt Securities</v>
          </cell>
        </row>
      </sheetData>
      <sheetData sheetId="2743">
        <row r="34">
          <cell r="A34" t="str">
            <v>Investments Govt Securities</v>
          </cell>
        </row>
      </sheetData>
      <sheetData sheetId="2744">
        <row r="34">
          <cell r="A34" t="str">
            <v>Investments Govt Securities</v>
          </cell>
        </row>
      </sheetData>
      <sheetData sheetId="2745">
        <row r="34">
          <cell r="A34" t="str">
            <v>Investments Govt Securities</v>
          </cell>
        </row>
      </sheetData>
      <sheetData sheetId="2746">
        <row r="34">
          <cell r="A34" t="str">
            <v>Investments Govt Securities</v>
          </cell>
        </row>
      </sheetData>
      <sheetData sheetId="2747">
        <row r="34">
          <cell r="A34" t="str">
            <v>Investments Govt Securities</v>
          </cell>
        </row>
      </sheetData>
      <sheetData sheetId="2748">
        <row r="34">
          <cell r="A34" t="str">
            <v>Investments Govt Securities</v>
          </cell>
        </row>
      </sheetData>
      <sheetData sheetId="2749">
        <row r="34">
          <cell r="A34" t="str">
            <v>Investments Govt Securities</v>
          </cell>
        </row>
      </sheetData>
      <sheetData sheetId="2750">
        <row r="34">
          <cell r="A34" t="str">
            <v>Investments Govt Securities</v>
          </cell>
        </row>
      </sheetData>
      <sheetData sheetId="2751">
        <row r="34">
          <cell r="A34" t="str">
            <v>Investments Govt Securities</v>
          </cell>
        </row>
      </sheetData>
      <sheetData sheetId="2752">
        <row r="34">
          <cell r="A34" t="str">
            <v>Investments Govt Securities</v>
          </cell>
        </row>
      </sheetData>
      <sheetData sheetId="2753">
        <row r="34">
          <cell r="A34" t="str">
            <v>Investments Govt Securities</v>
          </cell>
        </row>
      </sheetData>
      <sheetData sheetId="2754">
        <row r="34">
          <cell r="A34" t="str">
            <v>Investments Govt Securities</v>
          </cell>
        </row>
      </sheetData>
      <sheetData sheetId="2755">
        <row r="34">
          <cell r="A34" t="str">
            <v>Investments Govt Securities</v>
          </cell>
        </row>
      </sheetData>
      <sheetData sheetId="2756">
        <row r="34">
          <cell r="A34" t="str">
            <v>Investments Govt Securities</v>
          </cell>
        </row>
      </sheetData>
      <sheetData sheetId="2757">
        <row r="34">
          <cell r="A34" t="str">
            <v>Investments Govt Securities</v>
          </cell>
        </row>
      </sheetData>
      <sheetData sheetId="2758">
        <row r="34">
          <cell r="A34" t="str">
            <v>Investments Govt Securities</v>
          </cell>
        </row>
      </sheetData>
      <sheetData sheetId="2759">
        <row r="34">
          <cell r="A34" t="str">
            <v>Investments Govt Securities</v>
          </cell>
        </row>
      </sheetData>
      <sheetData sheetId="2760">
        <row r="34">
          <cell r="A34" t="str">
            <v>Investments Govt Securities</v>
          </cell>
        </row>
      </sheetData>
      <sheetData sheetId="2761">
        <row r="34">
          <cell r="A34" t="str">
            <v>Investments Govt Securities</v>
          </cell>
        </row>
      </sheetData>
      <sheetData sheetId="2762">
        <row r="34">
          <cell r="A34" t="str">
            <v>Investments Govt Securities</v>
          </cell>
        </row>
      </sheetData>
      <sheetData sheetId="2763">
        <row r="34">
          <cell r="A34" t="str">
            <v>Investments Govt Securities</v>
          </cell>
        </row>
      </sheetData>
      <sheetData sheetId="2764">
        <row r="34">
          <cell r="A34" t="str">
            <v>Investments Govt Securities</v>
          </cell>
        </row>
      </sheetData>
      <sheetData sheetId="2765">
        <row r="34">
          <cell r="A34" t="str">
            <v>Investments Govt Securities</v>
          </cell>
        </row>
      </sheetData>
      <sheetData sheetId="2766">
        <row r="34">
          <cell r="A34" t="str">
            <v>Investments Govt Securities</v>
          </cell>
        </row>
      </sheetData>
      <sheetData sheetId="2767">
        <row r="34">
          <cell r="A34" t="str">
            <v>Investments Govt Securities</v>
          </cell>
        </row>
      </sheetData>
      <sheetData sheetId="2768">
        <row r="34">
          <cell r="A34" t="str">
            <v>Investments Govt Securities</v>
          </cell>
        </row>
      </sheetData>
      <sheetData sheetId="2769">
        <row r="34">
          <cell r="A34" t="str">
            <v>Investments Govt Securities</v>
          </cell>
        </row>
      </sheetData>
      <sheetData sheetId="2770">
        <row r="34">
          <cell r="A34" t="str">
            <v>Investments Govt Securities</v>
          </cell>
        </row>
      </sheetData>
      <sheetData sheetId="2771">
        <row r="34">
          <cell r="A34" t="str">
            <v>Investments Govt Securities</v>
          </cell>
        </row>
      </sheetData>
      <sheetData sheetId="2772">
        <row r="34">
          <cell r="A34" t="str">
            <v>Investments Govt Securities</v>
          </cell>
        </row>
      </sheetData>
      <sheetData sheetId="2773">
        <row r="34">
          <cell r="A34" t="str">
            <v>Investments Govt Securities</v>
          </cell>
        </row>
      </sheetData>
      <sheetData sheetId="2774">
        <row r="34">
          <cell r="A34" t="str">
            <v>Investments Govt Securities</v>
          </cell>
        </row>
      </sheetData>
      <sheetData sheetId="2775">
        <row r="34">
          <cell r="A34" t="str">
            <v>Investments Govt Securities</v>
          </cell>
        </row>
      </sheetData>
      <sheetData sheetId="2776">
        <row r="34">
          <cell r="A34" t="str">
            <v>Investments Govt Securities</v>
          </cell>
        </row>
      </sheetData>
      <sheetData sheetId="2777">
        <row r="34">
          <cell r="A34" t="str">
            <v>Investments Govt Securities</v>
          </cell>
        </row>
      </sheetData>
      <sheetData sheetId="2778">
        <row r="34">
          <cell r="A34" t="str">
            <v>Investments Govt Securities</v>
          </cell>
        </row>
      </sheetData>
      <sheetData sheetId="2779">
        <row r="34">
          <cell r="A34" t="str">
            <v>Investments Govt Securities</v>
          </cell>
        </row>
      </sheetData>
      <sheetData sheetId="2780">
        <row r="34">
          <cell r="A34" t="str">
            <v>Investments Govt Securities</v>
          </cell>
        </row>
      </sheetData>
      <sheetData sheetId="2781">
        <row r="34">
          <cell r="A34" t="str">
            <v>Investments Govt Securities</v>
          </cell>
        </row>
      </sheetData>
      <sheetData sheetId="2782">
        <row r="34">
          <cell r="A34" t="str">
            <v>Investments Govt Securities</v>
          </cell>
        </row>
      </sheetData>
      <sheetData sheetId="2783">
        <row r="34">
          <cell r="A34" t="str">
            <v>Investments Govt Securities</v>
          </cell>
        </row>
      </sheetData>
      <sheetData sheetId="2784">
        <row r="34">
          <cell r="A34" t="str">
            <v>Investments Govt Securities</v>
          </cell>
        </row>
      </sheetData>
      <sheetData sheetId="2785">
        <row r="34">
          <cell r="A34" t="str">
            <v>Investments Govt Securities</v>
          </cell>
        </row>
      </sheetData>
      <sheetData sheetId="2786">
        <row r="34">
          <cell r="A34" t="str">
            <v>Investments Govt Securities</v>
          </cell>
        </row>
      </sheetData>
      <sheetData sheetId="2787">
        <row r="34">
          <cell r="A34" t="str">
            <v>Investments Govt Securities</v>
          </cell>
        </row>
      </sheetData>
      <sheetData sheetId="2788">
        <row r="34">
          <cell r="A34" t="str">
            <v>Investments Govt Securities</v>
          </cell>
        </row>
      </sheetData>
      <sheetData sheetId="2789">
        <row r="34">
          <cell r="A34" t="str">
            <v>Investments Govt Securities</v>
          </cell>
        </row>
      </sheetData>
      <sheetData sheetId="2790">
        <row r="34">
          <cell r="A34" t="str">
            <v>Investments Govt Securities</v>
          </cell>
        </row>
      </sheetData>
      <sheetData sheetId="2791">
        <row r="34">
          <cell r="A34" t="str">
            <v>Investments Govt Securities</v>
          </cell>
        </row>
      </sheetData>
      <sheetData sheetId="2792">
        <row r="34">
          <cell r="A34" t="str">
            <v>Investments Govt Securities</v>
          </cell>
        </row>
      </sheetData>
      <sheetData sheetId="2793">
        <row r="34">
          <cell r="A34" t="str">
            <v>Investments Govt Securities</v>
          </cell>
        </row>
      </sheetData>
      <sheetData sheetId="2794">
        <row r="34">
          <cell r="A34" t="str">
            <v>Investments Govt Securities</v>
          </cell>
        </row>
      </sheetData>
      <sheetData sheetId="2795">
        <row r="34">
          <cell r="A34" t="str">
            <v>Investments Govt Securities</v>
          </cell>
        </row>
      </sheetData>
      <sheetData sheetId="2796">
        <row r="34">
          <cell r="A34" t="str">
            <v>Investments Govt Securities</v>
          </cell>
        </row>
      </sheetData>
      <sheetData sheetId="2797">
        <row r="34">
          <cell r="A34" t="str">
            <v>Investments Govt Securities</v>
          </cell>
        </row>
      </sheetData>
      <sheetData sheetId="2798">
        <row r="34">
          <cell r="A34" t="str">
            <v>Investments Govt Securities</v>
          </cell>
        </row>
      </sheetData>
      <sheetData sheetId="2799">
        <row r="34">
          <cell r="A34" t="str">
            <v>Investments Govt Securities</v>
          </cell>
        </row>
      </sheetData>
      <sheetData sheetId="2800">
        <row r="34">
          <cell r="A34" t="str">
            <v>Investments Govt Securities</v>
          </cell>
        </row>
      </sheetData>
      <sheetData sheetId="2801">
        <row r="34">
          <cell r="A34" t="str">
            <v>Investments Govt Securities</v>
          </cell>
        </row>
      </sheetData>
      <sheetData sheetId="2802">
        <row r="34">
          <cell r="A34" t="str">
            <v>Investments Govt Securities</v>
          </cell>
        </row>
      </sheetData>
      <sheetData sheetId="2803">
        <row r="34">
          <cell r="A34" t="str">
            <v>Investments Govt Securities</v>
          </cell>
        </row>
      </sheetData>
      <sheetData sheetId="2804">
        <row r="34">
          <cell r="A34" t="str">
            <v>Investments Govt Securities</v>
          </cell>
        </row>
      </sheetData>
      <sheetData sheetId="2805">
        <row r="34">
          <cell r="A34" t="str">
            <v>Investments Govt Securities</v>
          </cell>
        </row>
      </sheetData>
      <sheetData sheetId="2806">
        <row r="34">
          <cell r="A34" t="str">
            <v>Investments Govt Securities</v>
          </cell>
        </row>
      </sheetData>
      <sheetData sheetId="2807">
        <row r="34">
          <cell r="A34" t="str">
            <v>Investments Govt Securities</v>
          </cell>
        </row>
      </sheetData>
      <sheetData sheetId="2808">
        <row r="34">
          <cell r="A34" t="str">
            <v>Investments Govt Securities</v>
          </cell>
        </row>
      </sheetData>
      <sheetData sheetId="2809">
        <row r="34">
          <cell r="A34" t="str">
            <v>Investments Govt Securities</v>
          </cell>
        </row>
      </sheetData>
      <sheetData sheetId="2810">
        <row r="34">
          <cell r="A34" t="str">
            <v>Investments Govt Securities</v>
          </cell>
        </row>
      </sheetData>
      <sheetData sheetId="2811">
        <row r="34">
          <cell r="A34" t="str">
            <v>Investments Govt Securities</v>
          </cell>
        </row>
      </sheetData>
      <sheetData sheetId="2812">
        <row r="34">
          <cell r="A34" t="str">
            <v>Investments Govt Securities</v>
          </cell>
        </row>
      </sheetData>
      <sheetData sheetId="2813">
        <row r="34">
          <cell r="A34" t="str">
            <v>Investments Govt Securities</v>
          </cell>
        </row>
      </sheetData>
      <sheetData sheetId="2814">
        <row r="34">
          <cell r="A34" t="str">
            <v>Investments Govt Securities</v>
          </cell>
        </row>
      </sheetData>
      <sheetData sheetId="2815">
        <row r="34">
          <cell r="A34" t="str">
            <v>Investments Govt Securities</v>
          </cell>
        </row>
      </sheetData>
      <sheetData sheetId="2816">
        <row r="34">
          <cell r="A34" t="str">
            <v>Investments Govt Securities</v>
          </cell>
        </row>
      </sheetData>
      <sheetData sheetId="2817">
        <row r="34">
          <cell r="A34" t="str">
            <v>Investments Govt Securities</v>
          </cell>
        </row>
      </sheetData>
      <sheetData sheetId="2818">
        <row r="34">
          <cell r="A34" t="str">
            <v>Investments Govt Securities</v>
          </cell>
        </row>
      </sheetData>
      <sheetData sheetId="2819">
        <row r="34">
          <cell r="A34" t="str">
            <v>Investments Govt Securities</v>
          </cell>
        </row>
      </sheetData>
      <sheetData sheetId="2820">
        <row r="34">
          <cell r="A34" t="str">
            <v>Investments Govt Securities</v>
          </cell>
        </row>
      </sheetData>
      <sheetData sheetId="2821">
        <row r="34">
          <cell r="A34" t="str">
            <v>Investments Govt Securities</v>
          </cell>
        </row>
      </sheetData>
      <sheetData sheetId="2822">
        <row r="34">
          <cell r="A34" t="str">
            <v>Investments Govt Securities</v>
          </cell>
        </row>
      </sheetData>
      <sheetData sheetId="2823">
        <row r="34">
          <cell r="A34" t="str">
            <v>Investments Govt Securities</v>
          </cell>
        </row>
      </sheetData>
      <sheetData sheetId="2824">
        <row r="34">
          <cell r="A34" t="str">
            <v>Investments Govt Securities</v>
          </cell>
        </row>
      </sheetData>
      <sheetData sheetId="2825">
        <row r="34">
          <cell r="A34" t="str">
            <v>Investments Govt Securities</v>
          </cell>
        </row>
      </sheetData>
      <sheetData sheetId="2826">
        <row r="34">
          <cell r="A34" t="str">
            <v>Investments Govt Securities</v>
          </cell>
        </row>
      </sheetData>
      <sheetData sheetId="2827">
        <row r="34">
          <cell r="A34" t="str">
            <v>Investments Govt Securities</v>
          </cell>
        </row>
      </sheetData>
      <sheetData sheetId="2828">
        <row r="34">
          <cell r="A34" t="str">
            <v>Investments Govt Securities</v>
          </cell>
        </row>
      </sheetData>
      <sheetData sheetId="2829">
        <row r="34">
          <cell r="A34" t="str">
            <v>Investments Govt Securities</v>
          </cell>
        </row>
      </sheetData>
      <sheetData sheetId="2830">
        <row r="34">
          <cell r="A34" t="str">
            <v>Investments Govt Securities</v>
          </cell>
        </row>
      </sheetData>
      <sheetData sheetId="2831">
        <row r="34">
          <cell r="A34" t="str">
            <v>Investments Govt Securities</v>
          </cell>
        </row>
      </sheetData>
      <sheetData sheetId="2832">
        <row r="34">
          <cell r="A34" t="str">
            <v>Investments Govt Securities</v>
          </cell>
        </row>
      </sheetData>
      <sheetData sheetId="2833">
        <row r="34">
          <cell r="A34" t="str">
            <v>Investments Govt Securities</v>
          </cell>
        </row>
      </sheetData>
      <sheetData sheetId="2834">
        <row r="34">
          <cell r="A34" t="str">
            <v>Investments Govt Securities</v>
          </cell>
        </row>
      </sheetData>
      <sheetData sheetId="2835">
        <row r="34">
          <cell r="A34" t="str">
            <v>Investments Govt Securities</v>
          </cell>
        </row>
      </sheetData>
      <sheetData sheetId="2836">
        <row r="34">
          <cell r="A34" t="str">
            <v>Investments Govt Securities</v>
          </cell>
        </row>
      </sheetData>
      <sheetData sheetId="2837">
        <row r="34">
          <cell r="A34" t="str">
            <v>Investments Govt Securities</v>
          </cell>
        </row>
      </sheetData>
      <sheetData sheetId="2838">
        <row r="34">
          <cell r="A34" t="str">
            <v>Investments Govt Securities</v>
          </cell>
        </row>
      </sheetData>
      <sheetData sheetId="2839">
        <row r="34">
          <cell r="A34" t="str">
            <v>Investments Govt Securities</v>
          </cell>
        </row>
      </sheetData>
      <sheetData sheetId="2840">
        <row r="34">
          <cell r="A34" t="str">
            <v>Investments Govt Securities</v>
          </cell>
        </row>
      </sheetData>
      <sheetData sheetId="2841">
        <row r="34">
          <cell r="A34" t="str">
            <v>Investments Govt Securities</v>
          </cell>
        </row>
      </sheetData>
      <sheetData sheetId="2842">
        <row r="34">
          <cell r="A34" t="str">
            <v>Investments Govt Securities</v>
          </cell>
        </row>
      </sheetData>
      <sheetData sheetId="2843">
        <row r="34">
          <cell r="A34" t="str">
            <v>Investments Govt Securities</v>
          </cell>
        </row>
      </sheetData>
      <sheetData sheetId="2844">
        <row r="34">
          <cell r="A34" t="str">
            <v>Investments Govt Securities</v>
          </cell>
        </row>
      </sheetData>
      <sheetData sheetId="2845">
        <row r="34">
          <cell r="A34" t="str">
            <v>Investments Govt Securities</v>
          </cell>
        </row>
      </sheetData>
      <sheetData sheetId="2846">
        <row r="34">
          <cell r="A34" t="str">
            <v>Investments Govt Securities</v>
          </cell>
        </row>
      </sheetData>
      <sheetData sheetId="2847">
        <row r="34">
          <cell r="A34" t="str">
            <v>Investments Govt Securities</v>
          </cell>
        </row>
      </sheetData>
      <sheetData sheetId="2848">
        <row r="34">
          <cell r="A34" t="str">
            <v>Investments Govt Securities</v>
          </cell>
        </row>
      </sheetData>
      <sheetData sheetId="2849">
        <row r="34">
          <cell r="A34" t="str">
            <v>Investments Govt Securities</v>
          </cell>
        </row>
      </sheetData>
      <sheetData sheetId="2850">
        <row r="34">
          <cell r="A34" t="str">
            <v>Investments Govt Securities</v>
          </cell>
        </row>
      </sheetData>
      <sheetData sheetId="2851">
        <row r="34">
          <cell r="A34" t="str">
            <v>Investments Govt Securities</v>
          </cell>
        </row>
      </sheetData>
      <sheetData sheetId="2852">
        <row r="34">
          <cell r="A34" t="str">
            <v>Investments Govt Securities</v>
          </cell>
        </row>
      </sheetData>
      <sheetData sheetId="2853">
        <row r="34">
          <cell r="A34" t="str">
            <v>Investments Govt Securities</v>
          </cell>
        </row>
      </sheetData>
      <sheetData sheetId="2854">
        <row r="34">
          <cell r="A34" t="str">
            <v>Investments Govt Securities</v>
          </cell>
        </row>
      </sheetData>
      <sheetData sheetId="2855">
        <row r="34">
          <cell r="A34" t="str">
            <v>Investments Govt Securities</v>
          </cell>
        </row>
      </sheetData>
      <sheetData sheetId="2856">
        <row r="34">
          <cell r="A34" t="str">
            <v>Investments Govt Securities</v>
          </cell>
        </row>
      </sheetData>
      <sheetData sheetId="2857">
        <row r="34">
          <cell r="A34" t="str">
            <v>Investments Govt Securities</v>
          </cell>
        </row>
      </sheetData>
      <sheetData sheetId="2858">
        <row r="34">
          <cell r="A34" t="str">
            <v>Investments Govt Securities</v>
          </cell>
        </row>
      </sheetData>
      <sheetData sheetId="2859">
        <row r="34">
          <cell r="A34" t="str">
            <v>Investments Govt Securities</v>
          </cell>
        </row>
      </sheetData>
      <sheetData sheetId="2860">
        <row r="34">
          <cell r="A34" t="str">
            <v>Investments Govt Securities</v>
          </cell>
        </row>
      </sheetData>
      <sheetData sheetId="2861">
        <row r="34">
          <cell r="A34" t="str">
            <v>Investments Govt Securities</v>
          </cell>
        </row>
      </sheetData>
      <sheetData sheetId="2862">
        <row r="34">
          <cell r="A34" t="str">
            <v>Investments Govt Securities</v>
          </cell>
        </row>
      </sheetData>
      <sheetData sheetId="2863">
        <row r="34">
          <cell r="A34" t="str">
            <v>Investments Govt Securities</v>
          </cell>
        </row>
      </sheetData>
      <sheetData sheetId="2864">
        <row r="34">
          <cell r="A34" t="str">
            <v>Investments Govt Securities</v>
          </cell>
        </row>
      </sheetData>
      <sheetData sheetId="2865">
        <row r="34">
          <cell r="A34" t="str">
            <v>Investments Govt Securities</v>
          </cell>
        </row>
      </sheetData>
      <sheetData sheetId="2866">
        <row r="34">
          <cell r="A34" t="str">
            <v>Investments Govt Securities</v>
          </cell>
        </row>
      </sheetData>
      <sheetData sheetId="2867">
        <row r="34">
          <cell r="A34" t="str">
            <v>Investments Govt Securities</v>
          </cell>
        </row>
      </sheetData>
      <sheetData sheetId="2868">
        <row r="34">
          <cell r="A34" t="str">
            <v>Investments Govt Securities</v>
          </cell>
        </row>
      </sheetData>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ow r="34">
          <cell r="A34" t="str">
            <v>Investments Govt Securities</v>
          </cell>
        </row>
      </sheetData>
      <sheetData sheetId="3166">
        <row r="34">
          <cell r="A34" t="str">
            <v>Investments Govt Securities</v>
          </cell>
        </row>
      </sheetData>
      <sheetData sheetId="3167">
        <row r="34">
          <cell r="A34" t="str">
            <v>Investments Govt Securities</v>
          </cell>
        </row>
      </sheetData>
      <sheetData sheetId="3168">
        <row r="34">
          <cell r="A34" t="str">
            <v>Investments Govt Securities</v>
          </cell>
        </row>
      </sheetData>
      <sheetData sheetId="3169">
        <row r="34">
          <cell r="A34" t="str">
            <v>Investments Govt Securities</v>
          </cell>
        </row>
      </sheetData>
      <sheetData sheetId="3170">
        <row r="34">
          <cell r="A34" t="str">
            <v>Investments Govt Securities</v>
          </cell>
        </row>
      </sheetData>
      <sheetData sheetId="3171">
        <row r="34">
          <cell r="A34" t="str">
            <v>Investments Govt Securities</v>
          </cell>
        </row>
      </sheetData>
      <sheetData sheetId="3172">
        <row r="34">
          <cell r="A34" t="str">
            <v>Investments Govt Securities</v>
          </cell>
        </row>
      </sheetData>
      <sheetData sheetId="3173">
        <row r="34">
          <cell r="A34" t="str">
            <v>Investments Govt Securities</v>
          </cell>
        </row>
      </sheetData>
      <sheetData sheetId="3174">
        <row r="34">
          <cell r="A34" t="str">
            <v>Investments Govt Securities</v>
          </cell>
        </row>
      </sheetData>
      <sheetData sheetId="3175">
        <row r="34">
          <cell r="A34" t="str">
            <v>Investments Govt Securities</v>
          </cell>
        </row>
      </sheetData>
      <sheetData sheetId="3176">
        <row r="34">
          <cell r="A34" t="str">
            <v>Investments Govt Securities</v>
          </cell>
        </row>
      </sheetData>
      <sheetData sheetId="3177">
        <row r="34">
          <cell r="A34" t="str">
            <v>Investments Govt Securities</v>
          </cell>
        </row>
      </sheetData>
      <sheetData sheetId="3178">
        <row r="34">
          <cell r="A34" t="str">
            <v>Investments Govt Securities</v>
          </cell>
        </row>
      </sheetData>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row r="34">
          <cell r="A34" t="str">
            <v>Investments Govt Securities</v>
          </cell>
        </row>
      </sheetData>
      <sheetData sheetId="3765">
        <row r="34">
          <cell r="A34" t="str">
            <v>Investments Govt Securities</v>
          </cell>
        </row>
      </sheetData>
      <sheetData sheetId="3766" refreshError="1"/>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ow r="34">
          <cell r="A34" t="str">
            <v>Investments Govt Securities</v>
          </cell>
        </row>
      </sheetData>
      <sheetData sheetId="3786">
        <row r="34">
          <cell r="A34" t="str">
            <v>Investments Govt Securities</v>
          </cell>
        </row>
      </sheetData>
      <sheetData sheetId="3787">
        <row r="34">
          <cell r="A34" t="str">
            <v>Investments Govt Securities</v>
          </cell>
        </row>
      </sheetData>
      <sheetData sheetId="3788">
        <row r="34">
          <cell r="A34" t="str">
            <v>Investments Govt Securities</v>
          </cell>
        </row>
      </sheetData>
      <sheetData sheetId="3789" refreshError="1"/>
      <sheetData sheetId="3790" refreshError="1"/>
      <sheetData sheetId="3791">
        <row r="34">
          <cell r="A34" t="str">
            <v>Investments Govt Securities</v>
          </cell>
        </row>
      </sheetData>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ow r="34">
          <cell r="A34" t="str">
            <v>Investments Govt Securities</v>
          </cell>
        </row>
      </sheetData>
      <sheetData sheetId="3892" refreshError="1"/>
      <sheetData sheetId="3893" refreshError="1"/>
      <sheetData sheetId="3894" refreshError="1"/>
      <sheetData sheetId="3895" refreshError="1"/>
      <sheetData sheetId="3896" refreshError="1"/>
      <sheetData sheetId="3897">
        <row r="34">
          <cell r="A34" t="str">
            <v>Investments Govt Securities</v>
          </cell>
        </row>
      </sheetData>
      <sheetData sheetId="3898">
        <row r="34">
          <cell r="A34" t="str">
            <v>Investments Govt Securities</v>
          </cell>
        </row>
      </sheetData>
      <sheetData sheetId="3899">
        <row r="34">
          <cell r="A34" t="str">
            <v>Investments Govt Securities</v>
          </cell>
        </row>
      </sheetData>
      <sheetData sheetId="3900">
        <row r="34">
          <cell r="A34" t="str">
            <v>Investments Govt Securities</v>
          </cell>
        </row>
      </sheetData>
      <sheetData sheetId="3901">
        <row r="34">
          <cell r="A34" t="str">
            <v>Investments Govt Securities</v>
          </cell>
        </row>
      </sheetData>
      <sheetData sheetId="3902">
        <row r="34">
          <cell r="A34" t="str">
            <v>Investments Govt Securities</v>
          </cell>
        </row>
      </sheetData>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ow r="34">
          <cell r="A34" t="str">
            <v>Investments Govt Securities</v>
          </cell>
        </row>
      </sheetData>
      <sheetData sheetId="4069">
        <row r="34">
          <cell r="A34" t="str">
            <v>Investments Govt Securities</v>
          </cell>
        </row>
      </sheetData>
      <sheetData sheetId="4070">
        <row r="34">
          <cell r="A34" t="str">
            <v>Investments Govt Securities</v>
          </cell>
        </row>
      </sheetData>
      <sheetData sheetId="4071">
        <row r="34">
          <cell r="A34" t="str">
            <v>Investments Govt Securities</v>
          </cell>
        </row>
      </sheetData>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ow r="34">
          <cell r="A34" t="str">
            <v>Investments Govt Securities</v>
          </cell>
        </row>
      </sheetData>
      <sheetData sheetId="4101" refreshError="1"/>
      <sheetData sheetId="4102" refreshError="1"/>
      <sheetData sheetId="4103">
        <row r="34">
          <cell r="A34" t="str">
            <v>Investments Govt Securities</v>
          </cell>
        </row>
      </sheetData>
      <sheetData sheetId="4104" refreshError="1"/>
      <sheetData sheetId="4105">
        <row r="34">
          <cell r="A34" t="str">
            <v>Investments Govt Securities</v>
          </cell>
        </row>
      </sheetData>
      <sheetData sheetId="4106" refreshError="1"/>
      <sheetData sheetId="4107" refreshError="1"/>
      <sheetData sheetId="4108" refreshError="1"/>
      <sheetData sheetId="4109">
        <row r="34">
          <cell r="A34" t="str">
            <v>Investments Govt Securities</v>
          </cell>
        </row>
      </sheetData>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efreshError="1"/>
      <sheetData sheetId="4128" refreshError="1"/>
      <sheetData sheetId="4129" refreshError="1"/>
      <sheetData sheetId="4130" refreshError="1"/>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ow r="34">
          <cell r="A34" t="str">
            <v>Investments Govt Securities</v>
          </cell>
        </row>
      </sheetData>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efreshError="1"/>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ow r="34">
          <cell r="A34" t="str">
            <v>Investments Govt Securities</v>
          </cell>
        </row>
      </sheetData>
      <sheetData sheetId="4410">
        <row r="34">
          <cell r="A34" t="str">
            <v>Investments Govt Securities</v>
          </cell>
        </row>
      </sheetData>
      <sheetData sheetId="4411">
        <row r="34">
          <cell r="A34" t="str">
            <v>Investments Govt Securities</v>
          </cell>
        </row>
      </sheetData>
      <sheetData sheetId="4412">
        <row r="34">
          <cell r="A34" t="str">
            <v>Investments Govt Securities</v>
          </cell>
        </row>
      </sheetData>
      <sheetData sheetId="4413">
        <row r="34">
          <cell r="A34" t="str">
            <v>Investments Govt Securities</v>
          </cell>
        </row>
      </sheetData>
      <sheetData sheetId="4414">
        <row r="34">
          <cell r="A34" t="str">
            <v>Investments Govt Securities</v>
          </cell>
        </row>
      </sheetData>
      <sheetData sheetId="4415">
        <row r="34">
          <cell r="A34" t="str">
            <v>Investments Govt Securities</v>
          </cell>
        </row>
      </sheetData>
      <sheetData sheetId="4416">
        <row r="34">
          <cell r="A34" t="str">
            <v>Investments Govt Securities</v>
          </cell>
        </row>
      </sheetData>
      <sheetData sheetId="4417">
        <row r="34">
          <cell r="A34" t="str">
            <v>Investments Govt Securities</v>
          </cell>
        </row>
      </sheetData>
      <sheetData sheetId="4418">
        <row r="34">
          <cell r="A34" t="str">
            <v>Investments Govt Securities</v>
          </cell>
        </row>
      </sheetData>
      <sheetData sheetId="4419">
        <row r="34">
          <cell r="A34" t="str">
            <v>Investments Govt Securities</v>
          </cell>
        </row>
      </sheetData>
      <sheetData sheetId="4420">
        <row r="34">
          <cell r="A34" t="str">
            <v>Investments Govt Securities</v>
          </cell>
        </row>
      </sheetData>
      <sheetData sheetId="4421">
        <row r="34">
          <cell r="A34" t="str">
            <v>Investments Govt Securities</v>
          </cell>
        </row>
      </sheetData>
      <sheetData sheetId="4422">
        <row r="34">
          <cell r="A34" t="str">
            <v>Investments Govt Securities</v>
          </cell>
        </row>
      </sheetData>
      <sheetData sheetId="4423">
        <row r="34">
          <cell r="A34" t="str">
            <v>Investments Govt Securities</v>
          </cell>
        </row>
      </sheetData>
      <sheetData sheetId="4424">
        <row r="34">
          <cell r="A34" t="str">
            <v>Investments Govt Securities</v>
          </cell>
        </row>
      </sheetData>
      <sheetData sheetId="4425">
        <row r="34">
          <cell r="A34" t="str">
            <v>Investments Govt Securities</v>
          </cell>
        </row>
      </sheetData>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sheetData sheetId="4480"/>
      <sheetData sheetId="4481">
        <row r="34">
          <cell r="A34" t="str">
            <v>Investments Govt Securities</v>
          </cell>
        </row>
      </sheetData>
      <sheetData sheetId="4482" refreshError="1"/>
      <sheetData sheetId="4483" refreshError="1"/>
      <sheetData sheetId="4484" refreshError="1"/>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sheetData sheetId="4491"/>
      <sheetData sheetId="4492"/>
      <sheetData sheetId="4493"/>
      <sheetData sheetId="4494"/>
      <sheetData sheetId="4495"/>
      <sheetData sheetId="4496"/>
      <sheetData sheetId="4497"/>
      <sheetData sheetId="4498"/>
      <sheetData sheetId="4499"/>
      <sheetData sheetId="4500"/>
      <sheetData sheetId="4501">
        <row r="34">
          <cell r="A34" t="str">
            <v>Investments Govt Securities</v>
          </cell>
        </row>
      </sheetData>
      <sheetData sheetId="4502"/>
      <sheetData sheetId="4503">
        <row r="34">
          <cell r="A34" t="str">
            <v>Investments Govt Securities</v>
          </cell>
        </row>
      </sheetData>
      <sheetData sheetId="4504">
        <row r="34">
          <cell r="A34" t="str">
            <v>Investments Govt Securities</v>
          </cell>
        </row>
      </sheetData>
      <sheetData sheetId="4505">
        <row r="34">
          <cell r="A34" t="str">
            <v>Investments Govt Securities</v>
          </cell>
        </row>
      </sheetData>
      <sheetData sheetId="4506"/>
      <sheetData sheetId="4507"/>
      <sheetData sheetId="4508">
        <row r="34">
          <cell r="A34" t="str">
            <v>Investments Govt Securities</v>
          </cell>
        </row>
      </sheetData>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row r="34">
          <cell r="A34" t="str">
            <v>Investments Govt Securities</v>
          </cell>
        </row>
      </sheetData>
      <sheetData sheetId="4529">
        <row r="34">
          <cell r="A34" t="str">
            <v>Investments Govt Securities</v>
          </cell>
        </row>
      </sheetData>
      <sheetData sheetId="4530">
        <row r="34">
          <cell r="A34" t="str">
            <v>Investments Govt Securities</v>
          </cell>
        </row>
      </sheetData>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row r="34">
          <cell r="A34" t="str">
            <v>Investments Govt Securities</v>
          </cell>
        </row>
      </sheetData>
      <sheetData sheetId="4548">
        <row r="34">
          <cell r="A34" t="str">
            <v>Investments Govt Securities</v>
          </cell>
        </row>
      </sheetData>
      <sheetData sheetId="4549">
        <row r="34">
          <cell r="A34" t="str">
            <v>Investments Govt Securities</v>
          </cell>
        </row>
      </sheetData>
      <sheetData sheetId="4550"/>
      <sheetData sheetId="4551"/>
      <sheetData sheetId="4552"/>
      <sheetData sheetId="4553">
        <row r="34">
          <cell r="A34" t="str">
            <v>Investments Govt Securities</v>
          </cell>
        </row>
      </sheetData>
      <sheetData sheetId="4554">
        <row r="34">
          <cell r="A34" t="str">
            <v>Investments Govt Securities</v>
          </cell>
        </row>
      </sheetData>
      <sheetData sheetId="4555"/>
      <sheetData sheetId="4556"/>
      <sheetData sheetId="4557"/>
      <sheetData sheetId="4558"/>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sheetData sheetId="4564"/>
      <sheetData sheetId="4565"/>
      <sheetData sheetId="4566"/>
      <sheetData sheetId="4567"/>
      <sheetData sheetId="4568"/>
      <sheetData sheetId="4569"/>
      <sheetData sheetId="4570"/>
      <sheetData sheetId="4571"/>
      <sheetData sheetId="4572">
        <row r="34">
          <cell r="A34" t="str">
            <v>Investments Govt Securities</v>
          </cell>
        </row>
      </sheetData>
      <sheetData sheetId="4573">
        <row r="34">
          <cell r="A34" t="str">
            <v>Investments Govt Securities</v>
          </cell>
        </row>
      </sheetData>
      <sheetData sheetId="4574"/>
      <sheetData sheetId="4575"/>
      <sheetData sheetId="4576"/>
      <sheetData sheetId="4577"/>
      <sheetData sheetId="4578">
        <row r="34">
          <cell r="A34" t="str">
            <v>Investments Govt Securities</v>
          </cell>
        </row>
      </sheetData>
      <sheetData sheetId="4579">
        <row r="34">
          <cell r="A34" t="str">
            <v>Investments Govt Securities</v>
          </cell>
        </row>
      </sheetData>
      <sheetData sheetId="4580">
        <row r="34">
          <cell r="A34" t="str">
            <v>Investments Govt Securities</v>
          </cell>
        </row>
      </sheetData>
      <sheetData sheetId="4581">
        <row r="34">
          <cell r="A34" t="str">
            <v>Investments Govt Securities</v>
          </cell>
        </row>
      </sheetData>
      <sheetData sheetId="4582"/>
      <sheetData sheetId="4583"/>
      <sheetData sheetId="4584">
        <row r="34">
          <cell r="A34" t="str">
            <v>Investments Govt Securities</v>
          </cell>
        </row>
      </sheetData>
      <sheetData sheetId="4585">
        <row r="34">
          <cell r="A34" t="str">
            <v>Investments Govt Securities</v>
          </cell>
        </row>
      </sheetData>
      <sheetData sheetId="4586">
        <row r="34">
          <cell r="A34" t="str">
            <v>Investments Govt Securities</v>
          </cell>
        </row>
      </sheetData>
      <sheetData sheetId="4587"/>
      <sheetData sheetId="4588"/>
      <sheetData sheetId="4589"/>
      <sheetData sheetId="4590"/>
      <sheetData sheetId="4591">
        <row r="34">
          <cell r="A34" t="str">
            <v>Investments Govt Securities</v>
          </cell>
        </row>
      </sheetData>
      <sheetData sheetId="4592">
        <row r="34">
          <cell r="A34" t="str">
            <v>Investments Govt Securities</v>
          </cell>
        </row>
      </sheetData>
      <sheetData sheetId="4593">
        <row r="34">
          <cell r="A34" t="str">
            <v>Investments Govt Securities</v>
          </cell>
        </row>
      </sheetData>
      <sheetData sheetId="4594"/>
      <sheetData sheetId="4595"/>
      <sheetData sheetId="4596"/>
      <sheetData sheetId="4597"/>
      <sheetData sheetId="4598"/>
      <sheetData sheetId="4599"/>
      <sheetData sheetId="4600"/>
      <sheetData sheetId="4601"/>
      <sheetData sheetId="4602"/>
      <sheetData sheetId="4603">
        <row r="34">
          <cell r="A34" t="str">
            <v>Investments Govt Securities</v>
          </cell>
        </row>
      </sheetData>
      <sheetData sheetId="4604">
        <row r="34">
          <cell r="A34" t="str">
            <v>Investments Govt Securities</v>
          </cell>
        </row>
      </sheetData>
      <sheetData sheetId="4605">
        <row r="34">
          <cell r="A34" t="str">
            <v>Investments Govt Securities</v>
          </cell>
        </row>
      </sheetData>
      <sheetData sheetId="4606"/>
      <sheetData sheetId="4607"/>
      <sheetData sheetId="4608"/>
      <sheetData sheetId="4609"/>
      <sheetData sheetId="4610">
        <row r="34">
          <cell r="A34" t="str">
            <v>Investments Govt Securities</v>
          </cell>
        </row>
      </sheetData>
      <sheetData sheetId="4611">
        <row r="34">
          <cell r="A34" t="str">
            <v>Investments Govt Securities</v>
          </cell>
        </row>
      </sheetData>
      <sheetData sheetId="4612">
        <row r="34">
          <cell r="A34" t="str">
            <v>Investments Govt Securities</v>
          </cell>
        </row>
      </sheetData>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ow r="34">
          <cell r="A34" t="str">
            <v>Investments Govt Securities</v>
          </cell>
        </row>
      </sheetData>
      <sheetData sheetId="4636">
        <row r="34">
          <cell r="A34" t="str">
            <v>Investments Govt Securities</v>
          </cell>
        </row>
      </sheetData>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Staff Acco."/>
      <sheetName val="Works - Quote Sheet"/>
      <sheetName val="factors"/>
      <sheetName val="acs_(3)"/>
      <sheetName val="acs_(4)"/>
      <sheetName val="Summary_(5)"/>
      <sheetName val="cctv_(3)"/>
      <sheetName val="cctv_(4)"/>
      <sheetName val="Summary_(3)"/>
      <sheetName val="Summary_(4)"/>
      <sheetName val="acs_(2)"/>
      <sheetName val="cctv_(2)"/>
      <sheetName val="Summary_(2)"/>
      <sheetName val="PRSH"/>
      <sheetName val="basic-data"/>
      <sheetName val="mem-property"/>
      <sheetName val="TBAL9697 -group wise  sdpl"/>
      <sheetName val="220 11  BS "/>
      <sheetName val="Control"/>
      <sheetName val="key dates"/>
      <sheetName val="Actuals"/>
      <sheetName val="Labels"/>
      <sheetName val="CIVIL All"/>
      <sheetName val="labour"/>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ter supply Data (2)"/>
      <sheetName val="ST-20 users "/>
      <sheetName val="RCC-Sump"/>
      <sheetName val="ST-7.5x2.65"/>
      <sheetName val="TS"/>
      <sheetName val="Abstract Estimate"/>
      <sheetName val="1.General Abstract"/>
      <sheetName val="Det,Abs-G F"/>
      <sheetName val="Electrical Estimate"/>
      <sheetName val="CC Road"/>
      <sheetName val="Det,Abs-F F bad"/>
      <sheetName val="Structural Glazing"/>
      <sheetName val="4.W.S.Est   (2)"/>
      <sheetName val="Borewell"/>
      <sheetName val="Lead "/>
      <sheetName val="5.Elec - Est (2)"/>
      <sheetName val="5.Elec - Est"/>
      <sheetName val="4.W.S.Est  "/>
      <sheetName val="Data1"/>
      <sheetName val="Data EW"/>
      <sheetName val="Data EW (2)"/>
      <sheetName val="Teak doors "/>
      <sheetName val="Toilet door"/>
      <sheetName val="water supply Data"/>
      <sheetName val="Borewell Elec Data"/>
      <sheetName val="RC-Bore wells-2 (2)"/>
      <sheetName val="data-Parks"/>
      <sheetName val="1-5-10"/>
      <sheetName val="Electrical Datas"/>
      <sheetName val="windows"/>
      <sheetName val="Elec New Data-"/>
      <sheetName val="Det,Abs all floors"/>
      <sheetName val="Lead- "/>
      <sheetName val="Data1 (2)"/>
      <sheetName val="Det,Abs-Stilt F"/>
      <sheetName val="General abstract"/>
      <sheetName val="Det,Abs-FF"/>
      <sheetName val="Det,Abs-SF"/>
      <sheetName val="Det,Abs-TF"/>
      <sheetName val="STAAD"/>
      <sheetName val="Sheet5"/>
      <sheetName val="Sheet1"/>
      <sheetName val="Staff Ac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Total summary"/>
      <sheetName val="FORM-W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SPT vs PHI"/>
      <sheetName val="TBAL9697 -group wise  sdpl"/>
      <sheetName val="p&amp;m"/>
      <sheetName val="Mai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Bridge Data 2005-06"/>
      <sheetName val="SUMP1420KL@HW"/>
      <sheetName val="Sheet2"/>
      <sheetName val="Intro."/>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C-Mat-Gen-"/>
      <sheetName val="Mortars,"/>
      <sheetName val="data-Bld-17-18"/>
      <sheetName val="data-WS &amp; Sanitary-17-18."/>
      <sheetName val="Elc.Stnd.Data-17-18 "/>
      <sheetName val="Elec SSR 2017-18"/>
      <sheetName val="Bld.SoR-17-18"/>
      <sheetName val="Sanitary SSR-17-18"/>
      <sheetName val="SSR-Irri, R&amp;B, PH-17-18"/>
      <sheetName val="labour&amp; Hire-17-18"/>
      <sheetName val="Convey -17-18"/>
      <sheetName val="Lead-17-18"/>
      <sheetName val="Cent'g--17-1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gen"/>
      <sheetName val="Abs Estimate CIVIL (2)"/>
      <sheetName val="coverpage"/>
      <sheetName val="Labour"/>
      <sheetName val="Civil (2)"/>
      <sheetName val="PH data"/>
      <sheetName val="labour coeff"/>
      <sheetName val="p&amp;m"/>
      <sheetName val="TBAL9697 -group wise  sdpl"/>
      <sheetName val="Staff Acco."/>
      <sheetName val="dBase"/>
      <sheetName val="DataInput"/>
      <sheetName val="DataInput-1"/>
      <sheetName val="Leads"/>
      <sheetName val="DI Rate Analysis"/>
      <sheetName val="Economic RisingMain  Ph-I"/>
      <sheetName val="Data rough"/>
      <sheetName val="Common "/>
      <sheetName val="PS1"/>
      <sheetName val="v"/>
      <sheetName val="labour rates"/>
      <sheetName val="Lookup"/>
      <sheetName val="Nspt-smp-final-ORIGINAL"/>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Sheet9"/>
      <sheetName val="Sheet1 (2)"/>
      <sheetName val="Data.F8.BTR"/>
      <sheetName val="G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gen"/>
      <sheetName val="segments-details"/>
      <sheetName val="int-Dia-hdpe"/>
      <sheetName val="int-Dia-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PUMP_DATA"/>
      <sheetName val="coverpage"/>
      <sheetName val="Road data"/>
      <sheetName val="r"/>
      <sheetName val="v"/>
      <sheetName val="DATA"/>
      <sheetName val="CD"/>
      <sheetName val="CD_All_No_"/>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Expenditure plan"/>
      <sheetName val="BOQ _2_"/>
      <sheetName val="ANALYSIS"/>
      <sheetName val="Rate Analysis"/>
      <sheetName val="p&amp;m"/>
      <sheetName val="合成単価作成表-BLDG"/>
      <sheetName val="Fill this out first..."/>
      <sheetName val="Site Dev BOQ"/>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labour coeff"/>
      <sheetName val="BOQ_Direct_selling cost"/>
      <sheetName val="Sheet1"/>
      <sheetName val="BOQ-Civil"/>
      <sheetName val="WB0203-OLDLOAN"/>
      <sheetName val="Detail"/>
      <sheetName val="DOOR-WIND"/>
      <sheetName val="Ave.wtd.rates"/>
      <sheetName val="Material "/>
      <sheetName val="Labour &amp; Plant"/>
      <sheetName val="COS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Codes"/>
      <sheetName val="Input"/>
      <sheetName val="Transactions"/>
      <sheetName val="concrete"/>
      <sheetName val="beam-reinft-IIInd floor"/>
      <sheetName val="Consolidated CF"/>
      <sheetName val="Figures in"/>
      <sheetName val="Deduction of assets"/>
      <sheetName val="ESP Control Bldg_"/>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BOQ_(2)4"/>
      <sheetName val="Project_review_U1_1of_24"/>
      <sheetName val="Project_review_U1_2_of_24"/>
      <sheetName val="concrete_4"/>
      <sheetName val="transportation_cost4"/>
      <sheetName val="Road_Works4"/>
      <sheetName val="Bitumen_Works4"/>
      <sheetName val="Road_Works_(2)4"/>
      <sheetName val="Rate_Breakup4"/>
      <sheetName val="n_rays_4"/>
      <sheetName val="anishk_rates4"/>
      <sheetName val="comp_statement4"/>
      <sheetName val="BOQ_(3)4"/>
      <sheetName val="BOQ_FINAL4"/>
      <sheetName val="BOQ__2_4"/>
      <sheetName val="BOQ_Direct_selling_cost3"/>
      <sheetName val="Rate_Analysis3"/>
      <sheetName val="Site_Dev_BOQ3"/>
      <sheetName val="Fill_this_out_first___3"/>
      <sheetName val="labour_coeff3"/>
      <sheetName val="Expenditure_plan3"/>
      <sheetName val="Ave_wtd_rates2"/>
      <sheetName val="Material_2"/>
      <sheetName val="Labour_&amp;_Plant2"/>
      <sheetName val="TBAL9697_-group_wise__sdpl2"/>
      <sheetName val="Tender_Summary2"/>
      <sheetName val="beam-reinft-IIInd_floor"/>
      <sheetName val="SPILL OVER"/>
      <sheetName val="BOQ_(2)5"/>
      <sheetName val="Project_review_U1_1of_25"/>
      <sheetName val="Project_review_U1_2_of_25"/>
      <sheetName val="concrete_5"/>
      <sheetName val="transportation_cost5"/>
      <sheetName val="Road_Works5"/>
      <sheetName val="Bitumen_Works5"/>
      <sheetName val="Road_Works_(2)5"/>
      <sheetName val="Rate_Breakup5"/>
      <sheetName val="n_rays_5"/>
      <sheetName val="anishk_rates5"/>
      <sheetName val="comp_statement5"/>
      <sheetName val="BOQ_(3)5"/>
      <sheetName val="BOQ_FINAL5"/>
      <sheetName val="BOQ__2_5"/>
      <sheetName val="BOQ_Direct_selling_cost4"/>
      <sheetName val="Rate_Analysis4"/>
      <sheetName val="Site_Dev_BOQ4"/>
      <sheetName val="Fill_this_out_first___4"/>
      <sheetName val="labour_coeff4"/>
      <sheetName val="Expenditure_plan4"/>
      <sheetName val="Ave_wtd_rates3"/>
      <sheetName val="Material_3"/>
      <sheetName val="Labour_&amp;_Plant3"/>
      <sheetName val="TBAL9697_-group_wise__sdpl3"/>
      <sheetName val="Tender_Summary3"/>
      <sheetName val="beam-reinft-IIInd_floor1"/>
      <sheetName val="Consolidated_CF"/>
      <sheetName val="Figures_in"/>
      <sheetName val="Deduction_of_assets"/>
      <sheetName val="ESP_Control_Bldg_"/>
      <sheetName val="FORM7"/>
      <sheetName val="PRECAST lightconc-II"/>
      <sheetName val="Design"/>
      <sheetName val="RA-markate"/>
      <sheetName val="Stress Calculation"/>
      <sheetName val="final abstract"/>
      <sheetName val="Form 6"/>
      <sheetName val="Sheet3"/>
      <sheetName val="Labour productivity"/>
      <sheetName val="Build-up"/>
      <sheetName val="VCH-SLC"/>
      <sheetName val="Supplier"/>
      <sheetName val="dBase"/>
      <sheetName val="RCC,Ret. Wall"/>
      <sheetName val="内外控制表"/>
      <sheetName val="海盐加工装置"/>
      <sheetName val="BHANDUP"/>
      <sheetName val="Material List "/>
      <sheetName val="Labour Rate "/>
      <sheetName val="base"/>
      <sheetName val="(M+L)"/>
      <sheetName val="#REF"/>
      <sheetName val="Results"/>
      <sheetName val="PLGroupings"/>
      <sheetName val="電気設備表"/>
      <sheetName val="ORDER BOOKING"/>
      <sheetName val="ABSTRACT PHASE-I"/>
      <sheetName val="ABSTRACT-PHASE-II (2)"/>
      <sheetName val="Data"/>
      <sheetName val="Lead"/>
      <sheetName val="ACS(1)"/>
      <sheetName val="FAS-C(4)"/>
      <sheetName val="CCTV(old)"/>
      <sheetName val="BOQ Distribution"/>
      <sheetName val="factors"/>
      <sheetName val="Meas.-Hotel Part"/>
      <sheetName val="Mat_Cost"/>
      <sheetName val="Staff Acco."/>
      <sheetName val="bar bending"/>
      <sheetName val="ETC Plant Cost"/>
      <sheetName val="Service Function"/>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B3">
            <v>0</v>
          </cell>
          <cell r="C3">
            <v>0</v>
          </cell>
          <cell r="D3">
            <v>0</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B1" t="str">
            <v>BOQ of Burhur - Amarkantak</v>
          </cell>
        </row>
      </sheetData>
      <sheetData sheetId="83">
        <row r="1">
          <cell r="B1" t="str">
            <v>BOQ of Burhur - Amarkantak</v>
          </cell>
        </row>
      </sheetData>
      <sheetData sheetId="84">
        <row r="1">
          <cell r="B1" t="str">
            <v>BOQ of Burhur - Amarkantak</v>
          </cell>
        </row>
      </sheetData>
      <sheetData sheetId="85">
        <row r="1">
          <cell r="B1" t="str">
            <v>BOQ of Burhur - Amarkantak</v>
          </cell>
        </row>
      </sheetData>
      <sheetData sheetId="86">
        <row r="1">
          <cell r="B1" t="str">
            <v>BOQ of Burhur - Amarkantak</v>
          </cell>
        </row>
      </sheetData>
      <sheetData sheetId="87">
        <row r="1">
          <cell r="B1" t="str">
            <v>BOQ of Burhur - Amarkantak</v>
          </cell>
        </row>
      </sheetData>
      <sheetData sheetId="88">
        <row r="1">
          <cell r="B1" t="str">
            <v>BOQ of Burhur - Amarkantak</v>
          </cell>
        </row>
      </sheetData>
      <sheetData sheetId="89">
        <row r="1">
          <cell r="B1" t="str">
            <v>BOQ of Burhur - Amarkantak</v>
          </cell>
        </row>
      </sheetData>
      <sheetData sheetId="90">
        <row r="1">
          <cell r="B1" t="str">
            <v>BOQ of Burhur - Amarkantak</v>
          </cell>
        </row>
      </sheetData>
      <sheetData sheetId="91">
        <row r="1">
          <cell r="B1" t="str">
            <v>BOQ of Burhur - Amarkantak</v>
          </cell>
        </row>
      </sheetData>
      <sheetData sheetId="92">
        <row r="1">
          <cell r="B1" t="str">
            <v>BOQ of Burhur - Amarkantak</v>
          </cell>
        </row>
      </sheetData>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row r="1">
          <cell r="B1" t="str">
            <v>BOQ of Burhur - Amarkantak</v>
          </cell>
        </row>
      </sheetData>
      <sheetData sheetId="140">
        <row r="1">
          <cell r="B1" t="str">
            <v>BOQ of Burhur - Amarkantak</v>
          </cell>
        </row>
      </sheetData>
      <sheetData sheetId="141">
        <row r="1">
          <cell r="B1" t="str">
            <v>BOQ of Burhur - Amarkantak</v>
          </cell>
        </row>
      </sheetData>
      <sheetData sheetId="142">
        <row r="1">
          <cell r="B1" t="str">
            <v>BOQ of Burhur - Amarkantak</v>
          </cell>
        </row>
      </sheetData>
      <sheetData sheetId="143">
        <row r="1">
          <cell r="B1" t="str">
            <v>BOQ of Burhur - Amarkantak</v>
          </cell>
        </row>
      </sheetData>
      <sheetData sheetId="144">
        <row r="1">
          <cell r="B1" t="str">
            <v>BOQ of Burhur - Amarkantak</v>
          </cell>
        </row>
      </sheetData>
      <sheetData sheetId="145">
        <row r="1">
          <cell r="B1" t="str">
            <v>BOQ of Burhur - Amarkantak</v>
          </cell>
        </row>
      </sheetData>
      <sheetData sheetId="146">
        <row r="1">
          <cell r="B1" t="str">
            <v>BOQ of Burhur - Amarkantak</v>
          </cell>
        </row>
      </sheetData>
      <sheetData sheetId="147">
        <row r="1">
          <cell r="B1" t="str">
            <v>BOQ of Burhur - Amarkantak</v>
          </cell>
        </row>
      </sheetData>
      <sheetData sheetId="148">
        <row r="1">
          <cell r="B1" t="str">
            <v>BOQ of Burhur - Amarkantak</v>
          </cell>
        </row>
      </sheetData>
      <sheetData sheetId="149">
        <row r="1">
          <cell r="B1" t="str">
            <v>BOQ of Burhur - Amarkantak</v>
          </cell>
        </row>
      </sheetData>
      <sheetData sheetId="150">
        <row r="1">
          <cell r="B1" t="str">
            <v>BOQ of Burhur - Amarkantak</v>
          </cell>
        </row>
      </sheetData>
      <sheetData sheetId="151">
        <row r="1">
          <cell r="B1" t="str">
            <v>BOQ of Burhur - Amarkantak</v>
          </cell>
        </row>
      </sheetData>
      <sheetData sheetId="152">
        <row r="1">
          <cell r="B1" t="str">
            <v>BOQ of Burhur - Amarkantak</v>
          </cell>
        </row>
      </sheetData>
      <sheetData sheetId="153">
        <row r="1">
          <cell r="B1" t="str">
            <v>BOQ of Burhur - Amarkantak</v>
          </cell>
        </row>
      </sheetData>
      <sheetData sheetId="154">
        <row r="1">
          <cell r="B1" t="str">
            <v>BOQ of Burhur - Amarkantak</v>
          </cell>
        </row>
      </sheetData>
      <sheetData sheetId="155">
        <row r="1">
          <cell r="B1" t="str">
            <v>BOQ of Burhur - Amarkantak</v>
          </cell>
        </row>
      </sheetData>
      <sheetData sheetId="156">
        <row r="1">
          <cell r="B1" t="str">
            <v>BOQ of Burhur - Amarkantak</v>
          </cell>
        </row>
      </sheetData>
      <sheetData sheetId="157">
        <row r="1">
          <cell r="B1" t="str">
            <v>BOQ of Burhur - Amarkantak</v>
          </cell>
        </row>
      </sheetData>
      <sheetData sheetId="158">
        <row r="1">
          <cell r="B1" t="str">
            <v>BOQ of Burhur - Amarkantak</v>
          </cell>
        </row>
      </sheetData>
      <sheetData sheetId="159" refreshError="1"/>
      <sheetData sheetId="160" refreshError="1"/>
      <sheetData sheetId="161" refreshError="1"/>
      <sheetData sheetId="162">
        <row r="1">
          <cell r="B1" t="str">
            <v>BOQ of Burhur - Amarkantak</v>
          </cell>
        </row>
      </sheetData>
      <sheetData sheetId="163">
        <row r="1">
          <cell r="B1" t="str">
            <v>BOQ of Burhur - Amarkantak</v>
          </cell>
        </row>
      </sheetData>
      <sheetData sheetId="164">
        <row r="1">
          <cell r="B1" t="str">
            <v>BOQ of Burhur - Amarkantak</v>
          </cell>
        </row>
      </sheetData>
      <sheetData sheetId="165">
        <row r="1">
          <cell r="B1" t="str">
            <v>BOQ of Burhur - Amarkantak</v>
          </cell>
        </row>
      </sheetData>
      <sheetData sheetId="166">
        <row r="1">
          <cell r="B1" t="str">
            <v>BOQ of Burhur - Amarkantak</v>
          </cell>
        </row>
      </sheetData>
      <sheetData sheetId="167">
        <row r="1">
          <cell r="B1" t="str">
            <v>BOQ of Burhur - Amarkantak</v>
          </cell>
        </row>
      </sheetData>
      <sheetData sheetId="168">
        <row r="1">
          <cell r="B1" t="str">
            <v>BOQ of Burhur - Amarkantak</v>
          </cell>
        </row>
      </sheetData>
      <sheetData sheetId="169">
        <row r="1">
          <cell r="B1" t="str">
            <v>BOQ of Burhur - Amarkantak</v>
          </cell>
        </row>
      </sheetData>
      <sheetData sheetId="170">
        <row r="1">
          <cell r="B1" t="str">
            <v>BOQ of Burhur - Amarkantak</v>
          </cell>
        </row>
      </sheetData>
      <sheetData sheetId="171">
        <row r="1">
          <cell r="B1" t="str">
            <v>BOQ of Burhur - Amarkantak</v>
          </cell>
        </row>
      </sheetData>
      <sheetData sheetId="172">
        <row r="1">
          <cell r="B1" t="str">
            <v>BOQ of Burhur - Amarkantak</v>
          </cell>
        </row>
      </sheetData>
      <sheetData sheetId="173">
        <row r="1">
          <cell r="B1" t="str">
            <v>BOQ of Burhur - Amarkantak</v>
          </cell>
        </row>
      </sheetData>
      <sheetData sheetId="174">
        <row r="1">
          <cell r="B1" t="str">
            <v>BOQ of Burhur - Amarkantak</v>
          </cell>
        </row>
      </sheetData>
      <sheetData sheetId="175">
        <row r="1">
          <cell r="B1" t="str">
            <v>BOQ of Burhur - Amarkantak</v>
          </cell>
        </row>
      </sheetData>
      <sheetData sheetId="176">
        <row r="1">
          <cell r="B1" t="str">
            <v>BOQ of Burhur - Amarkantak</v>
          </cell>
        </row>
      </sheetData>
      <sheetData sheetId="177">
        <row r="1">
          <cell r="B1" t="str">
            <v>BOQ of Burhur - Amarkantak</v>
          </cell>
        </row>
      </sheetData>
      <sheetData sheetId="178">
        <row r="1">
          <cell r="B1" t="str">
            <v>BOQ of Burhur - Amarkantak</v>
          </cell>
        </row>
      </sheetData>
      <sheetData sheetId="179">
        <row r="1">
          <cell r="B1" t="str">
            <v>BOQ of Burhur - Amarkantak</v>
          </cell>
        </row>
      </sheetData>
      <sheetData sheetId="180">
        <row r="1">
          <cell r="B1" t="str">
            <v>BOQ of Burhur - Amarkantak</v>
          </cell>
        </row>
      </sheetData>
      <sheetData sheetId="181">
        <row r="1">
          <cell r="B1" t="str">
            <v>BOQ of Burhur - Amarkantak</v>
          </cell>
        </row>
      </sheetData>
      <sheetData sheetId="182">
        <row r="1">
          <cell r="B1" t="str">
            <v>BOQ of Burhur - Amarkantak</v>
          </cell>
        </row>
      </sheetData>
      <sheetData sheetId="183">
        <row r="1">
          <cell r="B1" t="str">
            <v>BOQ of Burhur - Amarkantak</v>
          </cell>
        </row>
      </sheetData>
      <sheetData sheetId="184">
        <row r="1">
          <cell r="B1" t="str">
            <v>BOQ of Burhur - Amarkantak</v>
          </cell>
        </row>
      </sheetData>
      <sheetData sheetId="185">
        <row r="1">
          <cell r="B1" t="str">
            <v>BOQ of Burhur - Amarkantak</v>
          </cell>
        </row>
      </sheetData>
      <sheetData sheetId="186">
        <row r="1">
          <cell r="B1" t="str">
            <v>BOQ of Burhur - Amarkantak</v>
          </cell>
        </row>
      </sheetData>
      <sheetData sheetId="187">
        <row r="1">
          <cell r="B1" t="str">
            <v>BOQ of Burhur - Amarkantak</v>
          </cell>
        </row>
      </sheetData>
      <sheetData sheetId="188">
        <row r="1">
          <cell r="B1" t="str">
            <v>BOQ of Burhur - Amarkantak</v>
          </cell>
        </row>
      </sheetData>
      <sheetData sheetId="189">
        <row r="1">
          <cell r="B1" t="str">
            <v>BOQ of Burhur - Amarkantak</v>
          </cell>
        </row>
      </sheetData>
      <sheetData sheetId="190">
        <row r="1">
          <cell r="B1" t="str">
            <v>BOQ of Burhur - Amarkantak</v>
          </cell>
        </row>
      </sheetData>
      <sheetData sheetId="191">
        <row r="1">
          <cell r="B1" t="str">
            <v>BOQ of Burhur - Amarkantak</v>
          </cell>
        </row>
      </sheetData>
      <sheetData sheetId="192">
        <row r="1">
          <cell r="B1" t="str">
            <v>BOQ of Burhur - Amarkantak</v>
          </cell>
        </row>
      </sheetData>
      <sheetData sheetId="193">
        <row r="1">
          <cell r="B1" t="str">
            <v>BOQ of Burhur - Amarkantak</v>
          </cell>
        </row>
      </sheetData>
      <sheetData sheetId="194">
        <row r="1">
          <cell r="B1" t="str">
            <v>BOQ of Burhur - Amarkantak</v>
          </cell>
        </row>
      </sheetData>
      <sheetData sheetId="195">
        <row r="1">
          <cell r="B1" t="str">
            <v>BOQ of Burhur - Amarkantak</v>
          </cell>
        </row>
      </sheetData>
      <sheetData sheetId="196">
        <row r="1">
          <cell r="B1" t="str">
            <v>BOQ of Burhur - Amarkantak</v>
          </cell>
        </row>
      </sheetData>
      <sheetData sheetId="197">
        <row r="1">
          <cell r="B1" t="str">
            <v>BOQ of Burhur - Amarkantak</v>
          </cell>
        </row>
      </sheetData>
      <sheetData sheetId="198">
        <row r="1">
          <cell r="B1" t="str">
            <v>BOQ of Burhur - Amarkantak</v>
          </cell>
        </row>
      </sheetData>
      <sheetData sheetId="199">
        <row r="1">
          <cell r="B1" t="str">
            <v>BOQ of Burhur - Amarkantak</v>
          </cell>
        </row>
      </sheetData>
      <sheetData sheetId="200">
        <row r="1">
          <cell r="B1" t="str">
            <v>BOQ of Burhur - Amarkantak</v>
          </cell>
        </row>
      </sheetData>
      <sheetData sheetId="201">
        <row r="1">
          <cell r="B1" t="str">
            <v>BOQ of Burhur - Amarkantak</v>
          </cell>
        </row>
      </sheetData>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stone"/>
      <sheetName val="EDWise"/>
      <sheetName val="HDPE"/>
      <sheetName val="PRECAST lightconc-II"/>
      <sheetName val="data existing_do not delete"/>
      <sheetName val="Lead"/>
      <sheetName val="BHANDUP"/>
      <sheetName val="Sheet3"/>
      <sheetName val="Quarry"/>
      <sheetName val="Line"/>
      <sheetName val="CRUST"/>
      <sheetName val="QDTS"/>
      <sheetName val="RMR"/>
      <sheetName val="Rates"/>
      <sheetName val="BTR"/>
      <sheetName val="Road data"/>
      <sheetName val="DATA"/>
      <sheetName val="DI"/>
      <sheetName val="pvc"/>
      <sheetName val="census91"/>
      <sheetName val="0000000000000"/>
      <sheetName val="maya"/>
      <sheetName val="C-data"/>
      <sheetName val="Lead statement"/>
      <sheetName val="MRATES"/>
      <sheetName val="Nspt-smp-final-ORIGINAL"/>
      <sheetName val="Labour"/>
      <sheetName val="DES"/>
      <sheetName val="COVER"/>
      <sheetName val="HP PIPE  DATA"/>
      <sheetName val="SLAB  DATA"/>
      <sheetName val="DATA_PRG"/>
      <sheetName val="coverpage"/>
      <sheetName val="mlead"/>
      <sheetName val="ROADS"/>
      <sheetName val="id"/>
      <sheetName val="wh"/>
      <sheetName val="Levels"/>
      <sheetName val="BALAN1"/>
      <sheetName val="Material"/>
      <sheetName val="Plant &amp;  Machinery"/>
      <sheetName val="civ data"/>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enAbst"/>
      <sheetName val="abs road"/>
      <sheetName val="TS memo"/>
      <sheetName val="work_sheet"/>
      <sheetName val="m"/>
      <sheetName val="11.Habitations"/>
      <sheetName val="bom"/>
      <sheetName val="GF SB Ok "/>
      <sheetName val="HDPE-pipe-rates"/>
      <sheetName val="pvc-pipe-rates"/>
      <sheetName val="splmidata"/>
      <sheetName val="ppraodata"/>
      <sheetName val="CONST"/>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Data o"/>
      <sheetName val="Rate"/>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Data.F8.BTR"/>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Gen Abs"/>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C"/>
      <sheetName val="RISING MAINS"/>
      <sheetName val="LAYING OF CABLE"/>
      <sheetName val="cable termination"/>
      <sheetName val="PT_WIRING &amp; raceway"/>
      <sheetName val="cable tray"/>
      <sheetName val="EST"/>
      <sheetName val="Summary"/>
      <sheetName val="labour rates"/>
      <sheetName val="LIGHTINING"/>
      <sheetName val="CAB-Cu"/>
      <sheetName val="cab-Al"/>
      <sheetName val="EXTERNAL &amp; HDPE Pipe"/>
      <sheetName val="LIGHT FIXTURE"/>
      <sheetName val="DB"/>
      <sheetName val="LT-PANEL"/>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Works"/>
      <sheetName val="E21"/>
      <sheetName val="E22"/>
      <sheetName val="E23"/>
      <sheetName val="E24"/>
      <sheetName val="E25"/>
      <sheetName val="E26"/>
      <sheetName val="E27"/>
      <sheetName val="E28"/>
      <sheetName val="E29"/>
      <sheetName val="E30"/>
      <sheetName val="E31"/>
      <sheetName val="E32"/>
      <sheetName val="E33"/>
      <sheetName val="E35"/>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refer"/>
      <sheetName val="cables - Warmshell"/>
      <sheetName val="RATE ANALYSIS HYDRAULIC 17-03-2"/>
      <sheetName val="Summary_Bank"/>
      <sheetName val="Fin Sum"/>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Costing"/>
      <sheetName val="key info"/>
      <sheetName val="Res Sheet"/>
      <sheetName val="Civil BOQ"/>
      <sheetName val="Sheet1"/>
      <sheetName val="Cash Flow"/>
      <sheetName val="VCH-SLC"/>
      <sheetName val="Supplier"/>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BOQ"/>
      <sheetName val="INPUT SHEET"/>
      <sheetName val="Cashflow projection"/>
      <sheetName val="220 11  BS "/>
      <sheetName val="Map"/>
      <sheetName val="data"/>
      <sheetName val="Driveway Beams"/>
      <sheetName val="4 CIS"/>
      <sheetName val="VL"/>
      <sheetName val="TN"/>
      <sheetName val="ND"/>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IDC"/>
      <sheetName val="AOR"/>
      <sheetName val="INTIME PROJECT AREA"/>
      <sheetName val="P&amp;LSum"/>
      <sheetName val="Fill this out first..."/>
      <sheetName val="RA-markate"/>
      <sheetName val="sc-mar2000"/>
      <sheetName val="Build-up"/>
      <sheetName val="C-12"/>
      <sheetName val="Meas.-Hotel Part"/>
      <sheetName val="Components"/>
      <sheetName val="RCC,Ret. Wall"/>
      <sheetName val="P&amp;L_summary_sub_Fund"/>
      <sheetName val="R2"/>
      <sheetName val="System Summary"/>
      <sheetName val="Co-Inf"/>
      <sheetName val="analysis"/>
      <sheetName val="BOQ Distribution"/>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Basant\projects\PROJECTS\Proj"/>
      <sheetName val="RATE.XLS"/>
      <sheetName val="PMS"/>
      <sheetName val="SCF"/>
      <sheetName val="Nu_2"/>
      <sheetName val="Ve"/>
      <sheetName val="foot-slab reinft"/>
      <sheetName val=""/>
      <sheetName val="E15"/>
      <sheetName val="__Basant_projects_PROJECTS_Proj"/>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Mat_Cost"/>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 val="Control"/>
      <sheetName val="COP Final"/>
      <sheetName val="Conversions Final"/>
      <sheetName val="BOQ-Part1"/>
      <sheetName val="Code Map"/>
      <sheetName val="PointNo.5"/>
      <sheetName val=" COP 100%"/>
      <sheetName val="SILICATE"/>
      <sheetName val="Sheet2 (2)"/>
      <sheetName val="Basic Material Rates(7)"/>
      <sheetName val="SUMMARY-client"/>
      <sheetName val="Rates Basic"/>
      <sheetName val="A"/>
      <sheetName val="[RATE ANALYSIS HYDRAULIC 17-03-"/>
      <sheetName val="DETAILED  BOQ"/>
      <sheetName val="titles"/>
      <sheetName val="B1"/>
      <sheetName val="INDIGINEOUS ITEMS "/>
      <sheetName val="Schedules"/>
      <sheetName val="Factor Sheet"/>
      <sheetName val="CABLE DATA"/>
      <sheetName val="CDC-4"/>
      <sheetName val="ZIC"/>
      <sheetName val="CFForecast detail"/>
      <sheetName val="Measer1"/>
      <sheetName val="17"/>
      <sheetName val="SPILL OVER"/>
      <sheetName val="Clipsal"/>
      <sheetName val="Legrand DB"/>
      <sheetName val="DG"/>
      <sheetName val="BEC MS "/>
      <sheetName val="Earthing"/>
      <sheetName val="Endtermination"/>
      <sheetName val="Fire"/>
      <sheetName val="Legrand Popular"/>
      <sheetName val="DPX LEGRAND"/>
      <sheetName val="Margin"/>
      <sheetName val="mccb"/>
      <sheetName val="Mosac"/>
      <sheetName val="Myline"/>
      <sheetName val="Wiring"/>
      <sheetName val="Roma"/>
      <sheetName val="Tray &amp; trunking"/>
      <sheetName val="Section 2"/>
      <sheetName val="RA"/>
      <sheetName val="dBase"/>
      <sheetName val="Precalculation"/>
      <sheetName val="class &amp; category"/>
      <sheetName val="labour coeff"/>
      <sheetName val="COA"/>
      <sheetName val="Plumbing  BOQ_Pune"/>
      <sheetName val="INPUT_SHEET2"/>
      <sheetName val="System_Summary"/>
      <sheetName val="RATE_XLS"/>
      <sheetName val="Cleaning_&amp;_Grubbing"/>
      <sheetName val="PRECAST_lightconc-II"/>
      <sheetName val="foot-slab_reinft"/>
      <sheetName val="Code_Map"/>
      <sheetName val="PointNo_5"/>
      <sheetName val="_COP_100%"/>
      <sheetName val="INTIME_PROJECT_AREA"/>
      <sheetName val="Meas_-Hotel_Part1"/>
      <sheetName val="4_CIS1"/>
      <sheetName val="System_Summary1"/>
      <sheetName val="Meas_-Hotel_Part2"/>
      <sheetName val="System_Summary2"/>
      <sheetName val="4_CIS2"/>
      <sheetName val="Project Details"/>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Codes"/>
      <sheetName val="Annex"/>
      <sheetName val="Intro"/>
      <sheetName val="Project Charter"/>
      <sheetName val="detail"/>
      <sheetName val="Rate analysis- BOQ 1 "/>
      <sheetName val="_RATE ANALYSIS HYDRAULIC 17-03-"/>
      <sheetName val="banilad"/>
      <sheetName val="Mactan"/>
      <sheetName val="Mandaue"/>
      <sheetName val="Mmt"/>
      <sheetName val="Labour"/>
      <sheetName val="R.A."/>
      <sheetName val="10"/>
      <sheetName val="11A"/>
      <sheetName val="11B "/>
      <sheetName val="12A"/>
      <sheetName val="12B"/>
      <sheetName val="6A"/>
      <sheetName val="6B"/>
      <sheetName val="7A"/>
      <sheetName val="7B"/>
      <sheetName val="5"/>
      <sheetName val="13"/>
      <sheetName val="1"/>
      <sheetName val="14"/>
      <sheetName val="SSG"/>
      <sheetName val="KQ Cost Controlling"/>
      <sheetName val="KQ Appropriation"/>
      <sheetName val="Detail P&amp;L"/>
      <sheetName val="Assumption Sheet"/>
      <sheetName val="EXIS-COMBINED"/>
      <sheetName val="Project Brief"/>
      <sheetName val="Area Statement"/>
      <sheetName val="beam-reinft"/>
      <sheetName val="FORM7"/>
      <sheetName val="sum-all"/>
      <sheetName val="CPIPE"/>
      <sheetName val="exp-ded-jan' 06"/>
      <sheetName val="Design sheet"/>
      <sheetName val="Boq (Main Building)"/>
      <sheetName val="except wiring"/>
      <sheetName val="Data Input"/>
      <sheetName val="TEXT"/>
      <sheetName val="Table"/>
      <sheetName val="OS"/>
      <sheetName val="11 kV SWGR"/>
      <sheetName val="Materials "/>
      <sheetName val="Rising Main 1"/>
      <sheetName val="Summary Part 1"/>
      <sheetName val="A.O.R."/>
      <sheetName val="TPL_RECEIPTS MB51"/>
      <sheetName val="Brazil-Russia-EuropeDecToMar-05"/>
      <sheetName val="ROW Orders for March 05"/>
      <sheetName val="PKG PO"/>
      <sheetName val="LLM DPRECEIPTS MB51"/>
      <sheetName val="PHS_RECEIPTS"/>
      <sheetName val="ZSEM stock (ympc038)"/>
      <sheetName val="MFG PO"/>
      <sheetName val="11-hsd"/>
      <sheetName val="13-septic"/>
      <sheetName val="7-ug"/>
      <sheetName val="2-utility"/>
      <sheetName val="18-misc"/>
      <sheetName val="5-pipe"/>
      <sheetName val="SPT vs PHI"/>
      <sheetName val="소상 &quot;1&quot;"/>
      <sheetName val="L+M"/>
      <sheetName val="Projects"/>
      <sheetName val="Structure Bills Qty"/>
      <sheetName val="inWords"/>
      <sheetName val="Rates 7-20"/>
      <sheetName val="Cashflow - Con"/>
      <sheetName val="Rate analysis"/>
      <sheetName val="est"/>
      <sheetName val="Det_Des"/>
      <sheetName val="GUT (2)"/>
      <sheetName val="ACE-OUT"/>
      <sheetName val="Civil_Works29"/>
      <sheetName val="key_dates25"/>
      <sheetName val="TBAL9697_-group_wise__sdpl27"/>
      <sheetName val="Fin_Sum25"/>
      <sheetName val="beam-reinft-IIInd_floor28"/>
      <sheetName val="Mat_-Rates25"/>
      <sheetName val="RATE_ANALYSIS_HYDRAULIC_17-0326"/>
      <sheetName val="Staff_Acco_25"/>
      <sheetName val="cables_-_Warmshell25"/>
      <sheetName val="Break_Dw27"/>
      <sheetName val="GR_slab-reinft25"/>
      <sheetName val="Name_List25"/>
      <sheetName val="Cash_Flow_Input_Data_ISC25"/>
      <sheetName val="key_info25"/>
      <sheetName val="Data_sheet25"/>
      <sheetName val="Sheet_125"/>
      <sheetName val="Per_Unit25"/>
      <sheetName val="220_11__BS_25"/>
      <sheetName val="Pacakges_split25"/>
      <sheetName val="Cashflow_projection25"/>
      <sheetName val="Res_Sheet25"/>
      <sheetName val="Civil_BOQ25"/>
      <sheetName val="Cash_Flow25"/>
      <sheetName val="labour_rates25"/>
      <sheetName val="final_abstract25"/>
      <sheetName val="2_civil-RA26"/>
      <sheetName val="Civil_&amp;_design25"/>
      <sheetName val="Driveway_Beams25"/>
      <sheetName val="RCC,Ret__Wall8"/>
      <sheetName val="Fill_this_out_first___25"/>
      <sheetName val="BOQ_Distribution"/>
      <sheetName val="Sheet2_(2)"/>
      <sheetName val="Basic_Material_Rates(7)"/>
      <sheetName val="COP_Final"/>
      <sheetName val="INDIGINEOUS_ITEMS_"/>
      <sheetName val="Conversions_Final"/>
      <sheetName val="DETAILED__BOQ"/>
      <sheetName val="Rates_Basic"/>
      <sheetName val="Factor_Sheet"/>
      <sheetName val="11B_"/>
      <sheetName val="Civil_Works30"/>
      <sheetName val="key_dates26"/>
      <sheetName val="TBAL9697_-group_wise__sdpl28"/>
      <sheetName val="Fin_Sum26"/>
      <sheetName val="beam-reinft-IIInd_floor29"/>
      <sheetName val="Mat_-Rates26"/>
      <sheetName val="RATE_ANALYSIS_HYDRAULIC_17-0327"/>
      <sheetName val="Staff_Acco_26"/>
      <sheetName val="cables_-_Warmshell26"/>
      <sheetName val="Break_Dw28"/>
      <sheetName val="GR_slab-reinft26"/>
      <sheetName val="Name_List26"/>
      <sheetName val="Cash_Flow_Input_Data_ISC26"/>
      <sheetName val="key_info26"/>
      <sheetName val="Data_sheet26"/>
      <sheetName val="Sheet_126"/>
      <sheetName val="Per_Unit26"/>
      <sheetName val="220_11__BS_26"/>
      <sheetName val="Pacakges_split26"/>
      <sheetName val="Cashflow_projection26"/>
      <sheetName val="Res_Sheet26"/>
      <sheetName val="Civil_BOQ26"/>
      <sheetName val="Cash_Flow26"/>
      <sheetName val="labour_rates26"/>
      <sheetName val="final_abstract26"/>
      <sheetName val="2_civil-RA27"/>
      <sheetName val="Civil_&amp;_design26"/>
      <sheetName val="INPUT_SHEET3"/>
      <sheetName val="Driveway_Beams26"/>
      <sheetName val="INTIME_PROJECT_AREA1"/>
      <sheetName val="RCC,Ret__Wall9"/>
      <sheetName val="Fill_this_out_first___26"/>
      <sheetName val="BOQ_Distribution1"/>
      <sheetName val="Cleaning_&amp;_Grubbing1"/>
      <sheetName val="PRECAST_lightconc-II1"/>
      <sheetName val="foot-slab_reinft1"/>
      <sheetName val="RATE_XLS1"/>
      <sheetName val="Sheet2_(2)1"/>
      <sheetName val="Code_Map1"/>
      <sheetName val="PointNo_51"/>
      <sheetName val="_COP_100%1"/>
      <sheetName val="Basic_Material_Rates(7)1"/>
      <sheetName val="COP_Final1"/>
      <sheetName val="INDIGINEOUS_ITEMS_1"/>
      <sheetName val="Conversions_Final1"/>
      <sheetName val="DETAILED__BOQ1"/>
      <sheetName val="Rates_Basic1"/>
      <sheetName val="Factor_Sheet1"/>
      <sheetName val="11B_1"/>
      <sheetName val="SubAnlysis"/>
      <sheetName val="Sheet2"/>
      <sheetName val="SomeRate"/>
      <sheetName val="ItemSearched"/>
      <sheetName val="ItemList"/>
      <sheetName val="dummy2"/>
      <sheetName val="sheeet7"/>
      <sheetName val="Measurment"/>
      <sheetName val="Connections"/>
      <sheetName val="lov-COAct"/>
      <sheetName val="lov-cspl"/>
      <sheetName val="Meas_-Hotel_Part3"/>
      <sheetName val="4_CIS3"/>
      <sheetName val="System_Summary3"/>
      <sheetName val="[RATE_ANALYSIS_HYDRAULIC_17-03-"/>
      <sheetName val="CABLE_DATA"/>
      <sheetName val="CFForecast_detail"/>
      <sheetName val="SPILL_OVER"/>
      <sheetName val="Legrand_DB"/>
      <sheetName val="BEC_MS_"/>
      <sheetName val="Legrand_Popular"/>
      <sheetName val="DPX_LEGRAND"/>
      <sheetName val="Tray_&amp;_trunking"/>
      <sheetName val="labour_coeff"/>
      <sheetName val="Section_2"/>
      <sheetName val="Plumbing__BOQ_Pune"/>
      <sheetName val="Project_Details"/>
      <sheetName val="INPUT_SHEET7"/>
      <sheetName val="INPUT_SHEET4"/>
      <sheetName val="INPUT_SHEET5"/>
      <sheetName val="INPUT_SHEET6"/>
      <sheetName val="Basement Budget"/>
      <sheetName val="Traveller Details"/>
      <sheetName val="DSL-S"/>
      <sheetName val="LA- lookups"/>
      <sheetName val="Other assumptions"/>
      <sheetName val="SITE OVERHEADS"/>
      <sheetName val="s"/>
      <sheetName val="Check List"/>
      <sheetName val="Consumption"/>
      <sheetName val="Recovery"/>
      <sheetName val="MAT.COST"/>
      <sheetName val="F-DCF"/>
      <sheetName val="Civil_Works34"/>
      <sheetName val="TBAL9697_-group_wise__sdpl32"/>
      <sheetName val="beam-reinft-IIInd_floor33"/>
      <sheetName val="RATE_ANALYSIS_HYDRAULIC_17-0331"/>
      <sheetName val="Staff_Acco_30"/>
      <sheetName val="Name_List30"/>
      <sheetName val="Break_Dw32"/>
      <sheetName val="cables_-_Warmshell30"/>
      <sheetName val="key_dates30"/>
      <sheetName val="Fin_Sum30"/>
      <sheetName val="GR_slab-reinft30"/>
      <sheetName val="Cash_Flow_Input_Data_ISC30"/>
      <sheetName val="Mat_-Rates30"/>
      <sheetName val="Data_sheet29"/>
      <sheetName val="Sheet_129"/>
      <sheetName val="Per_Unit29"/>
      <sheetName val="220_11__BS_29"/>
      <sheetName val="key_info29"/>
      <sheetName val="Pacakges_split29"/>
      <sheetName val="Cashflow_projection29"/>
      <sheetName val="final_abstract29"/>
      <sheetName val="Res_Sheet29"/>
      <sheetName val="Civil_BOQ29"/>
      <sheetName val="2_civil-RA30"/>
      <sheetName val="labour_rates29"/>
      <sheetName val="Civil_&amp;_design29"/>
      <sheetName val="Cash_Flow29"/>
      <sheetName val="Civil_Works33"/>
      <sheetName val="beam-reinft-IIInd_floor32"/>
      <sheetName val="TBAL9697_-group_wise__sdpl31"/>
      <sheetName val="RATE_ANALYSIS_HYDRAULIC_17-0330"/>
      <sheetName val="Staff_Acco_29"/>
      <sheetName val="Name_List29"/>
      <sheetName val="Break_Dw31"/>
      <sheetName val="cables_-_Warmshell29"/>
      <sheetName val="key_dates29"/>
      <sheetName val="Fin_Sum29"/>
      <sheetName val="GR_slab-reinft29"/>
      <sheetName val="Mat_-Rates29"/>
      <sheetName val="Cash_Flow_Input_Data_ISC29"/>
      <sheetName val="final_abstract28"/>
      <sheetName val="Data_sheet28"/>
      <sheetName val="Sheet_128"/>
      <sheetName val="Per_Unit28"/>
      <sheetName val="Pacakges_split28"/>
      <sheetName val="Res_Sheet28"/>
      <sheetName val="Civil_BOQ28"/>
      <sheetName val="2_civil-RA29"/>
      <sheetName val="labour_rates28"/>
      <sheetName val="Civil_&amp;_design28"/>
      <sheetName val="key_info28"/>
      <sheetName val="Cash_Flow28"/>
      <sheetName val="220_11__BS_28"/>
      <sheetName val="Cashflow_projection28"/>
      <sheetName val="Civil_Works31"/>
      <sheetName val="beam-reinft-IIInd_floor30"/>
      <sheetName val="TBAL9697_-group_wise__sdpl29"/>
      <sheetName val="RATE_ANALYSIS_HYDRAULIC_17-0328"/>
      <sheetName val="Staff_Acco_27"/>
      <sheetName val="Name_List27"/>
      <sheetName val="Break_Dw29"/>
      <sheetName val="cables_-_Warmshell27"/>
      <sheetName val="key_dates27"/>
      <sheetName val="Fin_Sum27"/>
      <sheetName val="GR_slab-reinft27"/>
      <sheetName val="Mat_-Rates27"/>
      <sheetName val="Cash_Flow_Input_Data_ISC27"/>
      <sheetName val="Civil_Works32"/>
      <sheetName val="beam-reinft-IIInd_floor31"/>
      <sheetName val="TBAL9697_-group_wise__sdpl30"/>
      <sheetName val="RATE_ANALYSIS_HYDRAULIC_17-0329"/>
      <sheetName val="Staff_Acco_28"/>
      <sheetName val="Name_List28"/>
      <sheetName val="Break_Dw30"/>
      <sheetName val="cables_-_Warmshell28"/>
      <sheetName val="key_dates28"/>
      <sheetName val="Fin_Sum28"/>
      <sheetName val="GR_slab-reinft28"/>
      <sheetName val="Mat_-Rates28"/>
      <sheetName val="Cash_Flow_Input_Data_ISC28"/>
      <sheetName val="final_abstract27"/>
      <sheetName val="Data_sheet27"/>
      <sheetName val="Sheet_127"/>
      <sheetName val="Per_Unit27"/>
      <sheetName val="Pacakges_split27"/>
      <sheetName val="Res_Sheet27"/>
      <sheetName val="Civil_BOQ27"/>
      <sheetName val="2_civil-RA28"/>
      <sheetName val="labour_rates27"/>
      <sheetName val="Civil_&amp;_design27"/>
      <sheetName val="key_info27"/>
      <sheetName val="Cash_Flow27"/>
      <sheetName val="220_11__BS_27"/>
      <sheetName val="Cashflow_projection27"/>
      <sheetName val="Civil_Works42"/>
      <sheetName val="beam-reinft-IIInd_floor41"/>
      <sheetName val="TBAL9697_-group_wise__sdpl40"/>
      <sheetName val="RATE_ANALYSIS_HYDRAULIC_17-0339"/>
      <sheetName val="Staff_Acco_38"/>
      <sheetName val="Name_List38"/>
      <sheetName val="Break_Dw40"/>
      <sheetName val="cables_-_Warmshell38"/>
      <sheetName val="key_dates38"/>
      <sheetName val="Fin_Sum38"/>
      <sheetName val="GR_slab-reinft38"/>
      <sheetName val="Mat_-Rates38"/>
      <sheetName val="Cash_Flow_Input_Data_ISC38"/>
      <sheetName val="final_abstract37"/>
      <sheetName val="Data_sheet37"/>
      <sheetName val="Sheet_137"/>
      <sheetName val="Per_Unit37"/>
      <sheetName val="Pacakges_split37"/>
      <sheetName val="Res_Sheet37"/>
      <sheetName val="Civil_BOQ37"/>
      <sheetName val="2_civil-RA38"/>
      <sheetName val="labour_rates37"/>
      <sheetName val="Civil_&amp;_design37"/>
      <sheetName val="key_info37"/>
      <sheetName val="Cash_Flow37"/>
      <sheetName val="220_11__BS_37"/>
      <sheetName val="Cashflow_projection37"/>
      <sheetName val="Civil_Works35"/>
      <sheetName val="beam-reinft-IIInd_floor34"/>
      <sheetName val="TBAL9697_-group_wise__sdpl33"/>
      <sheetName val="RATE_ANALYSIS_HYDRAULIC_17-0332"/>
      <sheetName val="Staff_Acco_31"/>
      <sheetName val="Name_List31"/>
      <sheetName val="Break_Dw33"/>
      <sheetName val="cables_-_Warmshell31"/>
      <sheetName val="key_dates31"/>
      <sheetName val="Fin_Sum31"/>
      <sheetName val="GR_slab-reinft31"/>
      <sheetName val="Mat_-Rates31"/>
      <sheetName val="Cash_Flow_Input_Data_ISC31"/>
      <sheetName val="final_abstract30"/>
      <sheetName val="Data_sheet30"/>
      <sheetName val="Sheet_130"/>
      <sheetName val="Per_Unit30"/>
      <sheetName val="Pacakges_split30"/>
      <sheetName val="Res_Sheet30"/>
      <sheetName val="Civil_BOQ30"/>
      <sheetName val="2_civil-RA31"/>
      <sheetName val="labour_rates30"/>
      <sheetName val="Civil_&amp;_design30"/>
      <sheetName val="key_info30"/>
      <sheetName val="Cash_Flow30"/>
      <sheetName val="220_11__BS_30"/>
      <sheetName val="Cashflow_projection30"/>
      <sheetName val="Civil_Works36"/>
      <sheetName val="beam-reinft-IIInd_floor35"/>
      <sheetName val="TBAL9697_-group_wise__sdpl34"/>
      <sheetName val="RATE_ANALYSIS_HYDRAULIC_17-0333"/>
      <sheetName val="Staff_Acco_32"/>
      <sheetName val="Name_List32"/>
      <sheetName val="Break_Dw34"/>
      <sheetName val="cables_-_Warmshell32"/>
      <sheetName val="key_dates32"/>
      <sheetName val="Fin_Sum32"/>
      <sheetName val="GR_slab-reinft32"/>
      <sheetName val="Mat_-Rates32"/>
      <sheetName val="Cash_Flow_Input_Data_ISC32"/>
      <sheetName val="final_abstract31"/>
      <sheetName val="Data_sheet31"/>
      <sheetName val="Sheet_131"/>
      <sheetName val="Per_Unit31"/>
      <sheetName val="Pacakges_split31"/>
      <sheetName val="Res_Sheet31"/>
      <sheetName val="Civil_BOQ31"/>
      <sheetName val="2_civil-RA32"/>
      <sheetName val="labour_rates31"/>
      <sheetName val="Civil_&amp;_design31"/>
      <sheetName val="key_info31"/>
      <sheetName val="Cash_Flow31"/>
      <sheetName val="220_11__BS_31"/>
      <sheetName val="Cashflow_projection31"/>
      <sheetName val="Civil_Works37"/>
      <sheetName val="beam-reinft-IIInd_floor36"/>
      <sheetName val="TBAL9697_-group_wise__sdpl35"/>
      <sheetName val="RATE_ANALYSIS_HYDRAULIC_17-0334"/>
      <sheetName val="Staff_Acco_33"/>
      <sheetName val="Name_List33"/>
      <sheetName val="Break_Dw35"/>
      <sheetName val="cables_-_Warmshell33"/>
      <sheetName val="key_dates33"/>
      <sheetName val="Fin_Sum33"/>
      <sheetName val="GR_slab-reinft33"/>
      <sheetName val="Mat_-Rates33"/>
      <sheetName val="Cash_Flow_Input_Data_ISC33"/>
      <sheetName val="final_abstract32"/>
      <sheetName val="Data_sheet32"/>
      <sheetName val="Sheet_132"/>
      <sheetName val="Per_Unit32"/>
      <sheetName val="Pacakges_split32"/>
      <sheetName val="Res_Sheet32"/>
      <sheetName val="Civil_BOQ32"/>
      <sheetName val="2_civil-RA33"/>
      <sheetName val="labour_rates32"/>
      <sheetName val="Civil_&amp;_design32"/>
      <sheetName val="key_info32"/>
      <sheetName val="Cash_Flow32"/>
      <sheetName val="220_11__BS_32"/>
      <sheetName val="Cashflow_projection32"/>
      <sheetName val="Civil_Works38"/>
      <sheetName val="beam-reinft-IIInd_floor37"/>
      <sheetName val="TBAL9697_-group_wise__sdpl36"/>
      <sheetName val="RATE_ANALYSIS_HYDRAULIC_17-0335"/>
      <sheetName val="Staff_Acco_34"/>
      <sheetName val="Name_List34"/>
      <sheetName val="Break_Dw36"/>
      <sheetName val="cables_-_Warmshell34"/>
      <sheetName val="key_dates34"/>
      <sheetName val="Fin_Sum34"/>
      <sheetName val="GR_slab-reinft34"/>
      <sheetName val="Mat_-Rates34"/>
      <sheetName val="Cash_Flow_Input_Data_ISC34"/>
      <sheetName val="final_abstract33"/>
      <sheetName val="Data_sheet33"/>
      <sheetName val="Sheet_133"/>
      <sheetName val="Per_Unit33"/>
      <sheetName val="Pacakges_split33"/>
      <sheetName val="Res_Sheet33"/>
      <sheetName val="Civil_BOQ33"/>
      <sheetName val="2_civil-RA34"/>
      <sheetName val="labour_rates33"/>
      <sheetName val="Civil_&amp;_design33"/>
      <sheetName val="key_info33"/>
      <sheetName val="Cash_Flow33"/>
      <sheetName val="220_11__BS_33"/>
      <sheetName val="Cashflow_projection33"/>
      <sheetName val="Civil_Works40"/>
      <sheetName val="beam-reinft-IIInd_floor39"/>
      <sheetName val="TBAL9697_-group_wise__sdpl38"/>
      <sheetName val="RATE_ANALYSIS_HYDRAULIC_17-0337"/>
      <sheetName val="Staff_Acco_36"/>
      <sheetName val="Name_List36"/>
      <sheetName val="Break_Dw38"/>
      <sheetName val="cables_-_Warmshell36"/>
      <sheetName val="key_dates36"/>
      <sheetName val="Fin_Sum36"/>
      <sheetName val="GR_slab-reinft36"/>
      <sheetName val="Mat_-Rates36"/>
      <sheetName val="Cash_Flow_Input_Data_ISC36"/>
      <sheetName val="final_abstract35"/>
      <sheetName val="Data_sheet35"/>
      <sheetName val="Sheet_135"/>
      <sheetName val="Per_Unit35"/>
      <sheetName val="Pacakges_split35"/>
      <sheetName val="Res_Sheet35"/>
      <sheetName val="Civil_BOQ35"/>
      <sheetName val="2_civil-RA36"/>
      <sheetName val="labour_rates35"/>
      <sheetName val="Civil_&amp;_design35"/>
      <sheetName val="key_info35"/>
      <sheetName val="Cash_Flow35"/>
      <sheetName val="220_11__BS_35"/>
      <sheetName val="Cashflow_projection35"/>
      <sheetName val="Civil_Works39"/>
      <sheetName val="beam-reinft-IIInd_floor38"/>
      <sheetName val="TBAL9697_-group_wise__sdpl37"/>
      <sheetName val="RATE_ANALYSIS_HYDRAULIC_17-0336"/>
      <sheetName val="Staff_Acco_35"/>
      <sheetName val="Name_List35"/>
      <sheetName val="Break_Dw37"/>
      <sheetName val="cables_-_Warmshell35"/>
      <sheetName val="key_dates35"/>
      <sheetName val="Fin_Sum35"/>
      <sheetName val="GR_slab-reinft35"/>
      <sheetName val="Mat_-Rates35"/>
      <sheetName val="Cash_Flow_Input_Data_ISC35"/>
      <sheetName val="final_abstract34"/>
      <sheetName val="Data_sheet34"/>
      <sheetName val="Sheet_134"/>
      <sheetName val="Per_Unit34"/>
      <sheetName val="Pacakges_split34"/>
      <sheetName val="Res_Sheet34"/>
      <sheetName val="Civil_BOQ34"/>
      <sheetName val="2_civil-RA35"/>
      <sheetName val="labour_rates34"/>
      <sheetName val="Civil_&amp;_design34"/>
      <sheetName val="key_info34"/>
      <sheetName val="Cash_Flow34"/>
      <sheetName val="220_11__BS_34"/>
      <sheetName val="Cashflow_projection34"/>
      <sheetName val="Civil_Works41"/>
      <sheetName val="beam-reinft-IIInd_floor40"/>
      <sheetName val="TBAL9697_-group_wise__sdpl39"/>
      <sheetName val="RATE_ANALYSIS_HYDRAULIC_17-0338"/>
      <sheetName val="Staff_Acco_37"/>
      <sheetName val="Name_List37"/>
      <sheetName val="Break_Dw39"/>
      <sheetName val="cables_-_Warmshell37"/>
      <sheetName val="key_dates37"/>
      <sheetName val="Fin_Sum37"/>
      <sheetName val="GR_slab-reinft37"/>
      <sheetName val="Mat_-Rates37"/>
      <sheetName val="Cash_Flow_Input_Data_ISC37"/>
      <sheetName val="final_abstract36"/>
      <sheetName val="Data_sheet36"/>
      <sheetName val="Sheet_136"/>
      <sheetName val="Per_Unit36"/>
      <sheetName val="Pacakges_split36"/>
      <sheetName val="Res_Sheet36"/>
      <sheetName val="Civil_BOQ36"/>
      <sheetName val="2_civil-RA37"/>
      <sheetName val="labour_rates36"/>
      <sheetName val="Civil_&amp;_design36"/>
      <sheetName val="key_info36"/>
      <sheetName val="Cash_Flow36"/>
      <sheetName val="220_11__BS_36"/>
      <sheetName val="Cashflow_projection36"/>
      <sheetName val="Civil_Works43"/>
      <sheetName val="beam-reinft-IIInd_floor42"/>
      <sheetName val="TBAL9697_-group_wise__sdpl41"/>
      <sheetName val="RATE_ANALYSIS_HYDRAULIC_17-0340"/>
      <sheetName val="Staff_Acco_39"/>
      <sheetName val="Name_List39"/>
      <sheetName val="Break_Dw41"/>
      <sheetName val="cables_-_Warmshell39"/>
      <sheetName val="key_dates39"/>
      <sheetName val="Fin_Sum39"/>
      <sheetName val="GR_slab-reinft39"/>
      <sheetName val="Mat_-Rates39"/>
      <sheetName val="Cash_Flow_Input_Data_ISC39"/>
      <sheetName val="final_abstract38"/>
      <sheetName val="Data_sheet38"/>
      <sheetName val="Sheet_138"/>
      <sheetName val="Per_Unit38"/>
      <sheetName val="Pacakges_split38"/>
      <sheetName val="Res_Sheet38"/>
      <sheetName val="Civil_BOQ38"/>
      <sheetName val="2_civil-RA39"/>
      <sheetName val="labour_rates38"/>
      <sheetName val="Civil_&amp;_design38"/>
      <sheetName val="key_info38"/>
      <sheetName val="Cash_Flow38"/>
      <sheetName val="220_11__BS_38"/>
      <sheetName val="Cashflow_projection38"/>
      <sheetName val="Civil_Works44"/>
      <sheetName val="beam-reinft-IIInd_floor43"/>
      <sheetName val="TBAL9697_-group_wise__sdpl42"/>
      <sheetName val="RATE_ANALYSIS_HYDRAULIC_17-0341"/>
      <sheetName val="Staff_Acco_40"/>
      <sheetName val="Name_List40"/>
      <sheetName val="Break_Dw42"/>
      <sheetName val="cables_-_Warmshell40"/>
      <sheetName val="key_dates40"/>
      <sheetName val="Fin_Sum40"/>
      <sheetName val="GR_slab-reinft40"/>
      <sheetName val="Mat_-Rates40"/>
      <sheetName val="Cash_Flow_Input_Data_ISC40"/>
      <sheetName val="final_abstract39"/>
      <sheetName val="Data_sheet39"/>
      <sheetName val="Sheet_139"/>
      <sheetName val="Per_Unit39"/>
      <sheetName val="Pacakges_split39"/>
      <sheetName val="Res_Sheet39"/>
      <sheetName val="Civil_BOQ39"/>
      <sheetName val="2_civil-RA40"/>
      <sheetName val="labour_rates39"/>
      <sheetName val="Civil_&amp;_design39"/>
      <sheetName val="key_info39"/>
      <sheetName val="Cash_Flow39"/>
      <sheetName val="220_11__BS_39"/>
      <sheetName val="Cashflow_projection39"/>
      <sheetName val="Civil_Works48"/>
      <sheetName val="beam-reinft-IIInd_floor47"/>
      <sheetName val="TBAL9697_-group_wise__sdpl46"/>
      <sheetName val="RATE_ANALYSIS_HYDRAULIC_17-0345"/>
      <sheetName val="Staff_Acco_44"/>
      <sheetName val="Name_List44"/>
      <sheetName val="Break_Dw46"/>
      <sheetName val="cables_-_Warmshell44"/>
      <sheetName val="key_dates44"/>
      <sheetName val="Fin_Sum44"/>
      <sheetName val="GR_slab-reinft44"/>
      <sheetName val="Mat_-Rates44"/>
      <sheetName val="Cash_Flow_Input_Data_ISC44"/>
      <sheetName val="final_abstract43"/>
      <sheetName val="Data_sheet43"/>
      <sheetName val="Sheet_143"/>
      <sheetName val="Per_Unit43"/>
      <sheetName val="Pacakges_split43"/>
      <sheetName val="Res_Sheet43"/>
      <sheetName val="Civil_BOQ43"/>
      <sheetName val="2_civil-RA44"/>
      <sheetName val="labour_rates43"/>
      <sheetName val="Civil_&amp;_design43"/>
      <sheetName val="key_info43"/>
      <sheetName val="Cash_Flow43"/>
      <sheetName val="220_11__BS_43"/>
      <sheetName val="Cashflow_projection43"/>
      <sheetName val="Civil_Works45"/>
      <sheetName val="beam-reinft-IIInd_floor44"/>
      <sheetName val="TBAL9697_-group_wise__sdpl43"/>
      <sheetName val="RATE_ANALYSIS_HYDRAULIC_17-0342"/>
      <sheetName val="Staff_Acco_41"/>
      <sheetName val="Name_List41"/>
      <sheetName val="Break_Dw43"/>
      <sheetName val="cables_-_Warmshell41"/>
      <sheetName val="key_dates41"/>
      <sheetName val="Fin_Sum41"/>
      <sheetName val="GR_slab-reinft41"/>
      <sheetName val="Mat_-Rates41"/>
      <sheetName val="Cash_Flow_Input_Data_ISC41"/>
      <sheetName val="final_abstract40"/>
      <sheetName val="Data_sheet40"/>
      <sheetName val="Sheet_140"/>
      <sheetName val="Per_Unit40"/>
      <sheetName val="Pacakges_split40"/>
      <sheetName val="Res_Sheet40"/>
      <sheetName val="Civil_BOQ40"/>
      <sheetName val="2_civil-RA41"/>
      <sheetName val="labour_rates40"/>
      <sheetName val="Civil_&amp;_design40"/>
      <sheetName val="key_info40"/>
      <sheetName val="Cash_Flow40"/>
      <sheetName val="220_11__BS_40"/>
      <sheetName val="Cashflow_projection40"/>
      <sheetName val="Civil_Works46"/>
      <sheetName val="beam-reinft-IIInd_floor45"/>
      <sheetName val="TBAL9697_-group_wise__sdpl44"/>
      <sheetName val="RATE_ANALYSIS_HYDRAULIC_17-0343"/>
      <sheetName val="Staff_Acco_42"/>
      <sheetName val="Name_List42"/>
      <sheetName val="Break_Dw44"/>
      <sheetName val="cables_-_Warmshell42"/>
      <sheetName val="key_dates42"/>
      <sheetName val="Fin_Sum42"/>
      <sheetName val="GR_slab-reinft42"/>
      <sheetName val="Mat_-Rates42"/>
      <sheetName val="Cash_Flow_Input_Data_ISC42"/>
      <sheetName val="final_abstract41"/>
      <sheetName val="Data_sheet41"/>
      <sheetName val="Sheet_141"/>
      <sheetName val="Per_Unit41"/>
      <sheetName val="Pacakges_split41"/>
      <sheetName val="Res_Sheet41"/>
      <sheetName val="Civil_BOQ41"/>
      <sheetName val="2_civil-RA42"/>
      <sheetName val="labour_rates41"/>
      <sheetName val="Civil_&amp;_design41"/>
      <sheetName val="key_info41"/>
      <sheetName val="Cash_Flow41"/>
      <sheetName val="220_11__BS_41"/>
      <sheetName val="Cashflow_projection41"/>
      <sheetName val="Civil_Works47"/>
      <sheetName val="beam-reinft-IIInd_floor46"/>
      <sheetName val="TBAL9697_-group_wise__sdpl45"/>
      <sheetName val="RATE_ANALYSIS_HYDRAULIC_17-0344"/>
      <sheetName val="Staff_Acco_43"/>
      <sheetName val="Name_List43"/>
      <sheetName val="Break_Dw45"/>
      <sheetName val="cables_-_Warmshell43"/>
      <sheetName val="key_dates43"/>
      <sheetName val="Fin_Sum43"/>
      <sheetName val="GR_slab-reinft43"/>
      <sheetName val="Mat_-Rates43"/>
      <sheetName val="Cash_Flow_Input_Data_ISC43"/>
      <sheetName val="final_abstract42"/>
      <sheetName val="Data_sheet42"/>
      <sheetName val="Sheet_142"/>
      <sheetName val="Per_Unit42"/>
      <sheetName val="Pacakges_split42"/>
      <sheetName val="Res_Sheet42"/>
      <sheetName val="Civil_BOQ42"/>
      <sheetName val="2_civil-RA43"/>
      <sheetName val="labour_rates42"/>
      <sheetName val="Civil_&amp;_design42"/>
      <sheetName val="key_info42"/>
      <sheetName val="Cash_Flow42"/>
      <sheetName val="220_11__BS_42"/>
      <sheetName val="Cashflow_projection42"/>
      <sheetName val="Civil_Works51"/>
      <sheetName val="beam-reinft-IIInd_floor50"/>
      <sheetName val="TBAL9697_-group_wise__sdpl49"/>
      <sheetName val="RATE_ANALYSIS_HYDRAULIC_17-0348"/>
      <sheetName val="Staff_Acco_47"/>
      <sheetName val="Name_List47"/>
      <sheetName val="Break_Dw49"/>
      <sheetName val="cables_-_Warmshell47"/>
      <sheetName val="key_dates47"/>
      <sheetName val="Fin_Sum47"/>
      <sheetName val="GR_slab-reinft47"/>
      <sheetName val="Mat_-Rates47"/>
      <sheetName val="Cash_Flow_Input_Data_ISC47"/>
      <sheetName val="final_abstract46"/>
      <sheetName val="Data_sheet46"/>
      <sheetName val="Sheet_146"/>
      <sheetName val="Per_Unit46"/>
      <sheetName val="Pacakges_split46"/>
      <sheetName val="Res_Sheet46"/>
      <sheetName val="Civil_BOQ46"/>
      <sheetName val="2_civil-RA47"/>
      <sheetName val="labour_rates46"/>
      <sheetName val="Civil_&amp;_design46"/>
      <sheetName val="key_info46"/>
      <sheetName val="Cash_Flow46"/>
      <sheetName val="220_11__BS_46"/>
      <sheetName val="Cashflow_projection46"/>
      <sheetName val="Civil_Works50"/>
      <sheetName val="beam-reinft-IIInd_floor49"/>
      <sheetName val="TBAL9697_-group_wise__sdpl48"/>
      <sheetName val="RATE_ANALYSIS_HYDRAULIC_17-0347"/>
      <sheetName val="Staff_Acco_46"/>
      <sheetName val="Name_List46"/>
      <sheetName val="Break_Dw48"/>
      <sheetName val="cables_-_Warmshell46"/>
      <sheetName val="key_dates46"/>
      <sheetName val="Fin_Sum46"/>
      <sheetName val="GR_slab-reinft46"/>
      <sheetName val="Mat_-Rates46"/>
      <sheetName val="Cash_Flow_Input_Data_ISC46"/>
      <sheetName val="final_abstract45"/>
      <sheetName val="Data_sheet45"/>
      <sheetName val="Sheet_145"/>
      <sheetName val="Per_Unit45"/>
      <sheetName val="Pacakges_split45"/>
      <sheetName val="Res_Sheet45"/>
      <sheetName val="Civil_BOQ45"/>
      <sheetName val="2_civil-RA46"/>
      <sheetName val="labour_rates45"/>
      <sheetName val="Civil_&amp;_design45"/>
      <sheetName val="key_info45"/>
      <sheetName val="Cash_Flow45"/>
      <sheetName val="220_11__BS_45"/>
      <sheetName val="Cashflow_projection45"/>
      <sheetName val="Civil_Works49"/>
      <sheetName val="beam-reinft-IIInd_floor48"/>
      <sheetName val="TBAL9697_-group_wise__sdpl47"/>
      <sheetName val="RATE_ANALYSIS_HYDRAULIC_17-0346"/>
      <sheetName val="Staff_Acco_45"/>
      <sheetName val="Name_List45"/>
      <sheetName val="Break_Dw47"/>
      <sheetName val="cables_-_Warmshell45"/>
      <sheetName val="key_dates45"/>
      <sheetName val="Fin_Sum45"/>
      <sheetName val="GR_slab-reinft45"/>
      <sheetName val="Mat_-Rates45"/>
      <sheetName val="Cash_Flow_Input_Data_ISC45"/>
      <sheetName val="final_abstract44"/>
      <sheetName val="Data_sheet44"/>
      <sheetName val="Sheet_144"/>
      <sheetName val="Per_Unit44"/>
      <sheetName val="Pacakges_split44"/>
      <sheetName val="Res_Sheet44"/>
      <sheetName val="Civil_BOQ44"/>
      <sheetName val="2_civil-RA45"/>
      <sheetName val="labour_rates44"/>
      <sheetName val="Civil_&amp;_design44"/>
      <sheetName val="key_info44"/>
      <sheetName val="Cash_Flow44"/>
      <sheetName val="220_11__BS_44"/>
      <sheetName val="Cashflow_projection44"/>
      <sheetName val="Civil_Works52"/>
      <sheetName val="beam-reinft-IIInd_floor51"/>
      <sheetName val="TBAL9697_-group_wise__sdpl50"/>
      <sheetName val="RATE_ANALYSIS_HYDRAULIC_17-0349"/>
      <sheetName val="Staff_Acco_48"/>
      <sheetName val="Name_List48"/>
      <sheetName val="Break_Dw50"/>
      <sheetName val="cables_-_Warmshell48"/>
      <sheetName val="key_dates48"/>
      <sheetName val="Fin_Sum48"/>
      <sheetName val="GR_slab-reinft48"/>
      <sheetName val="Mat_-Rates48"/>
      <sheetName val="Cash_Flow_Input_Data_ISC48"/>
      <sheetName val="final_abstract47"/>
      <sheetName val="Data_sheet47"/>
      <sheetName val="Sheet_147"/>
      <sheetName val="Per_Unit47"/>
      <sheetName val="Pacakges_split47"/>
      <sheetName val="Res_Sheet47"/>
      <sheetName val="Civil_BOQ47"/>
      <sheetName val="2_civil-RA48"/>
      <sheetName val="labour_rates47"/>
      <sheetName val="Civil_&amp;_design47"/>
      <sheetName val="key_info47"/>
      <sheetName val="Cash_Flow47"/>
      <sheetName val="220_11__BS_47"/>
      <sheetName val="Cashflow_projection47"/>
      <sheetName val="Civil_Works53"/>
      <sheetName val="beam-reinft-IIInd_floor52"/>
      <sheetName val="TBAL9697_-group_wise__sdpl51"/>
      <sheetName val="RATE_ANALYSIS_HYDRAULIC_17-0350"/>
      <sheetName val="Staff_Acco_49"/>
      <sheetName val="Name_List49"/>
      <sheetName val="Break_Dw51"/>
      <sheetName val="cables_-_Warmshell49"/>
      <sheetName val="key_dates49"/>
      <sheetName val="Fin_Sum49"/>
      <sheetName val="GR_slab-reinft49"/>
      <sheetName val="Mat_-Rates49"/>
      <sheetName val="Cash_Flow_Input_Data_ISC49"/>
      <sheetName val="final_abstract48"/>
      <sheetName val="Data_sheet48"/>
      <sheetName val="Sheet_148"/>
      <sheetName val="Per_Unit48"/>
      <sheetName val="Pacakges_split48"/>
      <sheetName val="Res_Sheet48"/>
      <sheetName val="Civil_BOQ48"/>
      <sheetName val="2_civil-RA49"/>
      <sheetName val="labour_rates48"/>
      <sheetName val="Civil_&amp;_design48"/>
      <sheetName val="key_info48"/>
      <sheetName val="Cash_Flow48"/>
      <sheetName val="220_11__BS_48"/>
      <sheetName val="Cashflow_projection48"/>
      <sheetName val="Civil_Works54"/>
      <sheetName val="beam-reinft-IIInd_floor53"/>
      <sheetName val="TBAL9697_-group_wise__sdpl52"/>
      <sheetName val="RATE_ANALYSIS_HYDRAULIC_17-0351"/>
      <sheetName val="Staff_Acco_50"/>
      <sheetName val="Name_List50"/>
      <sheetName val="Break_Dw52"/>
      <sheetName val="cables_-_Warmshell50"/>
      <sheetName val="key_dates50"/>
      <sheetName val="Fin_Sum50"/>
      <sheetName val="GR_slab-reinft50"/>
      <sheetName val="Mat_-Rates50"/>
      <sheetName val="Cash_Flow_Input_Data_ISC50"/>
      <sheetName val="final_abstract49"/>
      <sheetName val="Data_sheet49"/>
      <sheetName val="Sheet_149"/>
      <sheetName val="Per_Unit49"/>
      <sheetName val="Pacakges_split49"/>
      <sheetName val="Res_Sheet49"/>
      <sheetName val="Civil_BOQ49"/>
      <sheetName val="2_civil-RA50"/>
      <sheetName val="labour_rates49"/>
      <sheetName val="Civil_&amp;_design49"/>
      <sheetName val="key_info49"/>
      <sheetName val="Cash_Flow49"/>
      <sheetName val="220_11__BS_49"/>
      <sheetName val="Cashflow_projection49"/>
      <sheetName val="Civil_Works55"/>
      <sheetName val="beam-reinft-IIInd_floor54"/>
      <sheetName val="TBAL9697_-group_wise__sdpl53"/>
      <sheetName val="RATE_ANALYSIS_HYDRAULIC_17-0352"/>
      <sheetName val="Staff_Acco_51"/>
      <sheetName val="Name_List51"/>
      <sheetName val="Break_Dw53"/>
      <sheetName val="cables_-_Warmshell51"/>
      <sheetName val="key_dates51"/>
      <sheetName val="Fin_Sum51"/>
      <sheetName val="GR_slab-reinft51"/>
      <sheetName val="Mat_-Rates51"/>
      <sheetName val="Cash_Flow_Input_Data_ISC51"/>
      <sheetName val="final_abstract50"/>
      <sheetName val="Data_sheet50"/>
      <sheetName val="Sheet_150"/>
      <sheetName val="Per_Unit50"/>
      <sheetName val="Pacakges_split50"/>
      <sheetName val="Res_Sheet50"/>
      <sheetName val="Civil_BOQ50"/>
      <sheetName val="2_civil-RA51"/>
      <sheetName val="labour_rates50"/>
      <sheetName val="Civil_&amp;_design50"/>
      <sheetName val="key_info50"/>
      <sheetName val="Cash_Flow50"/>
      <sheetName val="220_11__BS_50"/>
      <sheetName val="Cashflow_projection50"/>
      <sheetName val="Civil_Works58"/>
      <sheetName val="beam-reinft-IIInd_floor57"/>
      <sheetName val="TBAL9697_-group_wise__sdpl56"/>
      <sheetName val="RATE_ANALYSIS_HYDRAULIC_17-0355"/>
      <sheetName val="Staff_Acco_54"/>
      <sheetName val="Name_List54"/>
      <sheetName val="Break_Dw56"/>
      <sheetName val="cables_-_Warmshell54"/>
      <sheetName val="key_dates54"/>
      <sheetName val="Fin_Sum54"/>
      <sheetName val="GR_slab-reinft54"/>
      <sheetName val="Mat_-Rates54"/>
      <sheetName val="Cash_Flow_Input_Data_ISC54"/>
      <sheetName val="final_abstract53"/>
      <sheetName val="Data_sheet53"/>
      <sheetName val="Sheet_153"/>
      <sheetName val="Per_Unit53"/>
      <sheetName val="Pacakges_split53"/>
      <sheetName val="Res_Sheet53"/>
      <sheetName val="Civil_BOQ53"/>
      <sheetName val="2_civil-RA54"/>
      <sheetName val="labour_rates53"/>
      <sheetName val="Civil_&amp;_design53"/>
      <sheetName val="key_info53"/>
      <sheetName val="Cash_Flow53"/>
      <sheetName val="220_11__BS_53"/>
      <sheetName val="Cashflow_projection53"/>
      <sheetName val="Civil_Works57"/>
      <sheetName val="beam-reinft-IIInd_floor56"/>
      <sheetName val="TBAL9697_-group_wise__sdpl55"/>
      <sheetName val="RATE_ANALYSIS_HYDRAULIC_17-0354"/>
      <sheetName val="Staff_Acco_53"/>
      <sheetName val="Name_List53"/>
      <sheetName val="Break_Dw55"/>
      <sheetName val="cables_-_Warmshell53"/>
      <sheetName val="key_dates53"/>
      <sheetName val="Fin_Sum53"/>
      <sheetName val="GR_slab-reinft53"/>
      <sheetName val="Mat_-Rates53"/>
      <sheetName val="Cash_Flow_Input_Data_ISC53"/>
      <sheetName val="final_abstract52"/>
      <sheetName val="Data_sheet52"/>
      <sheetName val="Sheet_152"/>
      <sheetName val="Per_Unit52"/>
      <sheetName val="Pacakges_split52"/>
      <sheetName val="Res_Sheet52"/>
      <sheetName val="Civil_BOQ52"/>
      <sheetName val="2_civil-RA53"/>
      <sheetName val="labour_rates52"/>
      <sheetName val="Civil_&amp;_design52"/>
      <sheetName val="key_info52"/>
      <sheetName val="Cash_Flow52"/>
      <sheetName val="220_11__BS_52"/>
      <sheetName val="Cashflow_projection52"/>
      <sheetName val="Civil_Works56"/>
      <sheetName val="beam-reinft-IIInd_floor55"/>
      <sheetName val="TBAL9697_-group_wise__sdpl54"/>
      <sheetName val="RATE_ANALYSIS_HYDRAULIC_17-0353"/>
      <sheetName val="Staff_Acco_52"/>
      <sheetName val="Name_List52"/>
      <sheetName val="Break_Dw54"/>
      <sheetName val="cables_-_Warmshell52"/>
      <sheetName val="key_dates52"/>
      <sheetName val="Fin_Sum52"/>
      <sheetName val="GR_slab-reinft52"/>
      <sheetName val="Mat_-Rates52"/>
      <sheetName val="Cash_Flow_Input_Data_ISC52"/>
      <sheetName val="final_abstract51"/>
      <sheetName val="Data_sheet51"/>
      <sheetName val="Sheet_151"/>
      <sheetName val="Per_Unit51"/>
      <sheetName val="Pacakges_split51"/>
      <sheetName val="Res_Sheet51"/>
      <sheetName val="Civil_BOQ51"/>
      <sheetName val="2_civil-RA52"/>
      <sheetName val="labour_rates51"/>
      <sheetName val="Civil_&amp;_design51"/>
      <sheetName val="key_info51"/>
      <sheetName val="Cash_Flow51"/>
      <sheetName val="220_11__BS_51"/>
      <sheetName val="Cashflow_projection51"/>
      <sheetName val="Civil_Works59"/>
      <sheetName val="beam-reinft-IIInd_floor58"/>
      <sheetName val="TBAL9697_-group_wise__sdpl57"/>
      <sheetName val="RATE_ANALYSIS_HYDRAULIC_17-0356"/>
      <sheetName val="Staff_Acco_55"/>
      <sheetName val="Name_List55"/>
      <sheetName val="Break_Dw57"/>
      <sheetName val="cables_-_Warmshell55"/>
      <sheetName val="key_dates55"/>
      <sheetName val="Fin_Sum55"/>
      <sheetName val="GR_slab-reinft55"/>
      <sheetName val="Mat_-Rates55"/>
      <sheetName val="Cash_Flow_Input_Data_ISC55"/>
      <sheetName val="final_abstract54"/>
      <sheetName val="Data_sheet54"/>
      <sheetName val="Sheet_154"/>
      <sheetName val="Per_Unit54"/>
      <sheetName val="Pacakges_split54"/>
      <sheetName val="Res_Sheet54"/>
      <sheetName val="Civil_BOQ54"/>
      <sheetName val="2_civil-RA55"/>
      <sheetName val="labour_rates54"/>
      <sheetName val="Civil_&amp;_design54"/>
      <sheetName val="key_info54"/>
      <sheetName val="Cash_Flow54"/>
      <sheetName val="220_11__BS_54"/>
      <sheetName val="Cashflow_projection54"/>
      <sheetName val="Micro"/>
      <sheetName val="GM &amp; TA"/>
      <sheetName val="Macro"/>
      <sheetName val="Scaff-Rose"/>
      <sheetName val="3"/>
      <sheetName val="Introduction"/>
      <sheetName val="IO's"/>
      <sheetName val="SICAM"/>
      <sheetName val="Prices"/>
      <sheetName val="Daten"/>
      <sheetName val="Material"/>
      <sheetName val="Control Sheet"/>
      <sheetName val="#REF!"/>
      <sheetName val="Flooring1"/>
      <sheetName val="nc-m"/>
      <sheetName val="ANAL"/>
      <sheetName val="TAX INCOME"/>
      <sheetName val="DWTables"/>
      <sheetName val="Main"/>
      <sheetName val="GI fabrication - fire exit  "/>
      <sheetName val="Up to floor"/>
      <sheetName val="External steps"/>
      <sheetName val="Ramp-1"/>
      <sheetName val="Loading unloading platform -1 "/>
      <sheetName val="Flagging concrete"/>
      <sheetName val="Flooring"/>
      <sheetName val="Perimeter walls"/>
      <sheetName val="Internal staircase"/>
      <sheetName val="MEZZANINE FLOOR "/>
      <sheetName val="doors &amp; windows "/>
      <sheetName val="Machinary foundation"/>
      <sheetName val="ABSTRCT - PRODUCTION BUILDING"/>
      <sheetName val="Balance Sheet Details CMC"/>
      <sheetName val="C_link"/>
      <sheetName val="P_link"/>
      <sheetName val="Assumption "/>
      <sheetName val="class_&amp;_category"/>
      <sheetName val="KQ_Cost_Controlling"/>
      <sheetName val="KQ_Appropriation"/>
      <sheetName val="Detail_P&amp;L"/>
      <sheetName val="Assumption_Sheet"/>
      <sheetName val="Project_Brief"/>
      <sheetName val="Area_Statement"/>
      <sheetName val="Data_Input"/>
      <sheetName val="Project_Charter"/>
      <sheetName val="COLUMN-CR"/>
      <sheetName val="Cover"/>
      <sheetName val="c-data"/>
    </sheetNames>
    <sheetDataSet>
      <sheetData sheetId="0">
        <row r="7">
          <cell r="K7">
            <v>150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K7">
            <v>150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ow r="7">
          <cell r="K7">
            <v>150</v>
          </cell>
        </row>
      </sheetData>
      <sheetData sheetId="143">
        <row r="7">
          <cell r="K7">
            <v>150</v>
          </cell>
        </row>
      </sheetData>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ow r="7">
          <cell r="K7">
            <v>150</v>
          </cell>
        </row>
      </sheetData>
      <sheetData sheetId="173">
        <row r="7">
          <cell r="K7">
            <v>150</v>
          </cell>
        </row>
      </sheetData>
      <sheetData sheetId="174">
        <row r="7">
          <cell r="K7">
            <v>150</v>
          </cell>
        </row>
      </sheetData>
      <sheetData sheetId="175">
        <row r="7">
          <cell r="K7">
            <v>150</v>
          </cell>
        </row>
      </sheetData>
      <sheetData sheetId="176">
        <row r="7">
          <cell r="K7">
            <v>150</v>
          </cell>
        </row>
      </sheetData>
      <sheetData sheetId="177">
        <row r="7">
          <cell r="K7">
            <v>150</v>
          </cell>
        </row>
      </sheetData>
      <sheetData sheetId="178">
        <row r="7">
          <cell r="K7">
            <v>150</v>
          </cell>
        </row>
      </sheetData>
      <sheetData sheetId="179">
        <row r="7">
          <cell r="K7">
            <v>150</v>
          </cell>
        </row>
      </sheetData>
      <sheetData sheetId="180">
        <row r="7">
          <cell r="K7">
            <v>150</v>
          </cell>
        </row>
      </sheetData>
      <sheetData sheetId="181">
        <row r="7">
          <cell r="K7">
            <v>150</v>
          </cell>
        </row>
      </sheetData>
      <sheetData sheetId="182"/>
      <sheetData sheetId="183">
        <row r="7">
          <cell r="K7">
            <v>150</v>
          </cell>
        </row>
      </sheetData>
      <sheetData sheetId="184">
        <row r="7">
          <cell r="K7">
            <v>150</v>
          </cell>
        </row>
      </sheetData>
      <sheetData sheetId="185"/>
      <sheetData sheetId="186"/>
      <sheetData sheetId="187"/>
      <sheetData sheetId="188"/>
      <sheetData sheetId="189"/>
      <sheetData sheetId="190">
        <row r="7">
          <cell r="K7">
            <v>150</v>
          </cell>
        </row>
      </sheetData>
      <sheetData sheetId="191">
        <row r="7">
          <cell r="K7">
            <v>150</v>
          </cell>
        </row>
      </sheetData>
      <sheetData sheetId="192">
        <row r="7">
          <cell r="K7">
            <v>150</v>
          </cell>
        </row>
      </sheetData>
      <sheetData sheetId="193">
        <row r="7">
          <cell r="K7">
            <v>150</v>
          </cell>
        </row>
      </sheetData>
      <sheetData sheetId="194">
        <row r="7">
          <cell r="K7">
            <v>150</v>
          </cell>
        </row>
      </sheetData>
      <sheetData sheetId="195">
        <row r="7">
          <cell r="K7">
            <v>150</v>
          </cell>
        </row>
      </sheetData>
      <sheetData sheetId="196"/>
      <sheetData sheetId="197"/>
      <sheetData sheetId="198">
        <row r="7">
          <cell r="K7">
            <v>150</v>
          </cell>
        </row>
      </sheetData>
      <sheetData sheetId="199">
        <row r="7">
          <cell r="K7">
            <v>150</v>
          </cell>
        </row>
      </sheetData>
      <sheetData sheetId="200"/>
      <sheetData sheetId="201"/>
      <sheetData sheetId="202">
        <row r="7">
          <cell r="K7">
            <v>150</v>
          </cell>
        </row>
      </sheetData>
      <sheetData sheetId="203"/>
      <sheetData sheetId="204"/>
      <sheetData sheetId="205">
        <row r="7">
          <cell r="K7">
            <v>150</v>
          </cell>
        </row>
      </sheetData>
      <sheetData sheetId="206">
        <row r="7">
          <cell r="K7">
            <v>150</v>
          </cell>
        </row>
      </sheetData>
      <sheetData sheetId="207">
        <row r="7">
          <cell r="K7">
            <v>150</v>
          </cell>
        </row>
      </sheetData>
      <sheetData sheetId="208">
        <row r="7">
          <cell r="K7">
            <v>150</v>
          </cell>
        </row>
      </sheetData>
      <sheetData sheetId="209">
        <row r="7">
          <cell r="K7">
            <v>150</v>
          </cell>
        </row>
      </sheetData>
      <sheetData sheetId="210">
        <row r="7">
          <cell r="K7">
            <v>150</v>
          </cell>
        </row>
      </sheetData>
      <sheetData sheetId="211">
        <row r="7">
          <cell r="K7">
            <v>150</v>
          </cell>
        </row>
      </sheetData>
      <sheetData sheetId="212">
        <row r="7">
          <cell r="K7">
            <v>150</v>
          </cell>
        </row>
      </sheetData>
      <sheetData sheetId="213">
        <row r="7">
          <cell r="K7">
            <v>150</v>
          </cell>
        </row>
      </sheetData>
      <sheetData sheetId="214">
        <row r="7">
          <cell r="K7">
            <v>150</v>
          </cell>
        </row>
      </sheetData>
      <sheetData sheetId="215">
        <row r="7">
          <cell r="K7">
            <v>150</v>
          </cell>
        </row>
      </sheetData>
      <sheetData sheetId="216">
        <row r="7">
          <cell r="K7">
            <v>150</v>
          </cell>
        </row>
      </sheetData>
      <sheetData sheetId="217">
        <row r="7">
          <cell r="K7">
            <v>150</v>
          </cell>
        </row>
      </sheetData>
      <sheetData sheetId="218">
        <row r="7">
          <cell r="K7">
            <v>150</v>
          </cell>
        </row>
      </sheetData>
      <sheetData sheetId="219">
        <row r="7">
          <cell r="K7">
            <v>150</v>
          </cell>
        </row>
      </sheetData>
      <sheetData sheetId="220">
        <row r="7">
          <cell r="K7">
            <v>150</v>
          </cell>
        </row>
      </sheetData>
      <sheetData sheetId="221">
        <row r="7">
          <cell r="K7">
            <v>150</v>
          </cell>
        </row>
      </sheetData>
      <sheetData sheetId="222">
        <row r="7">
          <cell r="K7">
            <v>150</v>
          </cell>
        </row>
      </sheetData>
      <sheetData sheetId="223">
        <row r="7">
          <cell r="K7">
            <v>150</v>
          </cell>
        </row>
      </sheetData>
      <sheetData sheetId="224">
        <row r="7">
          <cell r="K7">
            <v>150</v>
          </cell>
        </row>
      </sheetData>
      <sheetData sheetId="225">
        <row r="7">
          <cell r="K7">
            <v>150</v>
          </cell>
        </row>
      </sheetData>
      <sheetData sheetId="226">
        <row r="7">
          <cell r="K7">
            <v>150</v>
          </cell>
        </row>
      </sheetData>
      <sheetData sheetId="227">
        <row r="7">
          <cell r="K7">
            <v>150</v>
          </cell>
        </row>
      </sheetData>
      <sheetData sheetId="228">
        <row r="7">
          <cell r="K7">
            <v>150</v>
          </cell>
        </row>
      </sheetData>
      <sheetData sheetId="229">
        <row r="7">
          <cell r="K7">
            <v>150</v>
          </cell>
        </row>
      </sheetData>
      <sheetData sheetId="230">
        <row r="7">
          <cell r="K7">
            <v>150</v>
          </cell>
        </row>
      </sheetData>
      <sheetData sheetId="231">
        <row r="7">
          <cell r="K7">
            <v>150</v>
          </cell>
        </row>
      </sheetData>
      <sheetData sheetId="232">
        <row r="7">
          <cell r="K7">
            <v>150</v>
          </cell>
        </row>
      </sheetData>
      <sheetData sheetId="233">
        <row r="7">
          <cell r="K7">
            <v>150</v>
          </cell>
        </row>
      </sheetData>
      <sheetData sheetId="234">
        <row r="7">
          <cell r="K7">
            <v>150</v>
          </cell>
        </row>
      </sheetData>
      <sheetData sheetId="235">
        <row r="7">
          <cell r="K7">
            <v>150</v>
          </cell>
        </row>
      </sheetData>
      <sheetData sheetId="236">
        <row r="7">
          <cell r="K7">
            <v>150</v>
          </cell>
        </row>
      </sheetData>
      <sheetData sheetId="237">
        <row r="7">
          <cell r="K7">
            <v>150</v>
          </cell>
        </row>
      </sheetData>
      <sheetData sheetId="238">
        <row r="7">
          <cell r="K7">
            <v>150</v>
          </cell>
        </row>
      </sheetData>
      <sheetData sheetId="239">
        <row r="7">
          <cell r="K7">
            <v>150</v>
          </cell>
        </row>
      </sheetData>
      <sheetData sheetId="240">
        <row r="7">
          <cell r="K7">
            <v>150</v>
          </cell>
        </row>
      </sheetData>
      <sheetData sheetId="241">
        <row r="7">
          <cell r="K7">
            <v>150</v>
          </cell>
        </row>
      </sheetData>
      <sheetData sheetId="242">
        <row r="7">
          <cell r="K7">
            <v>150</v>
          </cell>
        </row>
      </sheetData>
      <sheetData sheetId="243">
        <row r="7">
          <cell r="K7">
            <v>150</v>
          </cell>
        </row>
      </sheetData>
      <sheetData sheetId="244">
        <row r="7">
          <cell r="K7">
            <v>150</v>
          </cell>
        </row>
      </sheetData>
      <sheetData sheetId="245">
        <row r="7">
          <cell r="K7">
            <v>150</v>
          </cell>
        </row>
      </sheetData>
      <sheetData sheetId="246">
        <row r="7">
          <cell r="K7">
            <v>150</v>
          </cell>
        </row>
      </sheetData>
      <sheetData sheetId="247">
        <row r="7">
          <cell r="K7">
            <v>150</v>
          </cell>
        </row>
      </sheetData>
      <sheetData sheetId="248">
        <row r="7">
          <cell r="K7">
            <v>150</v>
          </cell>
        </row>
      </sheetData>
      <sheetData sheetId="249">
        <row r="7">
          <cell r="K7">
            <v>150</v>
          </cell>
        </row>
      </sheetData>
      <sheetData sheetId="250">
        <row r="7">
          <cell r="K7">
            <v>150</v>
          </cell>
        </row>
      </sheetData>
      <sheetData sheetId="251">
        <row r="7">
          <cell r="K7">
            <v>150</v>
          </cell>
        </row>
      </sheetData>
      <sheetData sheetId="252">
        <row r="7">
          <cell r="K7">
            <v>150</v>
          </cell>
        </row>
      </sheetData>
      <sheetData sheetId="253">
        <row r="7">
          <cell r="K7">
            <v>150</v>
          </cell>
        </row>
      </sheetData>
      <sheetData sheetId="254">
        <row r="7">
          <cell r="K7">
            <v>150</v>
          </cell>
        </row>
      </sheetData>
      <sheetData sheetId="255">
        <row r="7">
          <cell r="K7">
            <v>150</v>
          </cell>
        </row>
      </sheetData>
      <sheetData sheetId="256">
        <row r="7">
          <cell r="K7">
            <v>150</v>
          </cell>
        </row>
      </sheetData>
      <sheetData sheetId="257">
        <row r="7">
          <cell r="K7">
            <v>150</v>
          </cell>
        </row>
      </sheetData>
      <sheetData sheetId="258">
        <row r="7">
          <cell r="K7">
            <v>150</v>
          </cell>
        </row>
      </sheetData>
      <sheetData sheetId="259">
        <row r="7">
          <cell r="K7">
            <v>150</v>
          </cell>
        </row>
      </sheetData>
      <sheetData sheetId="260">
        <row r="7">
          <cell r="K7">
            <v>150</v>
          </cell>
        </row>
      </sheetData>
      <sheetData sheetId="261">
        <row r="7">
          <cell r="K7">
            <v>150</v>
          </cell>
        </row>
      </sheetData>
      <sheetData sheetId="262">
        <row r="7">
          <cell r="K7">
            <v>150</v>
          </cell>
        </row>
      </sheetData>
      <sheetData sheetId="263">
        <row r="7">
          <cell r="K7">
            <v>150</v>
          </cell>
        </row>
      </sheetData>
      <sheetData sheetId="264">
        <row r="7">
          <cell r="K7">
            <v>150</v>
          </cell>
        </row>
      </sheetData>
      <sheetData sheetId="265">
        <row r="7">
          <cell r="K7">
            <v>150</v>
          </cell>
        </row>
      </sheetData>
      <sheetData sheetId="266">
        <row r="7">
          <cell r="K7">
            <v>150</v>
          </cell>
        </row>
      </sheetData>
      <sheetData sheetId="267">
        <row r="7">
          <cell r="K7">
            <v>150</v>
          </cell>
        </row>
      </sheetData>
      <sheetData sheetId="268">
        <row r="7">
          <cell r="K7">
            <v>150</v>
          </cell>
        </row>
      </sheetData>
      <sheetData sheetId="269">
        <row r="7">
          <cell r="K7">
            <v>150</v>
          </cell>
        </row>
      </sheetData>
      <sheetData sheetId="270">
        <row r="7">
          <cell r="K7">
            <v>150</v>
          </cell>
        </row>
      </sheetData>
      <sheetData sheetId="271">
        <row r="7">
          <cell r="K7">
            <v>150</v>
          </cell>
        </row>
      </sheetData>
      <sheetData sheetId="272">
        <row r="7">
          <cell r="K7">
            <v>150</v>
          </cell>
        </row>
      </sheetData>
      <sheetData sheetId="273">
        <row r="7">
          <cell r="K7">
            <v>150</v>
          </cell>
        </row>
      </sheetData>
      <sheetData sheetId="274">
        <row r="7">
          <cell r="K7">
            <v>150</v>
          </cell>
        </row>
      </sheetData>
      <sheetData sheetId="275">
        <row r="7">
          <cell r="K7">
            <v>150</v>
          </cell>
        </row>
      </sheetData>
      <sheetData sheetId="276">
        <row r="7">
          <cell r="K7">
            <v>150</v>
          </cell>
        </row>
      </sheetData>
      <sheetData sheetId="277">
        <row r="7">
          <cell r="K7">
            <v>150</v>
          </cell>
        </row>
      </sheetData>
      <sheetData sheetId="278">
        <row r="7">
          <cell r="K7">
            <v>150</v>
          </cell>
        </row>
      </sheetData>
      <sheetData sheetId="279">
        <row r="7">
          <cell r="K7">
            <v>150</v>
          </cell>
        </row>
      </sheetData>
      <sheetData sheetId="280">
        <row r="7">
          <cell r="K7">
            <v>150</v>
          </cell>
        </row>
      </sheetData>
      <sheetData sheetId="281">
        <row r="7">
          <cell r="K7">
            <v>150</v>
          </cell>
        </row>
      </sheetData>
      <sheetData sheetId="282">
        <row r="7">
          <cell r="K7">
            <v>150</v>
          </cell>
        </row>
      </sheetData>
      <sheetData sheetId="283">
        <row r="7">
          <cell r="K7">
            <v>150</v>
          </cell>
        </row>
      </sheetData>
      <sheetData sheetId="284">
        <row r="7">
          <cell r="K7">
            <v>150</v>
          </cell>
        </row>
      </sheetData>
      <sheetData sheetId="285">
        <row r="7">
          <cell r="K7">
            <v>150</v>
          </cell>
        </row>
      </sheetData>
      <sheetData sheetId="286">
        <row r="7">
          <cell r="K7">
            <v>150</v>
          </cell>
        </row>
      </sheetData>
      <sheetData sheetId="287">
        <row r="7">
          <cell r="K7">
            <v>150</v>
          </cell>
        </row>
      </sheetData>
      <sheetData sheetId="288">
        <row r="7">
          <cell r="K7">
            <v>150</v>
          </cell>
        </row>
      </sheetData>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7">
          <cell r="K7">
            <v>150</v>
          </cell>
        </row>
      </sheetData>
      <sheetData sheetId="401">
        <row r="7">
          <cell r="K7">
            <v>150</v>
          </cell>
        </row>
      </sheetData>
      <sheetData sheetId="402">
        <row r="7">
          <cell r="K7">
            <v>150</v>
          </cell>
        </row>
      </sheetData>
      <sheetData sheetId="403">
        <row r="7">
          <cell r="K7">
            <v>150</v>
          </cell>
        </row>
      </sheetData>
      <sheetData sheetId="404">
        <row r="7">
          <cell r="K7">
            <v>150</v>
          </cell>
        </row>
      </sheetData>
      <sheetData sheetId="405">
        <row r="7">
          <cell r="K7">
            <v>150</v>
          </cell>
        </row>
      </sheetData>
      <sheetData sheetId="406">
        <row r="7">
          <cell r="K7">
            <v>150</v>
          </cell>
        </row>
      </sheetData>
      <sheetData sheetId="407">
        <row r="7">
          <cell r="K7">
            <v>150</v>
          </cell>
        </row>
      </sheetData>
      <sheetData sheetId="408">
        <row r="7">
          <cell r="K7">
            <v>150</v>
          </cell>
        </row>
      </sheetData>
      <sheetData sheetId="409">
        <row r="7">
          <cell r="K7">
            <v>150</v>
          </cell>
        </row>
      </sheetData>
      <sheetData sheetId="410">
        <row r="7">
          <cell r="K7">
            <v>150</v>
          </cell>
        </row>
      </sheetData>
      <sheetData sheetId="411">
        <row r="7">
          <cell r="K7">
            <v>150</v>
          </cell>
        </row>
      </sheetData>
      <sheetData sheetId="412">
        <row r="7">
          <cell r="K7">
            <v>150</v>
          </cell>
        </row>
      </sheetData>
      <sheetData sheetId="413">
        <row r="7">
          <cell r="K7">
            <v>150</v>
          </cell>
        </row>
      </sheetData>
      <sheetData sheetId="414">
        <row r="7">
          <cell r="K7">
            <v>150</v>
          </cell>
        </row>
      </sheetData>
      <sheetData sheetId="415">
        <row r="7">
          <cell r="K7">
            <v>150</v>
          </cell>
        </row>
      </sheetData>
      <sheetData sheetId="416">
        <row r="7">
          <cell r="K7">
            <v>150</v>
          </cell>
        </row>
      </sheetData>
      <sheetData sheetId="417">
        <row r="7">
          <cell r="K7">
            <v>150</v>
          </cell>
        </row>
      </sheetData>
      <sheetData sheetId="418">
        <row r="7">
          <cell r="K7">
            <v>150</v>
          </cell>
        </row>
      </sheetData>
      <sheetData sheetId="419">
        <row r="7">
          <cell r="K7">
            <v>150</v>
          </cell>
        </row>
      </sheetData>
      <sheetData sheetId="420">
        <row r="7">
          <cell r="K7">
            <v>150</v>
          </cell>
        </row>
      </sheetData>
      <sheetData sheetId="421">
        <row r="7">
          <cell r="K7">
            <v>150</v>
          </cell>
        </row>
      </sheetData>
      <sheetData sheetId="422">
        <row r="7">
          <cell r="K7">
            <v>150</v>
          </cell>
        </row>
      </sheetData>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row r="7">
          <cell r="K7">
            <v>150</v>
          </cell>
        </row>
      </sheetData>
      <sheetData sheetId="492"/>
      <sheetData sheetId="493">
        <row r="7">
          <cell r="K7">
            <v>150</v>
          </cell>
        </row>
      </sheetData>
      <sheetData sheetId="494">
        <row r="7">
          <cell r="K7">
            <v>150</v>
          </cell>
        </row>
      </sheetData>
      <sheetData sheetId="495">
        <row r="7">
          <cell r="K7">
            <v>150</v>
          </cell>
        </row>
      </sheetData>
      <sheetData sheetId="496"/>
      <sheetData sheetId="497"/>
      <sheetData sheetId="498"/>
      <sheetData sheetId="499"/>
      <sheetData sheetId="500"/>
      <sheetData sheetId="501">
        <row r="7">
          <cell r="K7">
            <v>150</v>
          </cell>
        </row>
      </sheetData>
      <sheetData sheetId="502">
        <row r="7">
          <cell r="K7">
            <v>150</v>
          </cell>
        </row>
      </sheetData>
      <sheetData sheetId="503">
        <row r="7">
          <cell r="K7">
            <v>150</v>
          </cell>
        </row>
      </sheetData>
      <sheetData sheetId="504">
        <row r="7">
          <cell r="K7">
            <v>150</v>
          </cell>
        </row>
      </sheetData>
      <sheetData sheetId="505">
        <row r="7">
          <cell r="K7">
            <v>150</v>
          </cell>
        </row>
      </sheetData>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ow r="7">
          <cell r="K7">
            <v>150</v>
          </cell>
        </row>
      </sheetData>
      <sheetData sheetId="524">
        <row r="7">
          <cell r="K7">
            <v>150</v>
          </cell>
        </row>
      </sheetData>
      <sheetData sheetId="525">
        <row r="7">
          <cell r="K7">
            <v>150</v>
          </cell>
        </row>
      </sheetData>
      <sheetData sheetId="526">
        <row r="7">
          <cell r="K7">
            <v>150</v>
          </cell>
        </row>
      </sheetData>
      <sheetData sheetId="527">
        <row r="7">
          <cell r="K7">
            <v>150</v>
          </cell>
        </row>
      </sheetData>
      <sheetData sheetId="528">
        <row r="7">
          <cell r="K7">
            <v>150</v>
          </cell>
        </row>
      </sheetData>
      <sheetData sheetId="529">
        <row r="7">
          <cell r="K7">
            <v>150</v>
          </cell>
        </row>
      </sheetData>
      <sheetData sheetId="530">
        <row r="7">
          <cell r="K7">
            <v>150</v>
          </cell>
        </row>
      </sheetData>
      <sheetData sheetId="531">
        <row r="7">
          <cell r="K7">
            <v>150</v>
          </cell>
        </row>
      </sheetData>
      <sheetData sheetId="532">
        <row r="7">
          <cell r="K7">
            <v>150</v>
          </cell>
        </row>
      </sheetData>
      <sheetData sheetId="533">
        <row r="7">
          <cell r="K7">
            <v>150</v>
          </cell>
        </row>
      </sheetData>
      <sheetData sheetId="534">
        <row r="7">
          <cell r="K7">
            <v>150</v>
          </cell>
        </row>
      </sheetData>
      <sheetData sheetId="535">
        <row r="7">
          <cell r="K7">
            <v>150</v>
          </cell>
        </row>
      </sheetData>
      <sheetData sheetId="536">
        <row r="7">
          <cell r="K7">
            <v>150</v>
          </cell>
        </row>
      </sheetData>
      <sheetData sheetId="537">
        <row r="7">
          <cell r="K7">
            <v>150</v>
          </cell>
        </row>
      </sheetData>
      <sheetData sheetId="538">
        <row r="7">
          <cell r="K7">
            <v>150</v>
          </cell>
        </row>
      </sheetData>
      <sheetData sheetId="539">
        <row r="7">
          <cell r="K7">
            <v>150</v>
          </cell>
        </row>
      </sheetData>
      <sheetData sheetId="540">
        <row r="7">
          <cell r="K7">
            <v>150</v>
          </cell>
        </row>
      </sheetData>
      <sheetData sheetId="541">
        <row r="7">
          <cell r="K7">
            <v>150</v>
          </cell>
        </row>
      </sheetData>
      <sheetData sheetId="542">
        <row r="7">
          <cell r="K7">
            <v>150</v>
          </cell>
        </row>
      </sheetData>
      <sheetData sheetId="543">
        <row r="7">
          <cell r="K7">
            <v>150</v>
          </cell>
        </row>
      </sheetData>
      <sheetData sheetId="544">
        <row r="7">
          <cell r="K7">
            <v>150</v>
          </cell>
        </row>
      </sheetData>
      <sheetData sheetId="545">
        <row r="7">
          <cell r="K7">
            <v>150</v>
          </cell>
        </row>
      </sheetData>
      <sheetData sheetId="546">
        <row r="7">
          <cell r="K7">
            <v>150</v>
          </cell>
        </row>
      </sheetData>
      <sheetData sheetId="547">
        <row r="7">
          <cell r="K7">
            <v>150</v>
          </cell>
        </row>
      </sheetData>
      <sheetData sheetId="548">
        <row r="7">
          <cell r="K7">
            <v>150</v>
          </cell>
        </row>
      </sheetData>
      <sheetData sheetId="549">
        <row r="7">
          <cell r="K7">
            <v>150</v>
          </cell>
        </row>
      </sheetData>
      <sheetData sheetId="550">
        <row r="7">
          <cell r="K7">
            <v>150</v>
          </cell>
        </row>
      </sheetData>
      <sheetData sheetId="551">
        <row r="7">
          <cell r="K7">
            <v>150</v>
          </cell>
        </row>
      </sheetData>
      <sheetData sheetId="552">
        <row r="7">
          <cell r="K7">
            <v>150</v>
          </cell>
        </row>
      </sheetData>
      <sheetData sheetId="553">
        <row r="7">
          <cell r="K7">
            <v>150</v>
          </cell>
        </row>
      </sheetData>
      <sheetData sheetId="554">
        <row r="7">
          <cell r="K7">
            <v>150</v>
          </cell>
        </row>
      </sheetData>
      <sheetData sheetId="555">
        <row r="7">
          <cell r="K7">
            <v>150</v>
          </cell>
        </row>
      </sheetData>
      <sheetData sheetId="556">
        <row r="7">
          <cell r="K7">
            <v>150</v>
          </cell>
        </row>
      </sheetData>
      <sheetData sheetId="557">
        <row r="7">
          <cell r="K7">
            <v>150</v>
          </cell>
        </row>
      </sheetData>
      <sheetData sheetId="558">
        <row r="7">
          <cell r="K7">
            <v>150</v>
          </cell>
        </row>
      </sheetData>
      <sheetData sheetId="559">
        <row r="7">
          <cell r="K7">
            <v>150</v>
          </cell>
        </row>
      </sheetData>
      <sheetData sheetId="560">
        <row r="7">
          <cell r="K7">
            <v>150</v>
          </cell>
        </row>
      </sheetData>
      <sheetData sheetId="561">
        <row r="7">
          <cell r="K7">
            <v>150</v>
          </cell>
        </row>
      </sheetData>
      <sheetData sheetId="562">
        <row r="7">
          <cell r="K7">
            <v>150</v>
          </cell>
        </row>
      </sheetData>
      <sheetData sheetId="563">
        <row r="7">
          <cell r="K7">
            <v>150</v>
          </cell>
        </row>
      </sheetData>
      <sheetData sheetId="564">
        <row r="7">
          <cell r="K7">
            <v>150</v>
          </cell>
        </row>
      </sheetData>
      <sheetData sheetId="565">
        <row r="7">
          <cell r="K7">
            <v>150</v>
          </cell>
        </row>
      </sheetData>
      <sheetData sheetId="566">
        <row r="7">
          <cell r="K7">
            <v>150</v>
          </cell>
        </row>
      </sheetData>
      <sheetData sheetId="567">
        <row r="7">
          <cell r="K7">
            <v>150</v>
          </cell>
        </row>
      </sheetData>
      <sheetData sheetId="568">
        <row r="7">
          <cell r="K7">
            <v>150</v>
          </cell>
        </row>
      </sheetData>
      <sheetData sheetId="569">
        <row r="7">
          <cell r="K7">
            <v>150</v>
          </cell>
        </row>
      </sheetData>
      <sheetData sheetId="570">
        <row r="7">
          <cell r="K7">
            <v>150</v>
          </cell>
        </row>
      </sheetData>
      <sheetData sheetId="571">
        <row r="7">
          <cell r="K7">
            <v>150</v>
          </cell>
        </row>
      </sheetData>
      <sheetData sheetId="572">
        <row r="7">
          <cell r="K7">
            <v>150</v>
          </cell>
        </row>
      </sheetData>
      <sheetData sheetId="573">
        <row r="7">
          <cell r="K7">
            <v>150</v>
          </cell>
        </row>
      </sheetData>
      <sheetData sheetId="574">
        <row r="7">
          <cell r="K7">
            <v>150</v>
          </cell>
        </row>
      </sheetData>
      <sheetData sheetId="575">
        <row r="7">
          <cell r="K7">
            <v>150</v>
          </cell>
        </row>
      </sheetData>
      <sheetData sheetId="576">
        <row r="7">
          <cell r="K7">
            <v>150</v>
          </cell>
        </row>
      </sheetData>
      <sheetData sheetId="577">
        <row r="7">
          <cell r="K7">
            <v>150</v>
          </cell>
        </row>
      </sheetData>
      <sheetData sheetId="578">
        <row r="7">
          <cell r="K7">
            <v>150</v>
          </cell>
        </row>
      </sheetData>
      <sheetData sheetId="579">
        <row r="7">
          <cell r="K7">
            <v>150</v>
          </cell>
        </row>
      </sheetData>
      <sheetData sheetId="580">
        <row r="7">
          <cell r="K7">
            <v>150</v>
          </cell>
        </row>
      </sheetData>
      <sheetData sheetId="581">
        <row r="7">
          <cell r="K7">
            <v>150</v>
          </cell>
        </row>
      </sheetData>
      <sheetData sheetId="582">
        <row r="7">
          <cell r="K7">
            <v>150</v>
          </cell>
        </row>
      </sheetData>
      <sheetData sheetId="583">
        <row r="7">
          <cell r="K7">
            <v>150</v>
          </cell>
        </row>
      </sheetData>
      <sheetData sheetId="584">
        <row r="7">
          <cell r="K7">
            <v>150</v>
          </cell>
        </row>
      </sheetData>
      <sheetData sheetId="585">
        <row r="7">
          <cell r="K7">
            <v>150</v>
          </cell>
        </row>
      </sheetData>
      <sheetData sheetId="586">
        <row r="7">
          <cell r="K7">
            <v>150</v>
          </cell>
        </row>
      </sheetData>
      <sheetData sheetId="587">
        <row r="7">
          <cell r="K7">
            <v>150</v>
          </cell>
        </row>
      </sheetData>
      <sheetData sheetId="588">
        <row r="7">
          <cell r="K7">
            <v>150</v>
          </cell>
        </row>
      </sheetData>
      <sheetData sheetId="589">
        <row r="7">
          <cell r="K7">
            <v>150</v>
          </cell>
        </row>
      </sheetData>
      <sheetData sheetId="590">
        <row r="7">
          <cell r="K7">
            <v>150</v>
          </cell>
        </row>
      </sheetData>
      <sheetData sheetId="591">
        <row r="7">
          <cell r="K7">
            <v>150</v>
          </cell>
        </row>
      </sheetData>
      <sheetData sheetId="592">
        <row r="7">
          <cell r="K7">
            <v>150</v>
          </cell>
        </row>
      </sheetData>
      <sheetData sheetId="593">
        <row r="7">
          <cell r="K7">
            <v>150</v>
          </cell>
        </row>
      </sheetData>
      <sheetData sheetId="594">
        <row r="7">
          <cell r="K7">
            <v>150</v>
          </cell>
        </row>
      </sheetData>
      <sheetData sheetId="595">
        <row r="7">
          <cell r="K7">
            <v>150</v>
          </cell>
        </row>
      </sheetData>
      <sheetData sheetId="596">
        <row r="7">
          <cell r="K7">
            <v>150</v>
          </cell>
        </row>
      </sheetData>
      <sheetData sheetId="597">
        <row r="7">
          <cell r="K7">
            <v>150</v>
          </cell>
        </row>
      </sheetData>
      <sheetData sheetId="598">
        <row r="7">
          <cell r="K7">
            <v>150</v>
          </cell>
        </row>
      </sheetData>
      <sheetData sheetId="599">
        <row r="7">
          <cell r="K7">
            <v>150</v>
          </cell>
        </row>
      </sheetData>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row r="7">
          <cell r="K7">
            <v>150</v>
          </cell>
        </row>
      </sheetData>
      <sheetData sheetId="607">
        <row r="7">
          <cell r="K7">
            <v>150</v>
          </cell>
        </row>
      </sheetData>
      <sheetData sheetId="608">
        <row r="7">
          <cell r="K7">
            <v>150</v>
          </cell>
        </row>
      </sheetData>
      <sheetData sheetId="609">
        <row r="7">
          <cell r="K7">
            <v>150</v>
          </cell>
        </row>
      </sheetData>
      <sheetData sheetId="610">
        <row r="7">
          <cell r="K7">
            <v>150</v>
          </cell>
        </row>
      </sheetData>
      <sheetData sheetId="611">
        <row r="7">
          <cell r="K7">
            <v>150</v>
          </cell>
        </row>
      </sheetData>
      <sheetData sheetId="612">
        <row r="7">
          <cell r="K7">
            <v>150</v>
          </cell>
        </row>
      </sheetData>
      <sheetData sheetId="613">
        <row r="7">
          <cell r="K7">
            <v>150</v>
          </cell>
        </row>
      </sheetData>
      <sheetData sheetId="614">
        <row r="7">
          <cell r="K7">
            <v>150</v>
          </cell>
        </row>
      </sheetData>
      <sheetData sheetId="615">
        <row r="7">
          <cell r="K7">
            <v>150</v>
          </cell>
        </row>
      </sheetData>
      <sheetData sheetId="616">
        <row r="7">
          <cell r="K7">
            <v>150</v>
          </cell>
        </row>
      </sheetData>
      <sheetData sheetId="617">
        <row r="7">
          <cell r="K7">
            <v>150</v>
          </cell>
        </row>
      </sheetData>
      <sheetData sheetId="618">
        <row r="7">
          <cell r="K7">
            <v>150</v>
          </cell>
        </row>
      </sheetData>
      <sheetData sheetId="619">
        <row r="7">
          <cell r="K7">
            <v>150</v>
          </cell>
        </row>
      </sheetData>
      <sheetData sheetId="620">
        <row r="7">
          <cell r="K7">
            <v>150</v>
          </cell>
        </row>
      </sheetData>
      <sheetData sheetId="621">
        <row r="7">
          <cell r="K7">
            <v>150</v>
          </cell>
        </row>
      </sheetData>
      <sheetData sheetId="622">
        <row r="7">
          <cell r="K7">
            <v>150</v>
          </cell>
        </row>
      </sheetData>
      <sheetData sheetId="623">
        <row r="7">
          <cell r="K7">
            <v>150</v>
          </cell>
        </row>
      </sheetData>
      <sheetData sheetId="624">
        <row r="7">
          <cell r="K7">
            <v>150</v>
          </cell>
        </row>
      </sheetData>
      <sheetData sheetId="625">
        <row r="7">
          <cell r="K7">
            <v>150</v>
          </cell>
        </row>
      </sheetData>
      <sheetData sheetId="626">
        <row r="7">
          <cell r="K7">
            <v>150</v>
          </cell>
        </row>
      </sheetData>
      <sheetData sheetId="627">
        <row r="7">
          <cell r="K7">
            <v>150</v>
          </cell>
        </row>
      </sheetData>
      <sheetData sheetId="628">
        <row r="7">
          <cell r="K7">
            <v>150</v>
          </cell>
        </row>
      </sheetData>
      <sheetData sheetId="629">
        <row r="7">
          <cell r="K7">
            <v>150</v>
          </cell>
        </row>
      </sheetData>
      <sheetData sheetId="630">
        <row r="7">
          <cell r="K7">
            <v>150</v>
          </cell>
        </row>
      </sheetData>
      <sheetData sheetId="631">
        <row r="7">
          <cell r="K7">
            <v>150</v>
          </cell>
        </row>
      </sheetData>
      <sheetData sheetId="632">
        <row r="7">
          <cell r="K7">
            <v>150</v>
          </cell>
        </row>
      </sheetData>
      <sheetData sheetId="633">
        <row r="7">
          <cell r="K7">
            <v>150</v>
          </cell>
        </row>
      </sheetData>
      <sheetData sheetId="634">
        <row r="7">
          <cell r="K7">
            <v>150</v>
          </cell>
        </row>
      </sheetData>
      <sheetData sheetId="635">
        <row r="7">
          <cell r="K7">
            <v>150</v>
          </cell>
        </row>
      </sheetData>
      <sheetData sheetId="636">
        <row r="7">
          <cell r="K7">
            <v>150</v>
          </cell>
        </row>
      </sheetData>
      <sheetData sheetId="637">
        <row r="7">
          <cell r="K7">
            <v>150</v>
          </cell>
        </row>
      </sheetData>
      <sheetData sheetId="638">
        <row r="7">
          <cell r="K7">
            <v>150</v>
          </cell>
        </row>
      </sheetData>
      <sheetData sheetId="639">
        <row r="7">
          <cell r="K7">
            <v>150</v>
          </cell>
        </row>
      </sheetData>
      <sheetData sheetId="640">
        <row r="7">
          <cell r="K7">
            <v>150</v>
          </cell>
        </row>
      </sheetData>
      <sheetData sheetId="641">
        <row r="7">
          <cell r="K7">
            <v>150</v>
          </cell>
        </row>
      </sheetData>
      <sheetData sheetId="642">
        <row r="7">
          <cell r="K7">
            <v>150</v>
          </cell>
        </row>
      </sheetData>
      <sheetData sheetId="643">
        <row r="7">
          <cell r="K7">
            <v>150</v>
          </cell>
        </row>
      </sheetData>
      <sheetData sheetId="644">
        <row r="7">
          <cell r="K7">
            <v>150</v>
          </cell>
        </row>
      </sheetData>
      <sheetData sheetId="645">
        <row r="7">
          <cell r="K7">
            <v>150</v>
          </cell>
        </row>
      </sheetData>
      <sheetData sheetId="646">
        <row r="7">
          <cell r="K7">
            <v>150</v>
          </cell>
        </row>
      </sheetData>
      <sheetData sheetId="647">
        <row r="7">
          <cell r="K7">
            <v>150</v>
          </cell>
        </row>
      </sheetData>
      <sheetData sheetId="648">
        <row r="7">
          <cell r="K7">
            <v>150</v>
          </cell>
        </row>
      </sheetData>
      <sheetData sheetId="649">
        <row r="7">
          <cell r="K7">
            <v>150</v>
          </cell>
        </row>
      </sheetData>
      <sheetData sheetId="650">
        <row r="7">
          <cell r="K7">
            <v>150</v>
          </cell>
        </row>
      </sheetData>
      <sheetData sheetId="651">
        <row r="7">
          <cell r="K7">
            <v>150</v>
          </cell>
        </row>
      </sheetData>
      <sheetData sheetId="652">
        <row r="7">
          <cell r="K7">
            <v>150</v>
          </cell>
        </row>
      </sheetData>
      <sheetData sheetId="653">
        <row r="7">
          <cell r="K7">
            <v>150</v>
          </cell>
        </row>
      </sheetData>
      <sheetData sheetId="654">
        <row r="7">
          <cell r="K7">
            <v>150</v>
          </cell>
        </row>
      </sheetData>
      <sheetData sheetId="655">
        <row r="7">
          <cell r="K7">
            <v>150</v>
          </cell>
        </row>
      </sheetData>
      <sheetData sheetId="656">
        <row r="7">
          <cell r="K7">
            <v>150</v>
          </cell>
        </row>
      </sheetData>
      <sheetData sheetId="657">
        <row r="7">
          <cell r="K7">
            <v>150</v>
          </cell>
        </row>
      </sheetData>
      <sheetData sheetId="658">
        <row r="7">
          <cell r="K7">
            <v>150</v>
          </cell>
        </row>
      </sheetData>
      <sheetData sheetId="659">
        <row r="7">
          <cell r="K7">
            <v>150</v>
          </cell>
        </row>
      </sheetData>
      <sheetData sheetId="660">
        <row r="7">
          <cell r="K7">
            <v>150</v>
          </cell>
        </row>
      </sheetData>
      <sheetData sheetId="661">
        <row r="7">
          <cell r="K7">
            <v>150</v>
          </cell>
        </row>
      </sheetData>
      <sheetData sheetId="662">
        <row r="7">
          <cell r="K7">
            <v>150</v>
          </cell>
        </row>
      </sheetData>
      <sheetData sheetId="663">
        <row r="7">
          <cell r="K7">
            <v>150</v>
          </cell>
        </row>
      </sheetData>
      <sheetData sheetId="664">
        <row r="7">
          <cell r="K7">
            <v>150</v>
          </cell>
        </row>
      </sheetData>
      <sheetData sheetId="665">
        <row r="7">
          <cell r="K7">
            <v>150</v>
          </cell>
        </row>
      </sheetData>
      <sheetData sheetId="666">
        <row r="7">
          <cell r="K7">
            <v>150</v>
          </cell>
        </row>
      </sheetData>
      <sheetData sheetId="667">
        <row r="7">
          <cell r="K7">
            <v>150</v>
          </cell>
        </row>
      </sheetData>
      <sheetData sheetId="668">
        <row r="7">
          <cell r="K7">
            <v>150</v>
          </cell>
        </row>
      </sheetData>
      <sheetData sheetId="669">
        <row r="7">
          <cell r="K7">
            <v>150</v>
          </cell>
        </row>
      </sheetData>
      <sheetData sheetId="670">
        <row r="7">
          <cell r="K7">
            <v>150</v>
          </cell>
        </row>
      </sheetData>
      <sheetData sheetId="671">
        <row r="7">
          <cell r="K7">
            <v>150</v>
          </cell>
        </row>
      </sheetData>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row r="7">
          <cell r="K7">
            <v>150</v>
          </cell>
        </row>
      </sheetData>
      <sheetData sheetId="678">
        <row r="7">
          <cell r="K7">
            <v>150</v>
          </cell>
        </row>
      </sheetData>
      <sheetData sheetId="679">
        <row r="7">
          <cell r="K7">
            <v>150</v>
          </cell>
        </row>
      </sheetData>
      <sheetData sheetId="680">
        <row r="7">
          <cell r="K7">
            <v>150</v>
          </cell>
        </row>
      </sheetData>
      <sheetData sheetId="681">
        <row r="7">
          <cell r="K7">
            <v>150</v>
          </cell>
        </row>
      </sheetData>
      <sheetData sheetId="682">
        <row r="7">
          <cell r="K7">
            <v>150</v>
          </cell>
        </row>
      </sheetData>
      <sheetData sheetId="683">
        <row r="7">
          <cell r="K7">
            <v>150</v>
          </cell>
        </row>
      </sheetData>
      <sheetData sheetId="684">
        <row r="7">
          <cell r="K7">
            <v>150</v>
          </cell>
        </row>
      </sheetData>
      <sheetData sheetId="685">
        <row r="7">
          <cell r="K7">
            <v>150</v>
          </cell>
        </row>
      </sheetData>
      <sheetData sheetId="686">
        <row r="7">
          <cell r="K7">
            <v>150</v>
          </cell>
        </row>
      </sheetData>
      <sheetData sheetId="687">
        <row r="7">
          <cell r="K7">
            <v>150</v>
          </cell>
        </row>
      </sheetData>
      <sheetData sheetId="688">
        <row r="7">
          <cell r="K7">
            <v>150</v>
          </cell>
        </row>
      </sheetData>
      <sheetData sheetId="689">
        <row r="7">
          <cell r="K7">
            <v>150</v>
          </cell>
        </row>
      </sheetData>
      <sheetData sheetId="690">
        <row r="7">
          <cell r="K7">
            <v>150</v>
          </cell>
        </row>
      </sheetData>
      <sheetData sheetId="691">
        <row r="7">
          <cell r="K7">
            <v>150</v>
          </cell>
        </row>
      </sheetData>
      <sheetData sheetId="692">
        <row r="7">
          <cell r="K7">
            <v>150</v>
          </cell>
        </row>
      </sheetData>
      <sheetData sheetId="693">
        <row r="7">
          <cell r="K7">
            <v>150</v>
          </cell>
        </row>
      </sheetData>
      <sheetData sheetId="694">
        <row r="7">
          <cell r="K7">
            <v>150</v>
          </cell>
        </row>
      </sheetData>
      <sheetData sheetId="695">
        <row r="7">
          <cell r="K7">
            <v>150</v>
          </cell>
        </row>
      </sheetData>
      <sheetData sheetId="696">
        <row r="7">
          <cell r="K7">
            <v>150</v>
          </cell>
        </row>
      </sheetData>
      <sheetData sheetId="697">
        <row r="7">
          <cell r="K7">
            <v>150</v>
          </cell>
        </row>
      </sheetData>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row r="7">
          <cell r="K7">
            <v>150</v>
          </cell>
        </row>
      </sheetData>
      <sheetData sheetId="708">
        <row r="7">
          <cell r="K7">
            <v>150</v>
          </cell>
        </row>
      </sheetData>
      <sheetData sheetId="709">
        <row r="7">
          <cell r="K7">
            <v>150</v>
          </cell>
        </row>
      </sheetData>
      <sheetData sheetId="710">
        <row r="7">
          <cell r="K7">
            <v>150</v>
          </cell>
        </row>
      </sheetData>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row r="7">
          <cell r="K7">
            <v>150</v>
          </cell>
        </row>
      </sheetData>
      <sheetData sheetId="718">
        <row r="7">
          <cell r="K7">
            <v>150</v>
          </cell>
        </row>
      </sheetData>
      <sheetData sheetId="719">
        <row r="7">
          <cell r="K7">
            <v>150</v>
          </cell>
        </row>
      </sheetData>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row r="7">
          <cell r="K7">
            <v>150</v>
          </cell>
        </row>
      </sheetData>
      <sheetData sheetId="790">
        <row r="7">
          <cell r="K7">
            <v>150</v>
          </cell>
        </row>
      </sheetData>
      <sheetData sheetId="791">
        <row r="7">
          <cell r="K7">
            <v>150</v>
          </cell>
        </row>
      </sheetData>
      <sheetData sheetId="792">
        <row r="7">
          <cell r="K7">
            <v>150</v>
          </cell>
        </row>
      </sheetData>
      <sheetData sheetId="793">
        <row r="7">
          <cell r="K7">
            <v>150</v>
          </cell>
        </row>
      </sheetData>
      <sheetData sheetId="794">
        <row r="7">
          <cell r="K7">
            <v>150</v>
          </cell>
        </row>
      </sheetData>
      <sheetData sheetId="795">
        <row r="7">
          <cell r="K7">
            <v>150</v>
          </cell>
        </row>
      </sheetData>
      <sheetData sheetId="796">
        <row r="7">
          <cell r="K7">
            <v>150</v>
          </cell>
        </row>
      </sheetData>
      <sheetData sheetId="797">
        <row r="7">
          <cell r="K7">
            <v>150</v>
          </cell>
        </row>
      </sheetData>
      <sheetData sheetId="798">
        <row r="7">
          <cell r="K7">
            <v>150</v>
          </cell>
        </row>
      </sheetData>
      <sheetData sheetId="799">
        <row r="7">
          <cell r="K7">
            <v>150</v>
          </cell>
        </row>
      </sheetData>
      <sheetData sheetId="800">
        <row r="7">
          <cell r="K7">
            <v>150</v>
          </cell>
        </row>
      </sheetData>
      <sheetData sheetId="801">
        <row r="7">
          <cell r="K7">
            <v>150</v>
          </cell>
        </row>
      </sheetData>
      <sheetData sheetId="802">
        <row r="7">
          <cell r="K7">
            <v>150</v>
          </cell>
        </row>
      </sheetData>
      <sheetData sheetId="803">
        <row r="7">
          <cell r="K7">
            <v>150</v>
          </cell>
        </row>
      </sheetData>
      <sheetData sheetId="804">
        <row r="7">
          <cell r="K7">
            <v>150</v>
          </cell>
        </row>
      </sheetData>
      <sheetData sheetId="805">
        <row r="7">
          <cell r="K7">
            <v>150</v>
          </cell>
        </row>
      </sheetData>
      <sheetData sheetId="806">
        <row r="7">
          <cell r="K7">
            <v>150</v>
          </cell>
        </row>
      </sheetData>
      <sheetData sheetId="807">
        <row r="7">
          <cell r="K7">
            <v>150</v>
          </cell>
        </row>
      </sheetData>
      <sheetData sheetId="808">
        <row r="7">
          <cell r="K7">
            <v>150</v>
          </cell>
        </row>
      </sheetData>
      <sheetData sheetId="809">
        <row r="7">
          <cell r="K7">
            <v>150</v>
          </cell>
        </row>
      </sheetData>
      <sheetData sheetId="810">
        <row r="7">
          <cell r="K7">
            <v>150</v>
          </cell>
        </row>
      </sheetData>
      <sheetData sheetId="811">
        <row r="7">
          <cell r="K7">
            <v>150</v>
          </cell>
        </row>
      </sheetData>
      <sheetData sheetId="812">
        <row r="7">
          <cell r="K7">
            <v>150</v>
          </cell>
        </row>
      </sheetData>
      <sheetData sheetId="813">
        <row r="7">
          <cell r="K7">
            <v>150</v>
          </cell>
        </row>
      </sheetData>
      <sheetData sheetId="814">
        <row r="7">
          <cell r="K7">
            <v>150</v>
          </cell>
        </row>
      </sheetData>
      <sheetData sheetId="815">
        <row r="7">
          <cell r="K7">
            <v>150</v>
          </cell>
        </row>
      </sheetData>
      <sheetData sheetId="816">
        <row r="7">
          <cell r="K7">
            <v>150</v>
          </cell>
        </row>
      </sheetData>
      <sheetData sheetId="817">
        <row r="7">
          <cell r="K7">
            <v>150</v>
          </cell>
        </row>
      </sheetData>
      <sheetData sheetId="818">
        <row r="7">
          <cell r="K7">
            <v>150</v>
          </cell>
        </row>
      </sheetData>
      <sheetData sheetId="819">
        <row r="7">
          <cell r="K7">
            <v>150</v>
          </cell>
        </row>
      </sheetData>
      <sheetData sheetId="820">
        <row r="7">
          <cell r="K7">
            <v>150</v>
          </cell>
        </row>
      </sheetData>
      <sheetData sheetId="821">
        <row r="7">
          <cell r="K7">
            <v>150</v>
          </cell>
        </row>
      </sheetData>
      <sheetData sheetId="822">
        <row r="7">
          <cell r="K7">
            <v>150</v>
          </cell>
        </row>
      </sheetData>
      <sheetData sheetId="823">
        <row r="7">
          <cell r="K7">
            <v>150</v>
          </cell>
        </row>
      </sheetData>
      <sheetData sheetId="824">
        <row r="7">
          <cell r="K7">
            <v>150</v>
          </cell>
        </row>
      </sheetData>
      <sheetData sheetId="825">
        <row r="7">
          <cell r="K7">
            <v>150</v>
          </cell>
        </row>
      </sheetData>
      <sheetData sheetId="826">
        <row r="7">
          <cell r="K7">
            <v>150</v>
          </cell>
        </row>
      </sheetData>
      <sheetData sheetId="827">
        <row r="7">
          <cell r="K7">
            <v>150</v>
          </cell>
        </row>
      </sheetData>
      <sheetData sheetId="828">
        <row r="7">
          <cell r="K7">
            <v>150</v>
          </cell>
        </row>
      </sheetData>
      <sheetData sheetId="829">
        <row r="7">
          <cell r="K7">
            <v>150</v>
          </cell>
        </row>
      </sheetData>
      <sheetData sheetId="830">
        <row r="7">
          <cell r="K7">
            <v>150</v>
          </cell>
        </row>
      </sheetData>
      <sheetData sheetId="831">
        <row r="7">
          <cell r="K7">
            <v>150</v>
          </cell>
        </row>
      </sheetData>
      <sheetData sheetId="832">
        <row r="7">
          <cell r="K7">
            <v>150</v>
          </cell>
        </row>
      </sheetData>
      <sheetData sheetId="833">
        <row r="7">
          <cell r="K7">
            <v>150</v>
          </cell>
        </row>
      </sheetData>
      <sheetData sheetId="834">
        <row r="7">
          <cell r="K7">
            <v>150</v>
          </cell>
        </row>
      </sheetData>
      <sheetData sheetId="835">
        <row r="7">
          <cell r="K7">
            <v>150</v>
          </cell>
        </row>
      </sheetData>
      <sheetData sheetId="836">
        <row r="7">
          <cell r="K7">
            <v>150</v>
          </cell>
        </row>
      </sheetData>
      <sheetData sheetId="837">
        <row r="7">
          <cell r="K7">
            <v>150</v>
          </cell>
        </row>
      </sheetData>
      <sheetData sheetId="838">
        <row r="7">
          <cell r="K7">
            <v>150</v>
          </cell>
        </row>
      </sheetData>
      <sheetData sheetId="839">
        <row r="7">
          <cell r="K7">
            <v>150</v>
          </cell>
        </row>
      </sheetData>
      <sheetData sheetId="840">
        <row r="7">
          <cell r="K7">
            <v>150</v>
          </cell>
        </row>
      </sheetData>
      <sheetData sheetId="841">
        <row r="7">
          <cell r="K7">
            <v>150</v>
          </cell>
        </row>
      </sheetData>
      <sheetData sheetId="842">
        <row r="7">
          <cell r="K7">
            <v>150</v>
          </cell>
        </row>
      </sheetData>
      <sheetData sheetId="843">
        <row r="7">
          <cell r="K7">
            <v>150</v>
          </cell>
        </row>
      </sheetData>
      <sheetData sheetId="844">
        <row r="7">
          <cell r="K7">
            <v>150</v>
          </cell>
        </row>
      </sheetData>
      <sheetData sheetId="845">
        <row r="7">
          <cell r="K7">
            <v>150</v>
          </cell>
        </row>
      </sheetData>
      <sheetData sheetId="846">
        <row r="7">
          <cell r="K7">
            <v>150</v>
          </cell>
        </row>
      </sheetData>
      <sheetData sheetId="847">
        <row r="7">
          <cell r="K7">
            <v>150</v>
          </cell>
        </row>
      </sheetData>
      <sheetData sheetId="848">
        <row r="7">
          <cell r="K7">
            <v>150</v>
          </cell>
        </row>
      </sheetData>
      <sheetData sheetId="849">
        <row r="7">
          <cell r="K7">
            <v>150</v>
          </cell>
        </row>
      </sheetData>
      <sheetData sheetId="850">
        <row r="7">
          <cell r="K7">
            <v>150</v>
          </cell>
        </row>
      </sheetData>
      <sheetData sheetId="851"/>
      <sheetData sheetId="852"/>
      <sheetData sheetId="853"/>
      <sheetData sheetId="854"/>
      <sheetData sheetId="855">
        <row r="7">
          <cell r="K7">
            <v>150</v>
          </cell>
        </row>
      </sheetData>
      <sheetData sheetId="856"/>
      <sheetData sheetId="857"/>
      <sheetData sheetId="858">
        <row r="7">
          <cell r="K7">
            <v>150</v>
          </cell>
        </row>
      </sheetData>
      <sheetData sheetId="859">
        <row r="7">
          <cell r="K7">
            <v>150</v>
          </cell>
        </row>
      </sheetData>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ow r="7">
          <cell r="K7">
            <v>150</v>
          </cell>
        </row>
      </sheetData>
      <sheetData sheetId="875"/>
      <sheetData sheetId="876"/>
      <sheetData sheetId="877"/>
      <sheetData sheetId="878"/>
      <sheetData sheetId="879"/>
      <sheetData sheetId="880"/>
      <sheetData sheetId="881">
        <row r="7">
          <cell r="K7">
            <v>150</v>
          </cell>
        </row>
      </sheetData>
      <sheetData sheetId="882">
        <row r="7">
          <cell r="K7">
            <v>150</v>
          </cell>
        </row>
      </sheetData>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7">
          <cell r="K7">
            <v>150</v>
          </cell>
        </row>
      </sheetData>
      <sheetData sheetId="1011">
        <row r="7">
          <cell r="K7">
            <v>150</v>
          </cell>
        </row>
      </sheetData>
      <sheetData sheetId="1012"/>
      <sheetData sheetId="1013">
        <row r="7">
          <cell r="K7">
            <v>150</v>
          </cell>
        </row>
      </sheetData>
      <sheetData sheetId="1014">
        <row r="7">
          <cell r="K7">
            <v>150</v>
          </cell>
        </row>
      </sheetData>
      <sheetData sheetId="1015"/>
      <sheetData sheetId="1016"/>
      <sheetData sheetId="1017"/>
      <sheetData sheetId="1018"/>
      <sheetData sheetId="1019"/>
      <sheetData sheetId="1020"/>
      <sheetData sheetId="1021"/>
      <sheetData sheetId="1022">
        <row r="7">
          <cell r="K7">
            <v>150</v>
          </cell>
        </row>
      </sheetData>
      <sheetData sheetId="1023">
        <row r="7">
          <cell r="K7">
            <v>150</v>
          </cell>
        </row>
      </sheetData>
      <sheetData sheetId="1024">
        <row r="7">
          <cell r="K7">
            <v>150</v>
          </cell>
        </row>
      </sheetData>
      <sheetData sheetId="1025">
        <row r="7">
          <cell r="K7">
            <v>150</v>
          </cell>
        </row>
      </sheetData>
      <sheetData sheetId="1026">
        <row r="7">
          <cell r="K7">
            <v>150</v>
          </cell>
        </row>
      </sheetData>
      <sheetData sheetId="1027">
        <row r="7">
          <cell r="K7">
            <v>150</v>
          </cell>
        </row>
      </sheetData>
      <sheetData sheetId="1028">
        <row r="7">
          <cell r="K7">
            <v>150</v>
          </cell>
        </row>
      </sheetData>
      <sheetData sheetId="1029">
        <row r="7">
          <cell r="K7">
            <v>150</v>
          </cell>
        </row>
      </sheetData>
      <sheetData sheetId="1030">
        <row r="7">
          <cell r="K7">
            <v>150</v>
          </cell>
        </row>
      </sheetData>
      <sheetData sheetId="1031">
        <row r="7">
          <cell r="K7">
            <v>150</v>
          </cell>
        </row>
      </sheetData>
      <sheetData sheetId="1032">
        <row r="7">
          <cell r="K7">
            <v>150</v>
          </cell>
        </row>
      </sheetData>
      <sheetData sheetId="1033">
        <row r="7">
          <cell r="K7">
            <v>150</v>
          </cell>
        </row>
      </sheetData>
      <sheetData sheetId="1034">
        <row r="7">
          <cell r="K7">
            <v>150</v>
          </cell>
        </row>
      </sheetData>
      <sheetData sheetId="1035">
        <row r="7">
          <cell r="K7">
            <v>150</v>
          </cell>
        </row>
      </sheetData>
      <sheetData sheetId="1036">
        <row r="7">
          <cell r="K7">
            <v>150</v>
          </cell>
        </row>
      </sheetData>
      <sheetData sheetId="1037">
        <row r="7">
          <cell r="K7">
            <v>150</v>
          </cell>
        </row>
      </sheetData>
      <sheetData sheetId="1038">
        <row r="7">
          <cell r="K7">
            <v>150</v>
          </cell>
        </row>
      </sheetData>
      <sheetData sheetId="1039">
        <row r="7">
          <cell r="K7">
            <v>150</v>
          </cell>
        </row>
      </sheetData>
      <sheetData sheetId="1040">
        <row r="7">
          <cell r="K7">
            <v>150</v>
          </cell>
        </row>
      </sheetData>
      <sheetData sheetId="1041">
        <row r="7">
          <cell r="K7">
            <v>150</v>
          </cell>
        </row>
      </sheetData>
      <sheetData sheetId="1042">
        <row r="7">
          <cell r="K7">
            <v>150</v>
          </cell>
        </row>
      </sheetData>
      <sheetData sheetId="1043">
        <row r="7">
          <cell r="K7">
            <v>150</v>
          </cell>
        </row>
      </sheetData>
      <sheetData sheetId="1044">
        <row r="7">
          <cell r="K7">
            <v>150</v>
          </cell>
        </row>
      </sheetData>
      <sheetData sheetId="1045">
        <row r="7">
          <cell r="K7">
            <v>150</v>
          </cell>
        </row>
      </sheetData>
      <sheetData sheetId="1046">
        <row r="7">
          <cell r="K7">
            <v>150</v>
          </cell>
        </row>
      </sheetData>
      <sheetData sheetId="1047">
        <row r="7">
          <cell r="K7">
            <v>150</v>
          </cell>
        </row>
      </sheetData>
      <sheetData sheetId="1048">
        <row r="7">
          <cell r="K7">
            <v>150</v>
          </cell>
        </row>
      </sheetData>
      <sheetData sheetId="1049">
        <row r="7">
          <cell r="K7">
            <v>150</v>
          </cell>
        </row>
      </sheetData>
      <sheetData sheetId="1050">
        <row r="7">
          <cell r="K7">
            <v>150</v>
          </cell>
        </row>
      </sheetData>
      <sheetData sheetId="1051">
        <row r="7">
          <cell r="K7">
            <v>150</v>
          </cell>
        </row>
      </sheetData>
      <sheetData sheetId="1052">
        <row r="7">
          <cell r="K7">
            <v>150</v>
          </cell>
        </row>
      </sheetData>
      <sheetData sheetId="1053">
        <row r="7">
          <cell r="K7">
            <v>150</v>
          </cell>
        </row>
      </sheetData>
      <sheetData sheetId="1054">
        <row r="7">
          <cell r="K7">
            <v>150</v>
          </cell>
        </row>
      </sheetData>
      <sheetData sheetId="1055">
        <row r="7">
          <cell r="K7">
            <v>150</v>
          </cell>
        </row>
      </sheetData>
      <sheetData sheetId="1056">
        <row r="7">
          <cell r="K7">
            <v>150</v>
          </cell>
        </row>
      </sheetData>
      <sheetData sheetId="1057">
        <row r="7">
          <cell r="K7">
            <v>150</v>
          </cell>
        </row>
      </sheetData>
      <sheetData sheetId="1058">
        <row r="7">
          <cell r="K7">
            <v>150</v>
          </cell>
        </row>
      </sheetData>
      <sheetData sheetId="1059">
        <row r="7">
          <cell r="K7">
            <v>150</v>
          </cell>
        </row>
      </sheetData>
      <sheetData sheetId="1060">
        <row r="7">
          <cell r="K7">
            <v>150</v>
          </cell>
        </row>
      </sheetData>
      <sheetData sheetId="1061">
        <row r="7">
          <cell r="K7">
            <v>150</v>
          </cell>
        </row>
      </sheetData>
      <sheetData sheetId="1062">
        <row r="7">
          <cell r="K7">
            <v>150</v>
          </cell>
        </row>
      </sheetData>
      <sheetData sheetId="1063">
        <row r="7">
          <cell r="K7">
            <v>150</v>
          </cell>
        </row>
      </sheetData>
      <sheetData sheetId="1064">
        <row r="7">
          <cell r="K7">
            <v>150</v>
          </cell>
        </row>
      </sheetData>
      <sheetData sheetId="1065">
        <row r="7">
          <cell r="K7">
            <v>150</v>
          </cell>
        </row>
      </sheetData>
      <sheetData sheetId="1066">
        <row r="7">
          <cell r="K7">
            <v>150</v>
          </cell>
        </row>
      </sheetData>
      <sheetData sheetId="1067">
        <row r="7">
          <cell r="K7">
            <v>150</v>
          </cell>
        </row>
      </sheetData>
      <sheetData sheetId="1068">
        <row r="7">
          <cell r="K7">
            <v>150</v>
          </cell>
        </row>
      </sheetData>
      <sheetData sheetId="1069">
        <row r="7">
          <cell r="K7">
            <v>150</v>
          </cell>
        </row>
      </sheetData>
      <sheetData sheetId="1070">
        <row r="7">
          <cell r="K7">
            <v>150</v>
          </cell>
        </row>
      </sheetData>
      <sheetData sheetId="1071">
        <row r="7">
          <cell r="K7">
            <v>150</v>
          </cell>
        </row>
      </sheetData>
      <sheetData sheetId="1072">
        <row r="7">
          <cell r="K7">
            <v>150</v>
          </cell>
        </row>
      </sheetData>
      <sheetData sheetId="1073">
        <row r="7">
          <cell r="K7">
            <v>150</v>
          </cell>
        </row>
      </sheetData>
      <sheetData sheetId="1074">
        <row r="7">
          <cell r="K7">
            <v>150</v>
          </cell>
        </row>
      </sheetData>
      <sheetData sheetId="1075">
        <row r="7">
          <cell r="K7">
            <v>150</v>
          </cell>
        </row>
      </sheetData>
      <sheetData sheetId="1076">
        <row r="7">
          <cell r="K7">
            <v>150</v>
          </cell>
        </row>
      </sheetData>
      <sheetData sheetId="1077">
        <row r="7">
          <cell r="K7">
            <v>150</v>
          </cell>
        </row>
      </sheetData>
      <sheetData sheetId="1078">
        <row r="7">
          <cell r="K7">
            <v>150</v>
          </cell>
        </row>
      </sheetData>
      <sheetData sheetId="1079">
        <row r="7">
          <cell r="K7">
            <v>150</v>
          </cell>
        </row>
      </sheetData>
      <sheetData sheetId="1080">
        <row r="7">
          <cell r="K7">
            <v>150</v>
          </cell>
        </row>
      </sheetData>
      <sheetData sheetId="1081">
        <row r="7">
          <cell r="K7">
            <v>150</v>
          </cell>
        </row>
      </sheetData>
      <sheetData sheetId="1082">
        <row r="7">
          <cell r="K7">
            <v>150</v>
          </cell>
        </row>
      </sheetData>
      <sheetData sheetId="1083">
        <row r="7">
          <cell r="K7">
            <v>150</v>
          </cell>
        </row>
      </sheetData>
      <sheetData sheetId="1084">
        <row r="7">
          <cell r="K7">
            <v>150</v>
          </cell>
        </row>
      </sheetData>
      <sheetData sheetId="1085">
        <row r="7">
          <cell r="K7">
            <v>150</v>
          </cell>
        </row>
      </sheetData>
      <sheetData sheetId="1086">
        <row r="7">
          <cell r="K7">
            <v>150</v>
          </cell>
        </row>
      </sheetData>
      <sheetData sheetId="1087">
        <row r="7">
          <cell r="K7">
            <v>150</v>
          </cell>
        </row>
      </sheetData>
      <sheetData sheetId="1088">
        <row r="7">
          <cell r="K7">
            <v>150</v>
          </cell>
        </row>
      </sheetData>
      <sheetData sheetId="1089">
        <row r="7">
          <cell r="K7">
            <v>150</v>
          </cell>
        </row>
      </sheetData>
      <sheetData sheetId="1090">
        <row r="7">
          <cell r="K7">
            <v>150</v>
          </cell>
        </row>
      </sheetData>
      <sheetData sheetId="1091">
        <row r="7">
          <cell r="K7">
            <v>150</v>
          </cell>
        </row>
      </sheetData>
      <sheetData sheetId="1092">
        <row r="7">
          <cell r="K7">
            <v>150</v>
          </cell>
        </row>
      </sheetData>
      <sheetData sheetId="1093">
        <row r="7">
          <cell r="K7">
            <v>150</v>
          </cell>
        </row>
      </sheetData>
      <sheetData sheetId="1094">
        <row r="7">
          <cell r="K7">
            <v>150</v>
          </cell>
        </row>
      </sheetData>
      <sheetData sheetId="1095">
        <row r="7">
          <cell r="K7">
            <v>150</v>
          </cell>
        </row>
      </sheetData>
      <sheetData sheetId="1096">
        <row r="7">
          <cell r="K7">
            <v>150</v>
          </cell>
        </row>
      </sheetData>
      <sheetData sheetId="1097">
        <row r="7">
          <cell r="K7">
            <v>150</v>
          </cell>
        </row>
      </sheetData>
      <sheetData sheetId="1098">
        <row r="7">
          <cell r="K7">
            <v>150</v>
          </cell>
        </row>
      </sheetData>
      <sheetData sheetId="1099">
        <row r="7">
          <cell r="K7">
            <v>150</v>
          </cell>
        </row>
      </sheetData>
      <sheetData sheetId="1100">
        <row r="7">
          <cell r="K7">
            <v>150</v>
          </cell>
        </row>
      </sheetData>
      <sheetData sheetId="1101">
        <row r="7">
          <cell r="K7">
            <v>150</v>
          </cell>
        </row>
      </sheetData>
      <sheetData sheetId="1102">
        <row r="7">
          <cell r="K7">
            <v>150</v>
          </cell>
        </row>
      </sheetData>
      <sheetData sheetId="1103">
        <row r="7">
          <cell r="K7">
            <v>150</v>
          </cell>
        </row>
      </sheetData>
      <sheetData sheetId="1104">
        <row r="7">
          <cell r="K7">
            <v>150</v>
          </cell>
        </row>
      </sheetData>
      <sheetData sheetId="1105">
        <row r="7">
          <cell r="K7">
            <v>150</v>
          </cell>
        </row>
      </sheetData>
      <sheetData sheetId="1106">
        <row r="7">
          <cell r="K7">
            <v>150</v>
          </cell>
        </row>
      </sheetData>
      <sheetData sheetId="1107">
        <row r="7">
          <cell r="K7">
            <v>150</v>
          </cell>
        </row>
      </sheetData>
      <sheetData sheetId="1108">
        <row r="7">
          <cell r="K7">
            <v>150</v>
          </cell>
        </row>
      </sheetData>
      <sheetData sheetId="1109">
        <row r="7">
          <cell r="K7">
            <v>150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row r="7">
          <cell r="K7">
            <v>150</v>
          </cell>
        </row>
      </sheetData>
      <sheetData sheetId="1176">
        <row r="7">
          <cell r="K7">
            <v>150</v>
          </cell>
        </row>
      </sheetData>
      <sheetData sheetId="1177">
        <row r="7">
          <cell r="K7">
            <v>150</v>
          </cell>
        </row>
      </sheetData>
      <sheetData sheetId="1178">
        <row r="7">
          <cell r="K7">
            <v>150</v>
          </cell>
        </row>
      </sheetData>
      <sheetData sheetId="1179">
        <row r="7">
          <cell r="K7">
            <v>150</v>
          </cell>
        </row>
      </sheetData>
      <sheetData sheetId="1180">
        <row r="7">
          <cell r="K7">
            <v>150</v>
          </cell>
        </row>
      </sheetData>
      <sheetData sheetId="1181">
        <row r="7">
          <cell r="K7">
            <v>150</v>
          </cell>
        </row>
      </sheetData>
      <sheetData sheetId="1182">
        <row r="7">
          <cell r="K7">
            <v>150</v>
          </cell>
        </row>
      </sheetData>
      <sheetData sheetId="1183">
        <row r="7">
          <cell r="K7">
            <v>150</v>
          </cell>
        </row>
      </sheetData>
      <sheetData sheetId="1184">
        <row r="7">
          <cell r="K7">
            <v>150</v>
          </cell>
        </row>
      </sheetData>
      <sheetData sheetId="1185">
        <row r="7">
          <cell r="K7">
            <v>150</v>
          </cell>
        </row>
      </sheetData>
      <sheetData sheetId="1186">
        <row r="7">
          <cell r="K7">
            <v>150</v>
          </cell>
        </row>
      </sheetData>
      <sheetData sheetId="1187">
        <row r="7">
          <cell r="K7">
            <v>150</v>
          </cell>
        </row>
      </sheetData>
      <sheetData sheetId="1188">
        <row r="7">
          <cell r="K7">
            <v>150</v>
          </cell>
        </row>
      </sheetData>
      <sheetData sheetId="1189">
        <row r="7">
          <cell r="K7">
            <v>150</v>
          </cell>
        </row>
      </sheetData>
      <sheetData sheetId="1190">
        <row r="7">
          <cell r="K7">
            <v>150</v>
          </cell>
        </row>
      </sheetData>
      <sheetData sheetId="1191">
        <row r="7">
          <cell r="K7">
            <v>150</v>
          </cell>
        </row>
      </sheetData>
      <sheetData sheetId="1192">
        <row r="7">
          <cell r="K7">
            <v>150</v>
          </cell>
        </row>
      </sheetData>
      <sheetData sheetId="1193">
        <row r="7">
          <cell r="K7">
            <v>150</v>
          </cell>
        </row>
      </sheetData>
      <sheetData sheetId="1194">
        <row r="7">
          <cell r="K7">
            <v>150</v>
          </cell>
        </row>
      </sheetData>
      <sheetData sheetId="1195">
        <row r="7">
          <cell r="K7">
            <v>150</v>
          </cell>
        </row>
      </sheetData>
      <sheetData sheetId="1196">
        <row r="7">
          <cell r="K7">
            <v>150</v>
          </cell>
        </row>
      </sheetData>
      <sheetData sheetId="1197">
        <row r="7">
          <cell r="K7">
            <v>150</v>
          </cell>
        </row>
      </sheetData>
      <sheetData sheetId="1198">
        <row r="7">
          <cell r="K7">
            <v>150</v>
          </cell>
        </row>
      </sheetData>
      <sheetData sheetId="1199">
        <row r="7">
          <cell r="K7">
            <v>150</v>
          </cell>
        </row>
      </sheetData>
      <sheetData sheetId="1200">
        <row r="7">
          <cell r="K7">
            <v>150</v>
          </cell>
        </row>
      </sheetData>
      <sheetData sheetId="1201"/>
      <sheetData sheetId="1202">
        <row r="7">
          <cell r="K7">
            <v>150</v>
          </cell>
        </row>
      </sheetData>
      <sheetData sheetId="1203">
        <row r="7">
          <cell r="K7">
            <v>150</v>
          </cell>
        </row>
      </sheetData>
      <sheetData sheetId="1204">
        <row r="7">
          <cell r="K7">
            <v>150</v>
          </cell>
        </row>
      </sheetData>
      <sheetData sheetId="1205">
        <row r="7">
          <cell r="K7">
            <v>150</v>
          </cell>
        </row>
      </sheetData>
      <sheetData sheetId="1206">
        <row r="7">
          <cell r="K7">
            <v>150</v>
          </cell>
        </row>
      </sheetData>
      <sheetData sheetId="1207">
        <row r="7">
          <cell r="K7">
            <v>150</v>
          </cell>
        </row>
      </sheetData>
      <sheetData sheetId="1208">
        <row r="7">
          <cell r="K7">
            <v>150</v>
          </cell>
        </row>
      </sheetData>
      <sheetData sheetId="1209">
        <row r="7">
          <cell r="K7">
            <v>150</v>
          </cell>
        </row>
      </sheetData>
      <sheetData sheetId="1210">
        <row r="7">
          <cell r="K7">
            <v>150</v>
          </cell>
        </row>
      </sheetData>
      <sheetData sheetId="1211"/>
      <sheetData sheetId="1212">
        <row r="7">
          <cell r="K7">
            <v>150</v>
          </cell>
        </row>
      </sheetData>
      <sheetData sheetId="1213">
        <row r="7">
          <cell r="K7">
            <v>150</v>
          </cell>
        </row>
      </sheetData>
      <sheetData sheetId="1214">
        <row r="7">
          <cell r="K7">
            <v>150</v>
          </cell>
        </row>
      </sheetData>
      <sheetData sheetId="1215">
        <row r="7">
          <cell r="K7">
            <v>150</v>
          </cell>
        </row>
      </sheetData>
      <sheetData sheetId="1216">
        <row r="7">
          <cell r="K7">
            <v>150</v>
          </cell>
        </row>
      </sheetData>
      <sheetData sheetId="1217">
        <row r="7">
          <cell r="K7">
            <v>150</v>
          </cell>
        </row>
      </sheetData>
      <sheetData sheetId="1218">
        <row r="7">
          <cell r="K7">
            <v>150</v>
          </cell>
        </row>
      </sheetData>
      <sheetData sheetId="1219">
        <row r="7">
          <cell r="K7">
            <v>150</v>
          </cell>
        </row>
      </sheetData>
      <sheetData sheetId="1220">
        <row r="7">
          <cell r="K7">
            <v>150</v>
          </cell>
        </row>
      </sheetData>
      <sheetData sheetId="1221">
        <row r="7">
          <cell r="K7">
            <v>150</v>
          </cell>
        </row>
      </sheetData>
      <sheetData sheetId="1222">
        <row r="7">
          <cell r="K7">
            <v>150</v>
          </cell>
        </row>
      </sheetData>
      <sheetData sheetId="1223">
        <row r="7">
          <cell r="K7">
            <v>150</v>
          </cell>
        </row>
      </sheetData>
      <sheetData sheetId="1224"/>
      <sheetData sheetId="1225">
        <row r="7">
          <cell r="K7">
            <v>150</v>
          </cell>
        </row>
      </sheetData>
      <sheetData sheetId="1226">
        <row r="7">
          <cell r="K7">
            <v>150</v>
          </cell>
        </row>
      </sheetData>
      <sheetData sheetId="1227">
        <row r="7">
          <cell r="K7">
            <v>150</v>
          </cell>
        </row>
      </sheetData>
      <sheetData sheetId="1228">
        <row r="7">
          <cell r="K7">
            <v>150</v>
          </cell>
        </row>
      </sheetData>
      <sheetData sheetId="1229">
        <row r="7">
          <cell r="K7">
            <v>150</v>
          </cell>
        </row>
      </sheetData>
      <sheetData sheetId="1230">
        <row r="7">
          <cell r="K7">
            <v>150</v>
          </cell>
        </row>
      </sheetData>
      <sheetData sheetId="1231">
        <row r="7">
          <cell r="K7">
            <v>150</v>
          </cell>
        </row>
      </sheetData>
      <sheetData sheetId="1232">
        <row r="7">
          <cell r="K7">
            <v>150</v>
          </cell>
        </row>
      </sheetData>
      <sheetData sheetId="1233">
        <row r="7">
          <cell r="K7">
            <v>150</v>
          </cell>
        </row>
      </sheetData>
      <sheetData sheetId="1234">
        <row r="7">
          <cell r="K7">
            <v>150</v>
          </cell>
        </row>
      </sheetData>
      <sheetData sheetId="1235"/>
      <sheetData sheetId="1236">
        <row r="7">
          <cell r="K7">
            <v>150</v>
          </cell>
        </row>
      </sheetData>
      <sheetData sheetId="1237">
        <row r="7">
          <cell r="K7">
            <v>150</v>
          </cell>
        </row>
      </sheetData>
      <sheetData sheetId="1238"/>
      <sheetData sheetId="1239">
        <row r="7">
          <cell r="K7">
            <v>150</v>
          </cell>
        </row>
      </sheetData>
      <sheetData sheetId="1240">
        <row r="7">
          <cell r="K7">
            <v>150</v>
          </cell>
        </row>
      </sheetData>
      <sheetData sheetId="1241">
        <row r="7">
          <cell r="K7">
            <v>150</v>
          </cell>
        </row>
      </sheetData>
      <sheetData sheetId="1242">
        <row r="7">
          <cell r="K7">
            <v>150</v>
          </cell>
        </row>
      </sheetData>
      <sheetData sheetId="1243">
        <row r="7">
          <cell r="K7">
            <v>150</v>
          </cell>
        </row>
      </sheetData>
      <sheetData sheetId="1244">
        <row r="7">
          <cell r="K7">
            <v>150</v>
          </cell>
        </row>
      </sheetData>
      <sheetData sheetId="1245">
        <row r="7">
          <cell r="K7">
            <v>150</v>
          </cell>
        </row>
      </sheetData>
      <sheetData sheetId="1246">
        <row r="7">
          <cell r="K7">
            <v>150</v>
          </cell>
        </row>
      </sheetData>
      <sheetData sheetId="1247">
        <row r="7">
          <cell r="K7">
            <v>150</v>
          </cell>
        </row>
      </sheetData>
      <sheetData sheetId="1248"/>
      <sheetData sheetId="1249">
        <row r="7">
          <cell r="K7">
            <v>150</v>
          </cell>
        </row>
      </sheetData>
      <sheetData sheetId="1250">
        <row r="7">
          <cell r="K7">
            <v>150</v>
          </cell>
        </row>
      </sheetData>
      <sheetData sheetId="1251">
        <row r="7">
          <cell r="K7">
            <v>150</v>
          </cell>
        </row>
      </sheetData>
      <sheetData sheetId="1252">
        <row r="7">
          <cell r="K7">
            <v>150</v>
          </cell>
        </row>
      </sheetData>
      <sheetData sheetId="1253">
        <row r="7">
          <cell r="K7">
            <v>150</v>
          </cell>
        </row>
      </sheetData>
      <sheetData sheetId="1254">
        <row r="7">
          <cell r="K7">
            <v>150</v>
          </cell>
        </row>
      </sheetData>
      <sheetData sheetId="1255">
        <row r="7">
          <cell r="K7">
            <v>150</v>
          </cell>
        </row>
      </sheetData>
      <sheetData sheetId="1256"/>
      <sheetData sheetId="1257">
        <row r="7">
          <cell r="K7">
            <v>150</v>
          </cell>
        </row>
      </sheetData>
      <sheetData sheetId="1258">
        <row r="7">
          <cell r="K7">
            <v>150</v>
          </cell>
        </row>
      </sheetData>
      <sheetData sheetId="1259">
        <row r="7">
          <cell r="K7">
            <v>150</v>
          </cell>
        </row>
      </sheetData>
      <sheetData sheetId="1260">
        <row r="7">
          <cell r="K7">
            <v>150</v>
          </cell>
        </row>
      </sheetData>
      <sheetData sheetId="1261"/>
      <sheetData sheetId="1262">
        <row r="7">
          <cell r="K7">
            <v>150</v>
          </cell>
        </row>
      </sheetData>
      <sheetData sheetId="1263"/>
      <sheetData sheetId="1264">
        <row r="7">
          <cell r="K7">
            <v>150</v>
          </cell>
        </row>
      </sheetData>
      <sheetData sheetId="1265"/>
      <sheetData sheetId="1266">
        <row r="7">
          <cell r="K7">
            <v>150</v>
          </cell>
        </row>
      </sheetData>
      <sheetData sheetId="1267">
        <row r="7">
          <cell r="K7">
            <v>150</v>
          </cell>
        </row>
      </sheetData>
      <sheetData sheetId="1268">
        <row r="7">
          <cell r="K7">
            <v>150</v>
          </cell>
        </row>
      </sheetData>
      <sheetData sheetId="1269"/>
      <sheetData sheetId="1270">
        <row r="7">
          <cell r="K7">
            <v>150</v>
          </cell>
        </row>
      </sheetData>
      <sheetData sheetId="1271">
        <row r="7">
          <cell r="K7">
            <v>150</v>
          </cell>
        </row>
      </sheetData>
      <sheetData sheetId="1272"/>
      <sheetData sheetId="1273">
        <row r="7">
          <cell r="K7">
            <v>150</v>
          </cell>
        </row>
      </sheetData>
      <sheetData sheetId="1274">
        <row r="7">
          <cell r="K7">
            <v>150</v>
          </cell>
        </row>
      </sheetData>
      <sheetData sheetId="1275"/>
      <sheetData sheetId="1276">
        <row r="7">
          <cell r="K7">
            <v>150</v>
          </cell>
        </row>
      </sheetData>
      <sheetData sheetId="1277"/>
      <sheetData sheetId="1278">
        <row r="7">
          <cell r="K7">
            <v>150</v>
          </cell>
        </row>
      </sheetData>
      <sheetData sheetId="1279"/>
      <sheetData sheetId="1280">
        <row r="7">
          <cell r="K7">
            <v>150</v>
          </cell>
        </row>
      </sheetData>
      <sheetData sheetId="1281">
        <row r="7">
          <cell r="K7">
            <v>150</v>
          </cell>
        </row>
      </sheetData>
      <sheetData sheetId="1282"/>
      <sheetData sheetId="1283">
        <row r="7">
          <cell r="K7">
            <v>150</v>
          </cell>
        </row>
      </sheetData>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row r="7">
          <cell r="K7">
            <v>150</v>
          </cell>
        </row>
      </sheetData>
      <sheetData sheetId="1933">
        <row r="7">
          <cell r="K7">
            <v>150</v>
          </cell>
        </row>
      </sheetData>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7">
          <cell r="K7">
            <v>150</v>
          </cell>
        </row>
      </sheetData>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
      <sheetName val="Work_sheet"/>
      <sheetName val="Physical_ach"/>
      <sheetName val="Financial_ach"/>
      <sheetName val="Sheet1"/>
      <sheetName val="Cover"/>
      <sheetName val="Data"/>
      <sheetName val="DATA_PRG"/>
      <sheetName val="CI"/>
      <sheetName val="DI"/>
      <sheetName val="G.R.P"/>
      <sheetName val="HDPE"/>
      <sheetName val="PSC REVISED"/>
      <sheetName val="pvc"/>
      <sheetName val="data existing_do not delete"/>
      <sheetName val="SPECS"/>
      <sheetName val="RMR"/>
      <sheetName val="segments-details"/>
      <sheetName val="int-Dia-hdpe"/>
      <sheetName val="int-Dia-pvc"/>
      <sheetName val="Material"/>
      <sheetName val="labour coeff"/>
      <sheetName val="gen"/>
      <sheetName val="Common "/>
      <sheetName val="Lead statement"/>
      <sheetName val="m"/>
      <sheetName val="Lead"/>
      <sheetName val="nodes"/>
      <sheetName val="habs-list"/>
      <sheetName val="int-Dia"/>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d summary"/>
      <sheetName val="boq"/>
      <sheetName val="upa"/>
      <sheetName val="equipment"/>
      <sheetName val="material"/>
      <sheetName val="labour"/>
      <sheetName val="inWords"/>
      <sheetName val="wordsdata"/>
      <sheetName val="calendar days"/>
      <sheetName val="gen"/>
      <sheetName val="Work_sheet"/>
      <sheetName val="SUMP1420KL@HW"/>
      <sheetName val="Sheet2"/>
      <sheetName val="Solar panel"/>
      <sheetName val="DATA_PRG"/>
      <sheetName val="dBas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S"/>
      <sheetName val="MOST"/>
      <sheetName val="Sheet3"/>
      <sheetName val="DATA_PRG"/>
    </sheetNames>
    <sheetDataSet>
      <sheetData sheetId="0" refreshError="1"/>
      <sheetData sheetId="1" refreshError="1"/>
      <sheetData sheetId="2" refreshError="1"/>
      <sheetData sheetId="3"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PECS"/>
      <sheetName val="Work_sheet"/>
      <sheetName val="segments-details"/>
      <sheetName val="int-Dia-hdpe"/>
      <sheetName val="habs-list"/>
      <sheetName val="int-Dia-pvc"/>
      <sheetName val="Material"/>
      <sheetName val="Supp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Datasheet"/>
      <sheetName val="test"/>
      <sheetName val="Sheet1"/>
      <sheetName val="Sheet2"/>
      <sheetName val="dBase"/>
      <sheetName val="Sheet3"/>
      <sheetName val="inWords"/>
      <sheetName val="Lead statement ss5"/>
      <sheetName val="MRATES"/>
      <sheetName val="Publicbuilding"/>
      <sheetName val="Labour"/>
      <sheetName val="Material"/>
      <sheetName val="Plant &amp;  Machinery"/>
      <sheetName val="Work_sheet"/>
      <sheetName val="SUMP1420KL@HW"/>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ar panel"/>
      <sheetName val="CCTV INVENTORIES"/>
      <sheetName val="COMPARATIVE STATEMENT"/>
      <sheetName val="Work_sheet"/>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Solar 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ying Stock 1.4.99"/>
      <sheetName val="Issues-RTS 0499 to 0999"/>
      <sheetName val="Phy Stock 30.9.99"/>
      <sheetName val="Lying Stock 30.9.99"/>
      <sheetName val="MAT0499"/>
      <sheetName val="Final Sheet"/>
      <sheetName val="MAT Summary"/>
      <sheetName val="MAT Consolidated"/>
      <sheetName val="Debit MAT 499 to 999"/>
      <sheetName val="Overheads"/>
      <sheetName val="Income"/>
      <sheetName val="Contractor wise work done (2)"/>
      <sheetName val="Contractor wise work done"/>
      <sheetName val="VCH-SLC"/>
      <sheetName val="Item Master"/>
      <sheetName val="Supplier"/>
      <sheetName val="gateway tower 0999 ctc"/>
      <sheetName val="CONTR+MATERIAL CTC"/>
      <sheetName val="Gateway Contractor 1099 - FINAL"/>
      <sheetName val="Balance Order 0110"/>
      <sheetName val="mat"/>
      <sheetName val="mat sum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ed oxide Primer Paint grade-II"/>
      <sheetName val="wh_data"/>
      <sheetName val="wh_data_R"/>
      <sheetName val="CPHEEO"/>
      <sheetName val="input"/>
      <sheetName val="EDWise"/>
      <sheetName val="rdamdata"/>
      <sheetName val="HDPE"/>
      <sheetName val="DI"/>
      <sheetName val="pvc"/>
      <sheetName val="lead-st"/>
      <sheetName val="data"/>
      <sheetName val="MRATES"/>
      <sheetName val="Sheet1 (2)"/>
      <sheetName val="Material"/>
      <sheetName val="Plant &amp;  Machinery"/>
      <sheetName val="Road Detail Est."/>
      <sheetName val="Road data"/>
      <sheetName val="RMR"/>
      <sheetName val="Levels"/>
      <sheetName val="Sheet1"/>
      <sheetName val="Cover"/>
      <sheetName val="int-Dia-hdpe"/>
      <sheetName val="Data.F8.BTR"/>
      <sheetName val="mlead"/>
      <sheetName val="DATA-BASE"/>
      <sheetName val="DATA-ABSTRACT"/>
      <sheetName val="Labour"/>
      <sheetName val="Sheet2"/>
      <sheetName val="Design"/>
      <sheetName val="not req 3"/>
      <sheetName val="C.D.Abs.Est."/>
      <sheetName val="RATES"/>
      <sheetName val="DATA ENTRY SHEET"/>
      <sheetName val="TOTAL DATA"/>
      <sheetName val="HP PIPE  DATA"/>
      <sheetName val="SLAB  DATA"/>
      <sheetName val="sup dat"/>
      <sheetName val="BALAN1"/>
      <sheetName val="DATA_PRG"/>
      <sheetName val="Work_sheet"/>
      <sheetName val="BTR"/>
      <sheetName val="Line"/>
      <sheetName val="dlvoid"/>
      <sheetName val="index"/>
      <sheetName val="quarry"/>
      <sheetName val="final abstract"/>
      <sheetName val="Intro"/>
      <sheetName val="Sheet1_(2)"/>
      <sheetName val="Plant_&amp;__Machinery"/>
      <sheetName val="Red_oxide_Primer_Paint_grade-II"/>
      <sheetName val="Road_Detail_Est_"/>
      <sheetName val="Road_data"/>
      <sheetName val="Data_F8_BTR"/>
      <sheetName val="road safety datas"/>
      <sheetName val="abs road"/>
      <sheetName val="coverpage"/>
      <sheetName val="TS memo"/>
      <sheetName val="m"/>
      <sheetName val="pvc_basic"/>
      <sheetName val="MRoad data"/>
      <sheetName val="RA"/>
      <sheetName val="FINAL DATA"/>
      <sheetName val="civ data"/>
      <sheetName val="mas_hab"/>
      <sheetName val="bom"/>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nnex"/>
      <sheetName val="Contents"/>
      <sheetName val="Intro."/>
      <sheetName val="BOQ"/>
      <sheetName val="SPT vs PHI"/>
      <sheetName val="DATA_PRG"/>
      <sheetName val="segments-details"/>
      <sheetName val="int-Dia-hdpe"/>
      <sheetName val="habs-list"/>
      <sheetName val="int-Dia-pvc"/>
      <sheetName val="inWor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 Statement"/>
      <sheetName val="Scope "/>
      <sheetName val="Tender Gist"/>
      <sheetName val="Guarantees"/>
      <sheetName val="EMD Req form"/>
      <sheetName val="P+M - Tower Crane"/>
      <sheetName val="P+M - Passenger Hoist"/>
      <sheetName val="P+M - R Steel"/>
      <sheetName val="P+M - Concrete"/>
      <sheetName val="P &amp; M Scaffolding"/>
      <sheetName val="P &amp; M for filling"/>
      <sheetName val="Abstract of P+M"/>
      <sheetName val="VAT Abstract"/>
      <sheetName val="Split up-(Over All)"/>
      <sheetName val="BOQ"/>
      <sheetName val="Consolidated"/>
      <sheetName val="RA"/>
      <sheetName val="Bulk Materials"/>
      <sheetName val="Std"/>
      <sheetName val="OH (Overall)"/>
      <sheetName val="TS (Overall)"/>
      <sheetName val="Cem. Consmption"/>
      <sheetName val="CS-Piling Work"/>
      <sheetName val="Cost Index"/>
      <sheetName val="d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Common "/>
      <sheetName val="Sheet1"/>
      <sheetName val="MRATES"/>
      <sheetName val="C-data"/>
      <sheetName val="Intr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Labour"/>
      <sheetName val="Material"/>
      <sheetName val="Plant &amp;  Machinery"/>
      <sheetName val="Data.F8.BTR"/>
      <sheetName val="DESIGN_NORMS"/>
      <sheetName val="DESIGN_CALUCULATIONS"/>
      <sheetName val="ABSTRACT-DESIGN_CALUCULATIONS"/>
      <sheetName val="GRAVITY_MAIN"/>
      <sheetName val="PUMPING_MAIN"/>
      <sheetName val="PUMP_SETS_DESIGN"/>
      <sheetName val="Labour_charges"/>
      <sheetName val="Labour_charges(detl)"/>
      <sheetName val="LEAD_STATEMENT"/>
      <sheetName val="DATA_SHEET"/>
      <sheetName val="DATA_OHSR"/>
      <sheetName val="DATA_AC_PIPES"/>
      <sheetName val="DATA_PVC_PIPES"/>
      <sheetName val="BORE_WELL"/>
      <sheetName val="SS_TANK(HOMO)"/>
      <sheetName val="SS_FILTERS"/>
      <sheetName val="SS_TANK(HET)"/>
      <sheetName val="SS_FILTERS(SQM)"/>
      <sheetName val="TRANSMISSION_MAINS"/>
      <sheetName val="PUMP_SETS"/>
      <sheetName val="WEIR_CHAMBER"/>
      <sheetName val="PUMP_HOUSE"/>
      <sheetName val="PUMP_HOUSE(SQM)"/>
      <sheetName val="CW_SUMP"/>
      <sheetName val="RAW_WATER_WELL"/>
      <sheetName val="VALVE_PIT"/>
      <sheetName val="TRANS_MAINS_LEVELS"/>
      <sheetName val="SSF(INT_CONS)"/>
      <sheetName val="DESIGN_NORMS1"/>
      <sheetName val="DESIGN_CALUCULATIONS1"/>
      <sheetName val="ABSTRACT-DESIGN_CALUCULATIONS1"/>
      <sheetName val="GRAVITY_MAIN1"/>
      <sheetName val="PUMPING_MAIN1"/>
      <sheetName val="PUMP_SETS_DESIGN1"/>
      <sheetName val="Labour_charges1"/>
      <sheetName val="Labour_charges(detl)1"/>
      <sheetName val="LEAD_STATEMENT1"/>
      <sheetName val="DATA_SHEET1"/>
      <sheetName val="DATA_OHSR1"/>
      <sheetName val="DATA_AC_PIPES1"/>
      <sheetName val="DATA_PVC_PIPES1"/>
      <sheetName val="BORE_WELL1"/>
      <sheetName val="SS_TANK(HOMO)1"/>
      <sheetName val="SS_FILTERS1"/>
      <sheetName val="SS_TANK(HET)1"/>
      <sheetName val="SS_FILTERS(SQM)1"/>
      <sheetName val="TRANSMISSION_MAINS1"/>
      <sheetName val="PUMP_SETS1"/>
      <sheetName val="WEIR_CHAMBER1"/>
      <sheetName val="PUMP_HOUSE1"/>
      <sheetName val="PUMP_HOUSE(SQM)1"/>
      <sheetName val="CW_SUMP1"/>
      <sheetName val="RAW_WATER_WELL1"/>
      <sheetName val="VALVE_PIT1"/>
      <sheetName val="TRANS_MAINS_LEVELS1"/>
      <sheetName val="SSF(INT_CONS)1"/>
      <sheetName val="Common "/>
      <sheetName val="Sheet3"/>
      <sheetName val="DESIGN_NORMS2"/>
      <sheetName val="DESIGN_CALUCULATIONS2"/>
      <sheetName val="ABSTRACT-DESIGN_CALUCULATIONS2"/>
      <sheetName val="GRAVITY_MAIN2"/>
      <sheetName val="PUMPING_MAIN2"/>
      <sheetName val="PUMP_SETS_DESIGN2"/>
      <sheetName val="Labour_charges2"/>
      <sheetName val="Labour_charges(detl)2"/>
      <sheetName val="LEAD_STATEMENT2"/>
      <sheetName val="DATA_SHEET2"/>
      <sheetName val="DATA_OHSR2"/>
      <sheetName val="DATA_AC_PIPES2"/>
      <sheetName val="DATA_PVC_PIPES2"/>
      <sheetName val="BORE_WELL2"/>
      <sheetName val="SS_TANK(HOMO)2"/>
      <sheetName val="SS_FILTERS2"/>
      <sheetName val="SS_TANK(HET)2"/>
      <sheetName val="SS_FILTERS(SQM)2"/>
      <sheetName val="TRANSMISSION_MAINS2"/>
      <sheetName val="PUMP_SETS2"/>
      <sheetName val="WEIR_CHAMBER2"/>
      <sheetName val="PUMP_HOUSE2"/>
      <sheetName val="PUMP_HOUSE(SQM)2"/>
      <sheetName val="CW_SUMP2"/>
      <sheetName val="RAW_WATER_WELL2"/>
      <sheetName val="VALVE_PIT2"/>
      <sheetName val="TRANS_MAINS_LEVELS2"/>
      <sheetName val="SSF(INT_CONS)2"/>
      <sheetName val="Plant_&amp;__Machinery"/>
      <sheetName val="Common_"/>
      <sheetName val="Data_F8_BTR"/>
      <sheetName val="Class IV Qtr. Ele"/>
      <sheetName val="data"/>
      <sheetName val="Bridge Data 2005-06"/>
      <sheetName val="GF SB Ok "/>
      <sheetName val="lead-st"/>
      <sheetName val="rdamdata"/>
      <sheetName val="sup dat"/>
      <sheetName val="Sheet2"/>
      <sheetName val="MRATES"/>
      <sheetName val="HDPE"/>
      <sheetName val="pvc_basic"/>
      <sheetName val="DATA_PRG"/>
      <sheetName val="AV-HDPE"/>
      <sheetName val="Di_gate-HDPE"/>
      <sheetName val="BWSCPlt"/>
      <sheetName val="CI"/>
      <sheetName val="DI"/>
      <sheetName val="G.R.P"/>
      <sheetName val="PSC REVISED"/>
      <sheetName val="pvc"/>
      <sheetName val="segments-details"/>
      <sheetName val="int-Dia-hdpe"/>
      <sheetName val="habs-list"/>
      <sheetName val="Sheet1"/>
      <sheetName val="Bitumen trunk"/>
      <sheetName val="Feeder"/>
      <sheetName val="R99 etc"/>
      <sheetName val="Trunk unpaved"/>
      <sheetName val="v"/>
      <sheetName val="r"/>
      <sheetName val="Abs"/>
      <sheetName val="leads"/>
      <sheetName val="Plant_&amp;__Machi.ery"/>
      <sheetName val="bom"/>
      <sheetName val="Estimate copy"/>
      <sheetName val="PUMP_DATA"/>
      <sheetName val="nodes"/>
      <sheetName val="pop"/>
      <sheetName val="ssr-rates"/>
      <sheetName val="Lead"/>
      <sheetName val="Work_sheet"/>
      <sheetName val="Rate"/>
      <sheetName val="int-Dia"/>
      <sheetName val="JAWAHAR-hyd-original"/>
      <sheetName val="Lead statement ss5"/>
      <sheetName val="Civil Boq"/>
      <sheetName val="THK"/>
      <sheetName val="Usage"/>
      <sheetName val="General"/>
      <sheetName val="RAFT"/>
      <sheetName val="scour depth"/>
      <sheetName val="maya"/>
      <sheetName val="0000000000000"/>
      <sheetName val="cert"/>
      <sheetName val="SSR(I㫨CAD)"/>
      <sheetName val="Plant 㫨  Machinery"/>
      <sheetName val="Plant_㫨__Machinery"/>
      <sheetName val="Plant_㫨__Machi.ery"/>
      <sheetName val="data existing_do not delete"/>
      <sheetName val="CS "/>
      <sheetName val="SUMP1420KL@HW"/>
      <sheetName val="int-Dia-pvc"/>
      <sheetName val="coverpage"/>
      <sheetName val="box-12"/>
      <sheetName val="DISCOUNT"/>
      <sheetName val="DATAS"/>
      <sheetName val="SR"/>
      <sheetName val="Road data"/>
      <sheetName val="dBase"/>
      <sheetName val="Delivery mains"/>
      <sheetName val="Road Detail Est."/>
      <sheetName val="GEN_abstrct"/>
      <sheetName val="inWords"/>
      <sheetName val="VALVE_PITU"/>
      <sheetName val="DATA_ENTRY"/>
      <sheetName val="sg-clay(d)"/>
      <sheetName val="八幡"/>
      <sheetName val="CPI"/>
      <sheetName val="WPI C"/>
      <sheetName val="WPI all"/>
      <sheetName val="WPI CM"/>
      <sheetName val="WPI S"/>
      <sheetName val="SSR 2015-16"/>
      <sheetName val="t_prsr"/>
      <sheetName val="id"/>
      <sheetName val="wh"/>
      <sheetName val="DATA SHEET FOR 2012 - 13"/>
      <sheetName val="l"/>
      <sheetName val="_5wgdhabfinal00_01"/>
      <sheetName val="hdpe_basic"/>
      <sheetName val="1V800"/>
      <sheetName val="zone-8"/>
      <sheetName val="MHNO_LEV"/>
      <sheetName val="Rates"/>
      <sheetName val="p&amp;m"/>
      <sheetName val="Main sheet"/>
      <sheetName val="Data-ELSR"/>
      <sheetName val="Analy_7-10"/>
      <sheetName val="stone"/>
      <sheetName val="Relig-place"/>
      <sheetName val="Specification"/>
      <sheetName val="BM-HOOP"/>
      <sheetName val="COVER"/>
      <sheetName val="Hyd_Stmt"/>
      <sheetName val="co_5"/>
      <sheetName val="Convey"/>
      <sheetName val="Convey -16-17"/>
      <sheetName val="Data rough"/>
      <sheetName val="wh_data"/>
      <sheetName val="wh_data_R"/>
      <sheetName val="CPHEEO"/>
      <sheetName val="input"/>
      <sheetName val="index"/>
      <sheetName val="ESTIMATE"/>
      <sheetName val="hdpe weights"/>
      <sheetName val="PVC weights"/>
      <sheetName val="Z1_DATA"/>
      <sheetName val=" data sheet "/>
      <sheetName val="CPIPE"/>
      <sheetName val="Data Main sheet"/>
      <sheetName val="RMR"/>
      <sheetName val="bundqty"/>
      <sheetName val="abs road"/>
      <sheetName val="DESIGN_NORMS3"/>
      <sheetName val="DESIGN_CALUCULATIONS3"/>
      <sheetName val="ABSTRACT-DESIGN_CALUCULATIONS3"/>
      <sheetName val="GRAVITY_MAIN3"/>
      <sheetName val="PUMPING_MAIN3"/>
      <sheetName val="PUMP_SETS_DESIGN3"/>
      <sheetName val="Labour_charges3"/>
      <sheetName val="Labour_charges(detl)3"/>
      <sheetName val="LEAD_STATEMENT3"/>
      <sheetName val="DATA_SHEET3"/>
      <sheetName val="DATA_OHSR3"/>
      <sheetName val="DATA_AC_PIPES3"/>
      <sheetName val="DATA_PVC_PIPES3"/>
      <sheetName val="BORE_WELL3"/>
      <sheetName val="SS_TANK(HOMO)3"/>
      <sheetName val="SS_FILTERS3"/>
      <sheetName val="SS_TANK(HET)3"/>
      <sheetName val="SS_FILTERS(SQM)3"/>
      <sheetName val="TRANSMISSION_MAINS3"/>
      <sheetName val="PUMP_SETS3"/>
      <sheetName val="WEIR_CHAMBER3"/>
      <sheetName val="PUMP_HOUSE3"/>
      <sheetName val="PUMP_HOUSE(SQM)3"/>
      <sheetName val="CW_SUMP3"/>
      <sheetName val="RAW_WATER_WELL3"/>
      <sheetName val="VALVE_PIT3"/>
      <sheetName val="TRANS_MAINS_LEVELS3"/>
      <sheetName val="SSF(INT_CONS)3"/>
      <sheetName val="Plant_&amp;__Machinery1"/>
      <sheetName val="Data_F8_BTR1"/>
      <sheetName val="Common_1"/>
      <sheetName val="Class_IV_Qtr__Ele"/>
      <sheetName val="G_R_P"/>
      <sheetName val="PSC_REVISED"/>
      <sheetName val="DESIGN_NORMS4"/>
      <sheetName val="DESIGN_CALUCULATIONS4"/>
      <sheetName val="ABSTRACT-DESIGN_CALUCULATIONS4"/>
      <sheetName val="GRAVITY_MAIN4"/>
      <sheetName val="PUMPING_MAIN4"/>
      <sheetName val="PUMP_SETS_DESIGN4"/>
      <sheetName val="Labour_charges4"/>
      <sheetName val="Labour_charges(detl)4"/>
      <sheetName val="LEAD_STATEMENT4"/>
      <sheetName val="DATA_SHEET4"/>
      <sheetName val="DATA_OHSR4"/>
      <sheetName val="DATA_AC_PIPES4"/>
      <sheetName val="DATA_PVC_PIPES4"/>
      <sheetName val="BORE_WELL4"/>
      <sheetName val="SS_TANK(HOMO)4"/>
      <sheetName val="SS_FILTERS4"/>
      <sheetName val="SS_TANK(HET)4"/>
      <sheetName val="SS_FILTERS(SQM)4"/>
      <sheetName val="TRANSMISSION_MAINS4"/>
      <sheetName val="PUMP_SETS4"/>
      <sheetName val="WEIR_CHAMBER4"/>
      <sheetName val="PUMP_HOUSE4"/>
      <sheetName val="PUMP_HOUSE(SQM)4"/>
      <sheetName val="CW_SUMP4"/>
      <sheetName val="RAW_WATER_WELL4"/>
      <sheetName val="VALVE_PIT4"/>
      <sheetName val="TRANS_MAINS_LEVELS4"/>
      <sheetName val="SSF(INT_CONS)4"/>
      <sheetName val="Plant_&amp;__Machinery2"/>
      <sheetName val="Data_F8_BTR2"/>
      <sheetName val="Common_2"/>
      <sheetName val="Class_IV_Qtr__Ele1"/>
      <sheetName val="G_R_P1"/>
      <sheetName val="PSC_REVISED1"/>
      <sheetName val="Meas.-Hotel Part"/>
      <sheetName val="Data o"/>
      <sheetName val="ewst"/>
      <sheetName val="mlead"/>
      <sheetName val="Lead Distance"/>
      <sheetName val="Levels"/>
      <sheetName val="Sheet9"/>
      <sheetName val="Iocount"/>
      <sheetName val="water-hammar-strenght"/>
      <sheetName val="Nspt-smp-final-ORIGINAL"/>
      <sheetName val="habs-details"/>
      <sheetName val="GM&amp;PM WE1 EST"/>
      <sheetName val="BWSCP"/>
      <sheetName val="hdpe-rates"/>
      <sheetName val="HDPE-pipe-rates"/>
      <sheetName val="pvc-pipe-rates"/>
      <sheetName val="LOCAL RATES"/>
      <sheetName val="sand"/>
      <sheetName val="WATER-HAMMER"/>
      <sheetName val="Staff Acco."/>
      <sheetName val="C-data"/>
      <sheetName val="DI gate-DI"/>
      <sheetName val="PM&amp;GM"/>
      <sheetName val="DIgate_PVC "/>
      <sheetName val="PH-Data"/>
      <sheetName val="detls"/>
      <sheetName val="DATA SHEET FOR 2014-15"/>
      <sheetName val="R_Det"/>
      <sheetName val="Sheet5"/>
      <sheetName val="LABOUR RATE"/>
      <sheetName val="Material Rate"/>
      <sheetName val="Bed Class"/>
      <sheetName val="Cd"/>
      <sheetName val="2014"/>
      <sheetName val="3405-2014"/>
      <sheetName val="Qty"/>
      <sheetName val="MRoad data"/>
      <sheetName val="Macro1"/>
      <sheetName val="Master data"/>
      <sheetName val="analysis"/>
      <sheetName val="factors"/>
      <sheetName val="TBAL9697 -group wise  sdpl"/>
      <sheetName val="MRMECADAMoad data"/>
      <sheetName val="Road data-TDR"/>
      <sheetName val="AV_AC"/>
      <sheetName val="di_Gate_AC"/>
      <sheetName val="Digate-BWSCP-MS"/>
      <sheetName val="DI_gate_di"/>
      <sheetName val="C.D.Abs.Est."/>
      <sheetName val="VALV"/>
      <sheetName val="Detailed"/>
      <sheetName val="GA-Paderu"/>
      <sheetName val="Table12"/>
      <sheetName val="Table9"/>
      <sheetName val="conc-foot-gradeslab"/>
      <sheetName val="FT-05-02IsoBOM"/>
      <sheetName val="BS8007"/>
      <sheetName val="Line"/>
    </sheetNames>
    <sheetDataSet>
      <sheetData sheetId="0">
        <row r="11">
          <cell r="A11" t="str">
            <v>Thickness</v>
          </cell>
        </row>
      </sheetData>
      <sheetData sheetId="1">
        <row r="6">
          <cell r="I6" t="str">
            <v>DIA</v>
          </cell>
        </row>
      </sheetData>
      <sheetData sheetId="2"/>
      <sheetData sheetId="3"/>
      <sheetData sheetId="4"/>
      <sheetData sheetId="5"/>
      <sheetData sheetId="6"/>
      <sheetData sheetId="7"/>
      <sheetData sheetId="8"/>
      <sheetData sheetId="9"/>
      <sheetData sheetId="10" refreshError="1"/>
      <sheetData sheetId="11"/>
      <sheetData sheetId="12">
        <row r="11">
          <cell r="A11" t="str">
            <v>Thickness</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row r="6">
          <cell r="I6" t="str">
            <v>DIA</v>
          </cell>
        </row>
      </sheetData>
      <sheetData sheetId="44"/>
      <sheetData sheetId="45"/>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Abstract of CD works"/>
      <sheetName val="Estimate"/>
      <sheetName val="900-2row"/>
      <sheetName val="900-1row"/>
      <sheetName val="700"/>
      <sheetName val="3.00 span"/>
      <sheetName val="Data-Road "/>
      <sheetName val="DATA-CD "/>
      <sheetName val="Lead"/>
      <sheetName val="Sheet1"/>
      <sheetName val="DATA-BASE"/>
      <sheetName val="DATA-ABSTRACT"/>
      <sheetName val="Input"/>
      <sheetName val="rdamdata"/>
      <sheetName val="lead-st"/>
      <sheetName val="TBAL9697 -group wise  sdpl"/>
      <sheetName val="Commo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Lead"/>
      <sheetName val="r"/>
      <sheetName val="Staff Acco."/>
      <sheetName val="TBAL9697 -group wise  sdpl"/>
      <sheetName val="p&amp;m"/>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 Tax"/>
      <sheetName val="SUMMARY"/>
      <sheetName val="Client rate"/>
      <sheetName val="VA (13-05-05)"/>
      <sheetName val="Final Offer for LOI"/>
      <sheetName val="Final BOQ"/>
      <sheetName val="Final Offer BOQ"/>
      <sheetName val="RA (13-05-05)"/>
      <sheetName val="Std (13-05-05)"/>
      <sheetName val="OH (13-05-05)"/>
      <sheetName val="Top Sheet (13-05-05)"/>
      <sheetName val="P+M  (20-04-05)"/>
      <sheetName val="VA (20-04-05)"/>
      <sheetName val="Boq (20-04-05)"/>
      <sheetName val="RA (20-04-05)"/>
      <sheetName val="Standard (20-04-05)"/>
      <sheetName val="OH (20-04-05)"/>
      <sheetName val="Top Sheet (20-04-05)"/>
      <sheetName val="Tender Gist"/>
      <sheetName val="P+M "/>
      <sheetName val="Variation Statement"/>
      <sheetName val="Boq"/>
      <sheetName val="Rate Analysis"/>
      <sheetName val="Basic Price Adopted "/>
      <sheetName val="Standard"/>
      <sheetName val="OH"/>
      <sheetName val="Top Sheet"/>
      <sheetName val="Data.F8.BTR"/>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ummary of reductions"/>
      <sheetName val="Split Up"/>
      <sheetName val="Boq"/>
      <sheetName val="RA"/>
      <sheetName val="Annexure - 1"/>
      <sheetName val="Std"/>
      <sheetName val="OH"/>
      <sheetName val="TS"/>
      <sheetName val="Cem. Consmption"/>
      <sheetName val="Scaffolding"/>
      <sheetName val="PRECAST lightconc-II"/>
      <sheetName val="labour coeff"/>
      <sheetName val="Rate analysis"/>
      <sheetName val="TBAL9697 -group wise  sdpl"/>
      <sheetName val="DetEst"/>
      <sheetName val="labour"/>
      <sheetName val="Design"/>
      <sheetName val="JULY 10"/>
      <sheetName val="p&amp;m"/>
      <sheetName val="SITE OVERHEADS"/>
      <sheetName val="INPUT SHEET"/>
      <sheetName val="RES-PLANNING"/>
      <sheetName val="Macro1"/>
      <sheetName val="Publicbuilding"/>
      <sheetName val="Material week"/>
      <sheetName val="dBase"/>
      <sheetName val="Output"/>
      <sheetName val="Sump_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Specification report"/>
      <sheetName val="DATA-BASE"/>
      <sheetName val="DATA-ABSTRACT"/>
      <sheetName val="m"/>
      <sheetName val="v"/>
      <sheetName val="data-WC"/>
      <sheetName val="Staff Acco."/>
      <sheetName val="segments-details"/>
      <sheetName val="int-Dia-hdpe"/>
      <sheetName val="int-Dia-pvc"/>
      <sheetName val="Common "/>
      <sheetName val="Rates"/>
      <sheetName val="ewst"/>
      <sheetName val="Levels"/>
      <sheetName val="RAFT"/>
      <sheetName val="scour depth"/>
      <sheetName val="SUMP1420KL@HW"/>
      <sheetName val="HDPE"/>
      <sheetName val="DI"/>
      <sheetName val="pvc"/>
      <sheetName val="hdpe_basic"/>
      <sheetName val="pvc_basic"/>
      <sheetName val="p&amp;m"/>
      <sheetName val="GF SB Ok "/>
      <sheetName val="inWords"/>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One_vent_Pipe5"/>
      <sheetName val="Four_vents5"/>
      <sheetName val="two_vents5"/>
      <sheetName val="One_vent_5"/>
      <sheetName val="Plant_&amp;__Machinery5"/>
      <sheetName val="Lead_statement_(2)5"/>
      <sheetName val="Lead_statement5"/>
      <sheetName val="Summary_of_Rates5"/>
      <sheetName val="Basic_Approach5"/>
      <sheetName val="Lead_(2)5"/>
      <sheetName val="Data_(2)5"/>
      <sheetName val="6_5%_(2)5"/>
      <sheetName val="est_(2)5"/>
      <sheetName val="Abstract_(2)5"/>
      <sheetName val="key_(2)5"/>
      <sheetName val="pro-B_(2)5"/>
      <sheetName val="est__(mord)5"/>
      <sheetName val="est(old)_5"/>
      <sheetName val="6_5%5"/>
      <sheetName val="One_vent_Pipe3"/>
      <sheetName val="Four_vents3"/>
      <sheetName val="two_vents3"/>
      <sheetName val="One_vent_3"/>
      <sheetName val="Plant_&amp;__Machinery3"/>
      <sheetName val="Lead_statement_(2)3"/>
      <sheetName val="Lead_statement3"/>
      <sheetName val="Summary_of_Rates3"/>
      <sheetName val="Basic_Approach3"/>
      <sheetName val="Lead_(2)3"/>
      <sheetName val="Data_(2)3"/>
      <sheetName val="6_5%_(2)3"/>
      <sheetName val="est_(2)3"/>
      <sheetName val="Abstract_(2)3"/>
      <sheetName val="key_(2)3"/>
      <sheetName val="pro-B_(2)3"/>
      <sheetName val="est__(mord)3"/>
      <sheetName val="est(old)_3"/>
      <sheetName val="6_5%3"/>
      <sheetName val="One_vent_Pipe2"/>
      <sheetName val="Four_vents2"/>
      <sheetName val="two_vents2"/>
      <sheetName val="One_vent_2"/>
      <sheetName val="Plant_&amp;__Machinery2"/>
      <sheetName val="Lead_statement_(2)2"/>
      <sheetName val="Lead_statement2"/>
      <sheetName val="Summary_of_Rates2"/>
      <sheetName val="Basic_Approach2"/>
      <sheetName val="Lead_(2)2"/>
      <sheetName val="Data_(2)2"/>
      <sheetName val="6_5%_(2)2"/>
      <sheetName val="est_(2)2"/>
      <sheetName val="Abstract_(2)2"/>
      <sheetName val="key_(2)2"/>
      <sheetName val="pro-B_(2)2"/>
      <sheetName val="est__(mord)2"/>
      <sheetName val="est(old)_2"/>
      <sheetName val="6_5%2"/>
      <sheetName val="One_vent_Pipe4"/>
      <sheetName val="Four_vents4"/>
      <sheetName val="two_vents4"/>
      <sheetName val="One_vent_4"/>
      <sheetName val="Plant_&amp;__Machinery4"/>
      <sheetName val="Lead_statement_(2)4"/>
      <sheetName val="Lead_statement4"/>
      <sheetName val="Summary_of_Rates4"/>
      <sheetName val="Basic_Approach4"/>
      <sheetName val="Lead_(2)4"/>
      <sheetName val="Data_(2)4"/>
      <sheetName val="6_5%_(2)4"/>
      <sheetName val="est_(2)4"/>
      <sheetName val="Abstract_(2)4"/>
      <sheetName val="key_(2)4"/>
      <sheetName val="pro-B_(2)4"/>
      <sheetName val="est__(mord)4"/>
      <sheetName val="est(old)_4"/>
      <sheetName val="6_5%4"/>
      <sheetName val="maya"/>
      <sheetName val="final abstract"/>
      <sheetName val="Data.F8.BTR"/>
      <sheetName val="wh_data_R"/>
      <sheetName val="Sheet5"/>
      <sheetName val="Lead statement ss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p&amp;m"/>
      <sheetName val="Labour"/>
      <sheetName val="Material"/>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data-WC"/>
      <sheetName val="MRATES"/>
      <sheetName val="1V800"/>
      <sheetName val="Lead"/>
      <sheetName val="RMR"/>
      <sheetName val="Summary"/>
      <sheetName val="DATA_PRG"/>
      <sheetName val="DATA-BASE"/>
      <sheetName val="DATA-ABSTRACT"/>
      <sheetName val="ABS"/>
      <sheetName val="Data.F8.BTR"/>
      <sheetName val="mlead"/>
      <sheetName val="SUMP1420KL@HW"/>
      <sheetName val="Sheet2"/>
      <sheetName val="Main sheet"/>
      <sheetName val="Quotes"/>
      <sheetName val="Material"/>
      <sheetName val="abs road"/>
      <sheetName val="work_sheet"/>
      <sheetName val="BALAN1"/>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SubAnlysis"/>
      <sheetName val="coverpage"/>
      <sheetName val="Levels"/>
      <sheetName val="sand"/>
      <sheetName val="stone"/>
      <sheetName val="index"/>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sheetData sheetId="43"/>
      <sheetData sheetId="44"/>
      <sheetData sheetId="45"/>
      <sheetData sheetId="46"/>
      <sheetData sheetId="47"/>
      <sheetData sheetId="48">
        <row r="1">
          <cell r="B1">
            <v>0</v>
          </cell>
        </row>
      </sheetData>
      <sheetData sheetId="49">
        <row r="1">
          <cell r="B1">
            <v>0</v>
          </cell>
        </row>
      </sheetData>
      <sheetData sheetId="50">
        <row r="1">
          <cell r="B1">
            <v>0</v>
          </cell>
        </row>
      </sheetData>
      <sheetData sheetId="51" refreshError="1"/>
      <sheetData sheetId="52" refreshError="1"/>
      <sheetData sheetId="53" refreshError="1"/>
      <sheetData sheetId="54" refreshError="1"/>
      <sheetData sheetId="55" refreshError="1"/>
      <sheetData sheetId="56"/>
      <sheetData sheetId="57"/>
      <sheetData sheetId="58"/>
      <sheetData sheetId="59">
        <row r="1">
          <cell r="B1">
            <v>0</v>
          </cell>
        </row>
      </sheetData>
      <sheetData sheetId="60">
        <row r="1">
          <cell r="B1">
            <v>0</v>
          </cell>
        </row>
      </sheetData>
      <sheetData sheetId="61">
        <row r="1">
          <cell r="B1">
            <v>0</v>
          </cell>
        </row>
      </sheetData>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DATA-BASE"/>
      <sheetName val="DATA-ABSTRACT"/>
      <sheetName val="m"/>
      <sheetName val="Specification report"/>
      <sheetName val="v"/>
      <sheetName val="data-WC"/>
      <sheetName val="Common "/>
      <sheetName val="Staff Acco."/>
      <sheetName val="segments-details"/>
      <sheetName val="int-Dia-hdpe"/>
      <sheetName val="int-Dia-pvc"/>
      <sheetName val="Rates"/>
      <sheetName val="ewst"/>
      <sheetName val="Levels"/>
      <sheetName val="RAFT"/>
      <sheetName val="scour depth"/>
      <sheetName val="SUMP1420KL@HW"/>
      <sheetName val="HDPE"/>
      <sheetName val="DI"/>
      <sheetName val="pvc"/>
      <sheetName val="hdpe_basic"/>
      <sheetName val="pvc_basic"/>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 val="Data"/>
      <sheetName val="Labour"/>
    </sheetNames>
    <sheetDataSet>
      <sheetData sheetId="0"/>
      <sheetData sheetId="1" refreshError="1"/>
      <sheetData sheetId="2" refreshError="1"/>
      <sheetData sheetId="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Abstrct_"/>
      <sheetName val="Part_A"/>
      <sheetName val="Work_sheet"/>
      <sheetName val="Labour"/>
      <sheetName val="Material"/>
      <sheetName val="Plant &amp;  Machinery"/>
      <sheetName val="labour coeff"/>
      <sheetName val="v"/>
      <sheetName val="Lead statement ss5"/>
      <sheetName val="DATA-BASE"/>
      <sheetName val="DATA-ABSTRACT"/>
      <sheetName val="r"/>
      <sheetName val="Abstr#t "/>
      <sheetName val="Fill this out first..."/>
      <sheetName val="DataInput"/>
      <sheetName val="DataInput-1"/>
      <sheetName val="DI Rate Analysis"/>
      <sheetName val="Economic RisingMain  Ph-I"/>
      <sheetName val="p&amp;m"/>
      <sheetName val="leads"/>
      <sheetName val="GF SB Ok "/>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
      <sheetName val="TNL"/>
      <sheetName val="MGL"/>
      <sheetName val="RPL"/>
      <sheetName val="BPT"/>
      <sheetName val="PNR"/>
      <sheetName val="NRT"/>
      <sheetName val="Data"/>
      <sheetName val="Ch Pet"/>
      <sheetName val="MCL"/>
      <sheetName val="STP"/>
      <sheetName val="VNK"/>
      <sheetName val="PDR"/>
      <sheetName val="MTL"/>
      <sheetName val="GDV"/>
      <sheetName val="Ped"/>
      <sheetName val="NZV"/>
      <sheetName val="JPT"/>
      <sheetName val="JPTData"/>
      <sheetName val="labour coeff"/>
      <sheetName val="Labour"/>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Leads"/>
      <sheetName val="I.R.P"/>
      <sheetName val="open well"/>
      <sheetName val="ringwell"/>
      <sheetName val="bwell"/>
      <sheetName val="Lead"/>
      <sheetName val="coverpage"/>
      <sheetName val="Road data"/>
      <sheetName val="m"/>
      <sheetName val="DATA-BASE"/>
      <sheetName val="DATA-ABSTRACT"/>
      <sheetName val="Fill this out first..."/>
      <sheetName val="r"/>
      <sheetName val="boredetails"/>
      <sheetName val="segments-details"/>
      <sheetName val="int-Dia-hdpe"/>
      <sheetName val="int-Dia-pvc"/>
      <sheetName val="Material"/>
      <sheetName val="Labour"/>
      <sheetName val="v"/>
      <sheetName val="ABS"/>
      <sheetName val="Plant &amp;  Machinery"/>
      <sheetName val="data existing_do not delete"/>
      <sheetName val="Bitumen trunk"/>
      <sheetName val="Feeder"/>
      <sheetName val="R99 etc"/>
      <sheetName val="Trunk unpaved"/>
      <sheetName val="Lead statement ss5"/>
      <sheetName val="Usage"/>
      <sheetName val="Common "/>
      <sheetName val="General"/>
      <sheetName val="Staff Acco."/>
      <sheetName val="labour coeff"/>
      <sheetName val="gen"/>
      <sheetName val="Sheet2"/>
      <sheetName val="pvc_basic"/>
      <sheetName val="GF SB Ok "/>
      <sheetName val="Data.F8.BTR"/>
      <sheetName val="PVC_dia"/>
      <sheetName val="Lead statement"/>
      <sheetName val="I_R_P"/>
      <sheetName val="open_well"/>
      <sheetName val="I_R_P1"/>
      <sheetName val="open_well1"/>
      <sheetName val="census91"/>
      <sheetName val="ACS(1)"/>
      <sheetName val="FAS-C(4)"/>
      <sheetName val="CCTV(old)"/>
      <sheetName val="Habcodes"/>
      <sheetName val="Data rough"/>
      <sheetName val="Rates"/>
      <sheetName val="lead charges"/>
      <sheetName val="BWSCPlt"/>
      <sheetName val="CI"/>
      <sheetName val="DI"/>
      <sheetName val="G.R.P"/>
      <sheetName val="HDPE"/>
      <sheetName val="PSC REVISED"/>
      <sheetName val="pvc"/>
      <sheetName val="maya"/>
      <sheetName val="MRATES"/>
      <sheetName val="M30"/>
      <sheetName val="DATA_PRG"/>
      <sheetName val="mlead"/>
      <sheetName val="abs road"/>
      <sheetName val="RMR"/>
      <sheetName val="R_Det"/>
    </sheetNames>
    <sheetDataSet>
      <sheetData sheetId="0" refreshError="1"/>
      <sheetData sheetId="1" refreshError="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MC RD 1253.5 Canal Section"/>
      <sheetName val="RWR+WTP design (TS IPS +Biliya)"/>
      <sheetName val="Sheet6"/>
      <sheetName val="Sheet1"/>
      <sheetName val="Sheet2"/>
      <sheetName val="Demands abstract"/>
      <sheetName val="Output Ph-1"/>
      <sheetName val="DataInput-1"/>
      <sheetName val="Economic MS RisingMain Phase-I"/>
      <sheetName val="MsShellCheck Ph-1"/>
      <sheetName val="Economic RisingMain  Ph-I"/>
      <sheetName val="MsShellCheck"/>
      <sheetName val="Pump Design &amp; Cost  (yr2008-23)"/>
      <sheetName val="Output"/>
      <sheetName val="DataInput"/>
      <sheetName val="Economic RisingMain Phase I+II"/>
      <sheetName val="MS Pipe Rate Analysis(20.4.07)"/>
      <sheetName val="Output (DI Ph-2)"/>
      <sheetName val="Economic DI RisingMain Phase II"/>
      <sheetName val="DI Rate Analysis"/>
      <sheetName val="Pump Design &amp; Cost  (yr2008 (3)"/>
      <sheetName val="MsShellCheck (Ph1+2)"/>
      <sheetName val="Sheet4"/>
      <sheetName val="Pump Design &amp; Cost (yr2023-38) "/>
      <sheetName val="Economic DI RM Ph-2"/>
      <sheetName val="ShellCheck Chart"/>
      <sheetName val="Sheet3"/>
      <sheetName val="DI"/>
      <sheetName val="Data-"/>
      <sheetName val="labour"/>
      <sheetName val="Rubber gaskets"/>
      <sheetName val="Data rough"/>
      <sheetName val="labour coeff"/>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Fill this out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
      <sheetName val="LEAD"/>
      <sheetName val="pvc_basic"/>
      <sheetName val="maya"/>
      <sheetName val="Foo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PRECAST lightconc-II"/>
      <sheetName val="p&amp;m"/>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Specification report"/>
      <sheetName val="GF SB Ok "/>
      <sheetName val="leads"/>
      <sheetName val="stone"/>
      <sheetName val="index"/>
      <sheetName val="v"/>
      <sheetName val="sectorwise"/>
      <sheetName val="Labour"/>
      <sheetName val=" data sheet "/>
      <sheetName val="r"/>
      <sheetName val="F7-1v1000-0_(3)"/>
      <sheetName val="ABST(PART_B)_"/>
      <sheetName val="F6-Gnrl_Abstrt"/>
      <sheetName val="Cover-MEstt_"/>
      <sheetName val="Road Detail Est."/>
      <sheetName val="Road data"/>
      <sheetName val="detls"/>
      <sheetName val="Sheet3"/>
      <sheetName val="maya"/>
      <sheetName val="ABS"/>
      <sheetName val="Material"/>
      <sheetName val="Plant &amp;  Machinery"/>
      <sheetName val="t_prsr"/>
      <sheetName val="HYDcal"/>
      <sheetName val="Main"/>
      <sheetName val="Lookup"/>
      <sheetName val="ESTIMATE"/>
      <sheetName val="Data_Bit_I"/>
      <sheetName val="FF WRK"/>
      <sheetName val="nodes"/>
      <sheetName val="MRATES"/>
      <sheetName val="Sheet2"/>
      <sheetName val="labour coeff"/>
      <sheetName val="pvc_basic"/>
      <sheetName val="DISCOUN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MRATES"/>
      <sheetName val="labour coeff"/>
      <sheetName val="DATA-BASE"/>
      <sheetName val="DATA-ABSTRACT"/>
      <sheetName val="Lead statement ss5"/>
      <sheetName val="Lead statement"/>
      <sheetName val="Sheet2"/>
      <sheetName val="Sheet5"/>
      <sheetName val="Bridge Data 2005-06"/>
      <sheetName val="Usage"/>
      <sheetName val="General"/>
      <sheetName val="m"/>
      <sheetName val="Ind_plumb_det"/>
      <sheetName val="detls"/>
      <sheetName val="hdpe weights"/>
      <sheetName val="PVC weights"/>
      <sheetName val="data existing_do not delete"/>
    </sheetNames>
    <sheetDataSet>
      <sheetData sheetId="0"/>
      <sheetData sheetId="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ya"/>
      <sheetName val="Lead"/>
      <sheetName val="Materials"/>
      <sheetName val="Data "/>
      <sheetName val="Retaing"/>
      <sheetName val="Abstract(F6)"/>
      <sheetName val="ABS.C.D."/>
      <sheetName val="Labour"/>
      <sheetName val="Sheet1"/>
      <sheetName val="detls"/>
      <sheetName val="Material"/>
      <sheetName val="Plant &amp;  Machinery"/>
      <sheetName val="Common "/>
      <sheetName val="CDdata_(2)"/>
      <sheetName val="Data_"/>
      <sheetName val="CDdata_(2)1"/>
      <sheetName val="Data_1"/>
      <sheetName val="DATA-BASE"/>
      <sheetName val="DATA-ABSTRACT"/>
      <sheetName val="C-data"/>
      <sheetName val="pvc_basic"/>
      <sheetName val="data existing_do not delete"/>
      <sheetName val="Boq"/>
      <sheetName val="GF SB Ok "/>
      <sheetName val="p&amp;m"/>
      <sheetName val="DI"/>
      <sheetName val="ABS"/>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Data"/>
      <sheetName val="TBAL9697 -group wise  sdpl"/>
      <sheetName val="?V?O?I?L?S?I?N?G?R?A?M?.?X?L?S?"/>
      <sheetName val="ABS.C.D."/>
      <sheetName val="Sheet1"/>
      <sheetName val="Material"/>
      <sheetName val="Labour"/>
      <sheetName val="_V_O_I_L_S_I_N_G_R_A_M_._X_L_S_"/>
      <sheetName val="rdamdata"/>
      <sheetName val="lead-st"/>
      <sheetName val="com_st_PM1"/>
      <sheetName val="comst_GM1"/>
      <sheetName val="G_R_P1"/>
      <sheetName val="Sheet2"/>
      <sheetName val="RMR"/>
      <sheetName val="Rates"/>
      <sheetName val="Line"/>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0000000000000"/>
      <sheetName val="C-data"/>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VOILSINGRAM.XL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ABS.C.D."/>
      <sheetName val="leads"/>
    </sheetNames>
    <sheetDataSet>
      <sheetData sheetId="0"/>
      <sheetData sheetId="1"/>
      <sheetData sheetId="2">
        <row r="13">
          <cell r="G13" t="str">
            <v>Input Rate</v>
          </cell>
        </row>
      </sheetData>
      <sheetData sheetId="3">
        <row r="5">
          <cell r="D5">
            <v>137</v>
          </cell>
        </row>
      </sheetData>
      <sheetData sheetId="4">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Sheet2"/>
      <sheetName val="Plant &amp;  Machinery"/>
      <sheetName val="Labour"/>
      <sheetName val="Material"/>
      <sheetName val="Lead statement"/>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DATA_PRG"/>
      <sheetName val="C-data"/>
      <sheetName val="Common "/>
      <sheetName val="DATA-BASE"/>
      <sheetName val="DATA-ABSTRACT"/>
      <sheetName val="Lead"/>
      <sheetName val="p&amp;m"/>
      <sheetName val="detls"/>
      <sheetName val="Di_gate-HDPE"/>
      <sheetName val="PUMP_DATA"/>
      <sheetName val="segments-details"/>
      <sheetName val="int-Dia-hdpe"/>
      <sheetName val="habs-list"/>
      <sheetName val="BWSCPlt"/>
      <sheetName val="G.R.P"/>
      <sheetName val="PSC REVISED"/>
      <sheetName val="sand"/>
      <sheetName val="stone"/>
      <sheetName val="Sheet9"/>
      <sheetName val="WATER-HAMMER"/>
      <sheetName val="m"/>
      <sheetName val="int-Dia"/>
      <sheetName val="nodes"/>
      <sheetName val="BM-HOOP"/>
      <sheetName val="boredetails"/>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Cover"/>
      <sheetName val="Basicdata-f"/>
      <sheetName val="Scour-f"/>
      <sheetName val="ABS"/>
      <sheetName val="Main sheet"/>
      <sheetName val="Revised rates(SSR 2015-16)"/>
      <sheetName val="Sump_cal"/>
      <sheetName val="11.Habitations"/>
      <sheetName val="wh_data_R"/>
      <sheetName val="CPHEEO"/>
      <sheetName val="final abstract"/>
      <sheetName val="PRECAST lightconc-II"/>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ork_sheet"/>
      <sheetName val="Wall W3"/>
      <sheetName val="POP"/>
      <sheetName val="Hystmnt_(2)1"/>
      <sheetName val="Revised_rates(SSR_2014-15)"/>
      <sheetName val="ew_OG"/>
      <sheetName val="MS_data"/>
      <sheetName val="MS_"/>
      <sheetName val="DI_Weights"/>
      <sheetName val="Wt_of_HDPE"/>
      <sheetName val="hdpe_weights"/>
      <sheetName val="PVC_weights"/>
      <sheetName val="PSC_-pv"/>
      <sheetName val="GAJWEL_SEC_EST"/>
      <sheetName val="Global_factors"/>
      <sheetName val="Specification_report"/>
      <sheetName val="DI_Rate_Analysis"/>
      <sheetName val="Economic_RisingMain__Ph-I"/>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esign of two-way slab"/>
      <sheetName val="Data Road"/>
      <sheetName val="Data_Base"/>
      <sheetName val="r"/>
      <sheetName val="HS final-2"/>
      <sheetName val="int-dia-pvc"/>
      <sheetName val="_5wgdhabfinal00_01"/>
      <sheetName val="Nspt-smp-final-ORIGINAL"/>
      <sheetName val="직매22kv"/>
      <sheetName val="Data-2011-12"/>
      <sheetName val="Comp OHSR EST-1"/>
      <sheetName val="Abstract"/>
      <sheetName val="Comp HDPE"/>
      <sheetName val="Comp OFC"/>
      <sheetName val="Comp HH"/>
      <sheetName val="Rate Calc-1"/>
      <sheetName val="OHSR-1 RC EST"/>
      <sheetName val="SSR 17-18"/>
      <sheetName val="GM&amp;PM EST- final "/>
      <sheetName val="SPC"/>
      <sheetName val="Pipe line"/>
      <sheetName val="DATA SHEET (6)"/>
      <sheetName val="Lead ST (3)"/>
      <sheetName val="DATA SHEET (7)"/>
      <sheetName val="Intro"/>
      <sheetName val="dlvoid"/>
      <sheetName val="REL"/>
      <sheetName val="Iocount"/>
      <sheetName val="Levels"/>
      <sheetName val="clvrt_data"/>
      <sheetName val="m1"/>
      <sheetName val="JAWAHAR-hyd-original"/>
      <sheetName val="labour rates"/>
      <sheetName val="ewst"/>
      <sheetName val="FORM7"/>
      <sheetName val="Part-A"/>
      <sheetName val="I-CO"/>
      <sheetName val="leads-c"/>
      <sheetName val=" data sheet "/>
      <sheetName val="pvc-pipe-rates"/>
      <sheetName val="coverpage"/>
      <sheetName val="1V800"/>
      <sheetName val="Data_rough"/>
      <sheetName val="Data_F8_BTR"/>
      <sheetName val="Plant_&amp;__Machinery"/>
      <sheetName val="GF_SB_Ok_"/>
      <sheetName val="Road data"/>
      <sheetName val="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Estimate"/>
      <sheetName val="Seigneorage"/>
      <sheetName val="CD-Abs"/>
      <sheetName val="1v-1000"/>
      <sheetName val="1v-600"/>
      <sheetName val="Data-Road "/>
      <sheetName val="DATA-CD "/>
      <sheetName val="Lead"/>
      <sheetName val="NP3 pipes"/>
      <sheetName val="NP3 collars"/>
      <sheetName val="conveyance"/>
      <sheetName val="Part-A"/>
      <sheetName val="Part-B"/>
      <sheetName val="upload sheet"/>
      <sheetName val="ABS"/>
      <sheetName val="leads"/>
      <sheetName val="Sheet2"/>
      <sheetName val="Data.F8.BTR"/>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Bridge Data 2005-06"/>
      <sheetName val="A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SPT vs PHI"/>
      <sheetName val="leads"/>
      <sheetName val="DI"/>
      <sheetName val="MRATES"/>
      <sheetName val="HDPE"/>
      <sheetName val="pvc"/>
      <sheetName val="bom"/>
      <sheetName val="Levels"/>
      <sheetName val="Labour"/>
      <sheetName val="Material"/>
      <sheetName val="Plant &amp;  Machinery"/>
      <sheetName val="GF SB Ok "/>
      <sheetName val="pvc_basic"/>
      <sheetName val="rdamdata"/>
      <sheetName val="mlead"/>
      <sheetName val="abs road"/>
      <sheetName val="Abs_CD_2"/>
      <sheetName val="coverpage"/>
      <sheetName val="RMR"/>
      <sheetName val="road est"/>
      <sheetName val="Road data"/>
      <sheetName val="ECV"/>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DELUXE"/>
    </sheetNames>
    <sheetDataSet>
      <sheetData sheetId="0"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F8.CDW-CCR"/>
      <sheetName val="Data.F8.BTR"/>
      <sheetName val="design calcul"/>
      <sheetName val="design calcul (2)"/>
      <sheetName val="F7-4v1000-0"/>
      <sheetName val="F7-1v1000-0 (2)"/>
      <sheetName val="F7-A.CDW.BT.R5"/>
      <sheetName val="Machinery"/>
      <sheetName val="Labour"/>
      <sheetName val="Lead"/>
      <sheetName val="F6-Gnrl Abstrt"/>
      <sheetName val="CBR-certi"/>
      <sheetName val="F6-Estt"/>
      <sheetName val="Crust-D"/>
      <sheetName val="SE-InspR"/>
      <sheetName val="F4-DER"/>
      <sheetName val="F-2b-CDW"/>
      <sheetName val="F-2a-Pvt-Lyrs"/>
      <sheetName val="F1-SumSheet"/>
      <sheetName val="Prof-B-PacSum."/>
      <sheetName val="Diff stmnt"/>
      <sheetName val="Prof-C-Check List"/>
      <sheetName val="Index"/>
      <sheetName val="Cover-MEstt."/>
      <sheetName val="Prof-A-DWS(x)"/>
      <sheetName val="Cover-MEstt. (2)"/>
      <sheetName val="int-Dia"/>
      <sheetName val="habs-list"/>
      <sheetName val="nodes"/>
      <sheetName val="Sheet2"/>
      <sheetName val="AB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sup dat"/>
      <sheetName val="Data"/>
      <sheetName val="RMR"/>
      <sheetName val="Labour"/>
      <sheetName val="Material"/>
      <sheetName val="Plant &amp;  Machinery"/>
      <sheetName val="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 Del"/>
      <sheetName val="Basic Data"/>
      <sheetName val="Conv. 13-14"/>
      <sheetName val="Cover"/>
      <sheetName val="Cover page Del"/>
      <sheetName val="SPECI (2)"/>
      <sheetName val="GEN-ABS Del"/>
      <sheetName val="Main. Est."/>
      <sheetName val="SF Del"/>
      <sheetName val="C-data"/>
      <sheetName val="ws data "/>
      <sheetName val="W&amp;S Del"/>
      <sheetName val="Septic tank Del"/>
      <sheetName val="LEAD"/>
      <sheetName val="D&amp;W DATA"/>
      <sheetName val="Joinary"/>
      <sheetName val="Ele-data1"/>
      <sheetName val="RMR"/>
      <sheetName val="Rates SSR 2008-09"/>
      <sheetName val="DATA-BASE"/>
      <sheetName val="DATA-ABSTRACT"/>
      <sheetName val="Lead statement"/>
      <sheetName val="Data 07-08 "/>
      <sheetName val="GN-ST-10"/>
      <sheetName val="PRECAST lightconc-II"/>
      <sheetName val="Plant &amp;  Machinery"/>
      <sheetName val="Labour"/>
      <sheetName val="Material"/>
      <sheetName val="MRATES"/>
      <sheetName val="mas_hab"/>
      <sheetName val="sup 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prof-B"/>
      <sheetName val="traffic"/>
      <sheetName val="Pro-C"/>
      <sheetName val="design"/>
      <sheetName val="est "/>
      <sheetName val="Data"/>
      <sheetName val="Lead"/>
      <sheetName val="LS"/>
      <sheetName val="CS"/>
      <sheetName val="Machine"/>
      <sheetName val="sup dat"/>
      <sheetName val="Labour"/>
      <sheetName val="Material"/>
      <sheetName val="Plant &amp;  Machinery"/>
      <sheetName val="v"/>
      <sheetName val="ABS"/>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Cover"/>
      <sheetName val="Letter"/>
      <sheetName val="Report"/>
      <sheetName val="DetEst"/>
      <sheetName val="GenAbs"/>
      <sheetName val="DetAbsAbs"/>
      <sheetName val="Lead"/>
      <sheetName val="WorkSlip"/>
      <sheetName val="BTLeads"/>
      <sheetName val="RMR"/>
      <sheetName val="MRoad data"/>
      <sheetName val="Segniorage "/>
      <sheetName val="Certificates"/>
      <sheetName val="MRATES"/>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UB"/>
      <sheetName val="UB Slab top"/>
      <sheetName val="UB BOTTOM"/>
      <sheetName val="gf Slab top"/>
      <sheetName val="corewallGf"/>
      <sheetName val="corewall UB"/>
      <sheetName val="RET WALL"/>
      <sheetName val="FootingsCombined"/>
      <sheetName val="Footings"/>
      <sheetName val="Upper Basment bottom"/>
      <sheetName val="Binding Bars Of UB Bottom"/>
      <sheetName val="col-LB"/>
      <sheetName val="COL UB"/>
      <sheetName val="Boq"/>
      <sheetName val="Legal Risk Analysis"/>
      <sheetName val="m"/>
      <sheetName val="sup dat"/>
      <sheetName val="leads"/>
      <sheetName val="Material"/>
      <sheetName val="Labour"/>
      <sheetName val="purpose&amp;input"/>
      <sheetName val="data existing_do not delete"/>
      <sheetName val="Plant &amp;  Machinery"/>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m"/>
      <sheetName val="Boq"/>
      <sheetName val="rates"/>
      <sheetName val="labour coeff"/>
      <sheetName val="STAFFSCHED "/>
      <sheetName val="m1"/>
      <sheetName val="sup dat"/>
      <sheetName val="RMR"/>
      <sheetName val="Road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plit Up"/>
      <sheetName val="Boq"/>
      <sheetName val="RA"/>
      <sheetName val="Annexure - 1"/>
      <sheetName val="Std"/>
      <sheetName val="OH"/>
      <sheetName val="TS"/>
      <sheetName val="Cem. Consmption"/>
      <sheetName val="Scaffolding"/>
      <sheetName val="labour coeff"/>
      <sheetName val="Material"/>
      <sheetName val="Labour"/>
      <sheetName val="Labour rates"/>
      <sheetName val="PRECAST lightconc-II"/>
      <sheetName val="Background"/>
      <sheetName val="Codes"/>
      <sheetName val="INPUT SHEET"/>
      <sheetName val="RES-PLANNING"/>
      <sheetName val="INDEX"/>
      <sheetName val="ARE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Boq"/>
      <sheetName val="rates"/>
      <sheetName val="labour coeff"/>
    </sheetNames>
    <sheetDataSet>
      <sheetData sheetId="0"/>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aya"/>
      <sheetName val="Boq (Main Building)"/>
      <sheetName val="p&amp;m"/>
      <sheetName val="m"/>
      <sheetName val="segments-details"/>
      <sheetName val="habs-list"/>
      <sheetName val="int-Dia-hdpe"/>
      <sheetName val="int-Dia-pvc"/>
      <sheetName val="wh_data"/>
      <sheetName val="wh_data_R"/>
      <sheetName val="CPHEEO"/>
      <sheetName val="input"/>
      <sheetName val="Cover"/>
    </sheetNames>
    <sheetDataSet>
      <sheetData sheetId="0" refreshError="1"/>
      <sheetData sheetId="1" refreshError="1"/>
      <sheetData sheetId="2" refreshError="1">
        <row r="2">
          <cell r="E2" t="str">
            <v>ANGANWADI BUILDING</v>
          </cell>
        </row>
        <row r="5">
          <cell r="B5" t="str">
            <v>ANGAN WADI GRANT</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r"/>
      <sheetName val="DATA-BASE"/>
      <sheetName val="DATA-ABSTRACT"/>
      <sheetName val="final abstract"/>
      <sheetName val="0000000000000"/>
      <sheetName val="Rates 2008-09"/>
      <sheetName val="Labour"/>
      <sheetName val="Plant &amp;  Machinery"/>
      <sheetName val="Material"/>
      <sheetName val="Rates"/>
      <sheetName val="m"/>
      <sheetName val="beam-reinft"/>
      <sheetName val="maya"/>
      <sheetName val="concrete"/>
      <sheetName val="Boq"/>
      <sheetName val="habs-list"/>
      <sheetName val="nodes"/>
      <sheetName val="GF Columns"/>
      <sheetName val="Drawing status-1"/>
      <sheetName val="Notes"/>
      <sheetName val="Global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duck_SK_1"/>
      <sheetName val="ewst"/>
      <sheetName val="bund"/>
      <sheetName val="Sheet3"/>
      <sheetName val="Plant &amp;  Machinery"/>
      <sheetName val="Material"/>
      <sheetName val="Labour"/>
      <sheetName val="cert"/>
      <sheetName val="0000000000000"/>
      <sheetName val="Leads"/>
      <sheetName val="m"/>
      <sheetName val="v"/>
      <sheetName val="Sheet1"/>
      <sheetName val="maya"/>
      <sheetName val="RMR"/>
      <sheetName val="Road data"/>
      <sheetName val="DATA-BASE"/>
      <sheetName val="DATA-ABSTRACT"/>
      <sheetName val="Boq"/>
      <sheetName val="id"/>
      <sheetName val="Lead"/>
      <sheetName val="r"/>
      <sheetName val="sectorwise"/>
      <sheetName val="coverpage"/>
      <sheetName val="CI"/>
      <sheetName val="DI"/>
      <sheetName val="G.R.P"/>
      <sheetName val="HDPE"/>
      <sheetName val="PSC REVISED"/>
      <sheetName val="pvc"/>
      <sheetName val="OH"/>
      <sheetName val="Basic Rates"/>
      <sheetName val="GBW"/>
      <sheetName val="water-hammar-strenght"/>
      <sheetName val="Sheet9"/>
      <sheetName val="Data.F8.BTR"/>
      <sheetName val="Data"/>
      <sheetName val="Plant_&amp;__Machinery"/>
      <sheetName val="Plant_&amp;__Machinery1"/>
      <sheetName val="table"/>
      <sheetName val="data existing_do not delete"/>
      <sheetName val="segments-details"/>
      <sheetName val="int-Dia-hdpe"/>
      <sheetName val="habs-list"/>
      <sheetName val="detls"/>
      <sheetName val="ssr-rates"/>
      <sheetName val="clvrt_data"/>
      <sheetName val="m1"/>
      <sheetName val="Pop"/>
      <sheetName val="wh_data_R"/>
      <sheetName val="Sheet2"/>
      <sheetName val="Detailed"/>
      <sheetName val="AV-HDPE"/>
      <sheetName val="Di_gate-HDPE"/>
      <sheetName val="RCC,Ret. Wall"/>
      <sheetName val="Usage"/>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 val="Sqn-Abs"/>
      <sheetName val="dlvoid"/>
      <sheetName val="STAFFSCHED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MRoad data"/>
      <sheetName val="data_prg"/>
      <sheetName val="Sheet1"/>
      <sheetName val="GBW"/>
      <sheetName val="Road Detail Est."/>
      <sheetName val="Rate Analysis"/>
      <sheetName val="Lead statement"/>
      <sheetName val="concrete"/>
      <sheetName val="Drawing status-1"/>
      <sheetName val="Notes"/>
      <sheetName val="Boq"/>
      <sheetName val="table"/>
      <sheetName val="water-hammar-strenght"/>
      <sheetName val="Rates"/>
      <sheetName val="Bitumen trunk"/>
      <sheetName val="Feeder"/>
      <sheetName val="R99 etc"/>
      <sheetName val="Trunk unpaved"/>
      <sheetName val="C-data"/>
      <sheetName val="Cover"/>
      <sheetName val="Level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COMB)"/>
      <sheetName val="Summary(IV,IV SPE AND V)"/>
      <sheetName val="BOQ(IV,IV SPE AND V)"/>
      <sheetName val="Summary (3)"/>
      <sheetName val="BOQ (Type VI,VII,VIII,OFF&amp;BARR)"/>
      <sheetName val="Summary (4)"/>
      <sheetName val="BOQ (MBBS,NURS,PARA... ETC)"/>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wing status"/>
      <sheetName val="Drawing status-1"/>
      <sheetName val="Notes"/>
      <sheetName val="GBW"/>
      <sheetName val="m1"/>
      <sheetName val="bundqty"/>
      <sheetName val="Data"/>
      <sheetName val="ewst"/>
    </sheetNames>
    <sheetDataSet>
      <sheetData sheetId="0" refreshError="1"/>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2000000000000"/>
      <sheetName val="3000000000000"/>
      <sheetName val="4000000000000"/>
      <sheetName val="5000000000000"/>
      <sheetName val="COVER"/>
      <sheetName val="index"/>
      <sheetName val="Report"/>
      <sheetName val="BCR"/>
      <sheetName val="abstract"/>
      <sheetName val="proposal"/>
      <sheetName val="rainfall"/>
      <sheetName val="bundqty"/>
      <sheetName val="weir"/>
      <sheetName val="desig cd works"/>
      <sheetName val="est canal"/>
      <sheetName val="cd works"/>
      <sheetName val="Lead "/>
      <sheetName val="Data"/>
      <sheetName val="l.s bund"/>
      <sheetName val="LFcanal"/>
      <sheetName val="RFcanal"/>
      <sheetName val="qrmap"/>
      <sheetName val="Route Map"/>
      <sheetName val="Drawing"/>
      <sheetName val="Old drawings"/>
      <sheetName val="inspn"/>
      <sheetName val="Chart1"/>
      <sheetName val="Sheet1"/>
      <sheetName val="certifc"/>
      <sheetName val="Regime"/>
      <sheetName val="weir heads (2)"/>
      <sheetName val="basicdata"/>
      <sheetName val="weir heads"/>
      <sheetName val="Data-abs"/>
      <sheetName val="Sheet2"/>
      <sheetName val="Sheet3"/>
      <sheetName val="ews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leads"/>
      <sheetName val="lead statement"/>
      <sheetName val="data"/>
      <sheetName val="data existing_do not delete"/>
      <sheetName val="pipe line rates"/>
      <sheetName val="platform estimate"/>
      <sheetName val="bore well ori estimate"/>
      <sheetName val="pipe line sub estimate"/>
      <sheetName val="pipe line data"/>
      <sheetName val="pumpset estimate"/>
      <sheetName val="general abstract"/>
      <sheetName val="Sheet3"/>
      <sheetName val="Plant &amp;  Machinery"/>
      <sheetName val="Material"/>
      <sheetName val="Labour"/>
      <sheetName val="ewst"/>
      <sheetName val="RMR"/>
      <sheetName val="Road data"/>
      <sheetName val="m1"/>
      <sheetName val="GF SB Ok "/>
      <sheetName val="Mp-team 1"/>
      <sheetName val="MRATES"/>
      <sheetName val="Data_Bit_I"/>
      <sheetName val="Sheet1"/>
      <sheetName val="t_prsr"/>
      <sheetName val="id"/>
      <sheetName val="habs-list"/>
      <sheetName val="nodes"/>
      <sheetName val="m"/>
      <sheetName val="Levels"/>
      <sheetName val="GBW"/>
      <sheetName val="bundqty"/>
      <sheetName val="Sheet9"/>
      <sheetName val="Common "/>
      <sheetName val="OH"/>
      <sheetName val="Basic Rates"/>
      <sheetName val="Rates SSR 2008-09"/>
      <sheetName val="STAFFSCHED "/>
      <sheetName val="Boq"/>
      <sheetName val="labour coeff"/>
      <sheetName val="Drawing status-1"/>
      <sheetName val="Notes"/>
      <sheetName val="0000000000000"/>
      <sheetName val="v"/>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p&amp;m"/>
      <sheetName val="wordsdata"/>
      <sheetName val="AV-HDPE"/>
      <sheetName val="Di_gate-HDPE"/>
      <sheetName val="wh_data"/>
      <sheetName val="wh_data_R"/>
      <sheetName val="CPHEEO"/>
      <sheetName val="input"/>
      <sheetName val="Sheet2"/>
      <sheetName val="RA"/>
      <sheetName val="Road data-TDR"/>
      <sheetName val="MRoad data"/>
      <sheetName val="Cover"/>
      <sheetName val="maya"/>
      <sheetName val="hdpe-rates"/>
      <sheetName val="pvc-rates"/>
      <sheetName val="t_prsr"/>
      <sheetName val="detls"/>
      <sheetName val="0000000000000"/>
      <sheetName val="hdpe_basic"/>
      <sheetName val="pvc_basic"/>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ESTIMATE"/>
      <sheetName val="DL CAL"/>
      <sheetName val="ROADS"/>
      <sheetName val="Rate Analysi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roject Details"/>
      <sheetName val="OH"/>
      <sheetName val="Sales Vs L+M Final"/>
      <sheetName val="Rate Analysis (2)"/>
      <sheetName val="Basic Rates"/>
      <sheetName val="P&amp;M Analysis"/>
      <sheetName val="External Scaffolding "/>
      <sheetName val="Hire - Break"/>
      <sheetName val="S11"/>
      <sheetName val="Over Heads- Zero"/>
      <sheetName val="data existing_do not delete"/>
      <sheetName val="E6"/>
      <sheetName val="E8"/>
      <sheetName val="E11"/>
      <sheetName val="Form_E6"/>
      <sheetName val="GBW"/>
      <sheetName val="m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ays"/>
      <sheetName val="Progress status"/>
      <sheetName val="Financial Progress"/>
      <sheetName val="Drawing status"/>
      <sheetName val="Drawing status (2)"/>
      <sheetName val="Drawing status-1"/>
      <sheetName val="Notes"/>
      <sheetName val="OH"/>
      <sheetName val="Basic Rates"/>
      <sheetName val="data existing_do not delete"/>
      <sheetName val="E6"/>
      <sheetName val="E8"/>
      <sheetName val="E11"/>
      <sheetName val="Global factors"/>
      <sheetName val="GF Columns"/>
      <sheetName val="m1"/>
      <sheetName val="Plant &amp;  Machinery"/>
      <sheetName val="Material"/>
      <sheetName val="Labour"/>
      <sheetName val="STAFFSCHED "/>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_A"/>
      <sheetName val="Form_A"/>
      <sheetName val="Section_B"/>
      <sheetName val="Form_B _Revised"/>
      <sheetName val="Section_C"/>
      <sheetName val="C_1a"/>
      <sheetName val="C1b"/>
      <sheetName val="C_2"/>
      <sheetName val="C_3"/>
      <sheetName val="C_4"/>
      <sheetName val="C_5"/>
      <sheetName val=" C_6"/>
      <sheetName val="Add list C4-Bls"/>
      <sheetName val="CREV"/>
      <sheetName val="C_7"/>
      <sheetName val="C_8"/>
      <sheetName val="C_9"/>
      <sheetName val="Section_D"/>
      <sheetName val="D_1a"/>
      <sheetName val="D_1b"/>
      <sheetName val="D_2"/>
      <sheetName val="D_4"/>
      <sheetName val="Add list in D_4_"/>
      <sheetName val="D_3"/>
      <sheetName val="Addl. D_3 "/>
      <sheetName val="D_5 "/>
      <sheetName val="Addl. D_5 "/>
      <sheetName val="DREV"/>
      <sheetName val="Section_E"/>
      <sheetName val="E_1"/>
      <sheetName val="E_2Bls"/>
      <sheetName val="E_2Jls"/>
      <sheetName val="E_2Bdk"/>
      <sheetName val="E_2Soro"/>
      <sheetName val="E_3"/>
      <sheetName val="E_3_a"/>
      <sheetName val="E_4"/>
      <sheetName val="E_5"/>
      <sheetName val="E_6"/>
      <sheetName val="E_7"/>
      <sheetName val="E_8"/>
      <sheetName val="E_9"/>
      <sheetName val="E10"/>
      <sheetName val="E_10"/>
      <sheetName val="E_11"/>
      <sheetName val="Sheet2"/>
      <sheetName val="m1"/>
      <sheetName val="data existing_do not delete"/>
      <sheetName val="GB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Drawing status"/>
      <sheetName val="Drawing status-1"/>
      <sheetName val="Notes"/>
      <sheetName val="OH"/>
      <sheetName val="Basic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SCHED "/>
      <sheetName val="OH"/>
      <sheetName val="Basic Rates"/>
      <sheetName val="Drawing status"/>
      <sheetName val="Drawing status-1"/>
      <sheetName val="Notes"/>
      <sheetName val="Weightage-Sub Sh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Checklist"/>
      <sheetName val="Clientbill"/>
      <sheetName val="week"/>
      <sheetName val="Month"/>
      <sheetName val="Weightage-Sub Sht"/>
      <sheetName val="STAFFSCHED "/>
      <sheetName val="Drawing status"/>
      <sheetName val="New33KVSS_E3"/>
      <sheetName val="Prop aug of Ex 33KVSS_E3a"/>
      <sheetName val="hdpe-rates"/>
      <sheetName val="hdpe weights"/>
      <sheetName val="ssr-rates"/>
      <sheetName val="pvc-rates"/>
      <sheetName val="PVC weights"/>
      <sheetName val="r"/>
      <sheetName val="OH"/>
      <sheetName val="Basic Rates"/>
      <sheetName val="ewst"/>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
      <sheetName val="rates"/>
      <sheetName val="segments-details"/>
      <sheetName val="int-Dia-hdpe"/>
      <sheetName val="int-Dia-pvc"/>
      <sheetName val="c-data"/>
      <sheetName val="data existing_do not delete"/>
      <sheetName val="ewst"/>
      <sheetName val="GF Columns"/>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Levels"/>
      <sheetName val="leads"/>
      <sheetName val="maya"/>
      <sheetName val="v"/>
      <sheetName val="Data.F8.BTR"/>
      <sheetName val="bundqty"/>
      <sheetName val="r"/>
      <sheetName val="banilad"/>
      <sheetName val="Mactan"/>
      <sheetName val="Mandaue"/>
      <sheetName val="Weightage-Sub Sht"/>
      <sheetName val="GBW"/>
      <sheetName val="Road data"/>
      <sheetName val="Rates SSR 2008-09"/>
      <sheetName val="m1"/>
      <sheetName val="Mp-team 1"/>
      <sheetName val="beam-reinft"/>
      <sheetName val="Drawing status"/>
      <sheetName val="AV-HDPE"/>
      <sheetName val="Di_gate-HDPE"/>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PANEL ANNEXURE"/>
      <sheetName val="Ghanapur to Suraram jn. det"/>
      <sheetName val="Bridge Data 2005-06"/>
      <sheetName val="PM&amp;GM"/>
      <sheetName val="AV-PVC"/>
      <sheetName val="DI gate-DI"/>
      <sheetName val="DIgate_PVC "/>
      <sheetName val="PVC"/>
      <sheetName val="AV-DI"/>
      <sheetName val="DI"/>
      <sheetName val="scour-DI-CI"/>
      <sheetName val="scour-pvc-hdpe-psc-bwsc"/>
      <sheetName val="EDWise"/>
      <sheetName val="MRATES"/>
      <sheetName val="Bitumen trunk"/>
      <sheetName val="Feeder"/>
      <sheetName val="R99 etc"/>
      <sheetName val="Trunk unpaved"/>
      <sheetName val="Det. Secty b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sheetName val="RGLC117"/>
      <sheetName val="Sheet1"/>
      <sheetName val="Sheet2"/>
      <sheetName val="OverviewBarmer"/>
      <sheetName val="Census2001"/>
      <sheetName val="Off-Pareu"/>
      <sheetName val="Analy"/>
      <sheetName val="New33KVSS_E3"/>
      <sheetName val="Prop aug of Ex 33KVSS_E3a"/>
      <sheetName val="Rate Analysis"/>
      <sheetName val="Scheme Area Details_Block__ C2"/>
      <sheetName val="Weightage-Sub Sht"/>
      <sheetName val="EL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shuttering"/>
      <sheetName val="foot-slab reinft"/>
      <sheetName val="beam-reinft"/>
      <sheetName val="col-reinft"/>
      <sheetName val="Indices"/>
      <sheetName val="Key-notes"/>
      <sheetName val="STAFFSCHED "/>
      <sheetName val="GF Columns"/>
      <sheetName val="Labour"/>
      <sheetName val="v"/>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Labour"/>
      <sheetName val="Lead"/>
      <sheetName val="concrete"/>
      <sheetName val="bundqty"/>
      <sheetName val="Data"/>
      <sheetName val="GF Columns"/>
      <sheetName val="Road data"/>
      <sheetName val="Material"/>
      <sheetName val="data existing_do not delete"/>
      <sheetName val="Plant &amp;  Machinery"/>
      <sheetName val="SALIENT"/>
      <sheetName val="other rates"/>
      <sheetName val="Hire"/>
      <sheetName val="m"/>
      <sheetName val="Levels"/>
      <sheetName val="leads"/>
      <sheetName val="DATA_PRG"/>
      <sheetName val="Data.F8.BTR"/>
      <sheetName val="DISCOUNT"/>
      <sheetName val="Global factors"/>
      <sheetName val="Weightage-Sub Sht"/>
      <sheetName val="OH"/>
      <sheetName val="Basic Rates"/>
      <sheetName val="beam-reinft"/>
      <sheetName val="Data o"/>
      <sheetName val="sup da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Civil S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0000000000000"/>
      <sheetName val="DATA-BASE"/>
      <sheetName val="DATA-ABSTRACT"/>
      <sheetName val="final abstract"/>
      <sheetName val="r"/>
      <sheetName val="Rates"/>
      <sheetName val="m"/>
      <sheetName val="beam-reinft"/>
      <sheetName val="Rates 2008-09"/>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DATA-BASE"/>
      <sheetName val="DATA-ABSTRACT"/>
      <sheetName val="Rates SSR 2008-09"/>
      <sheetName val="r"/>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sheetName val="Del est"/>
      <sheetName val="Road data"/>
      <sheetName val="We. Ave lead from 6.4 to 8.0"/>
      <sheetName val="RMR"/>
      <sheetName val="BTR"/>
      <sheetName val="STRIP km 2.6 to 6.4"/>
      <sheetName val="Tipical Cs"/>
      <sheetName val="Sheet1"/>
      <sheetName val="CERTIFICATES"/>
      <sheetName val="Rates"/>
      <sheetName val="Line"/>
      <sheetName val="GenAbst"/>
      <sheetName val="She_A"/>
      <sheetName val="BOQ"/>
      <sheetName val="AS"/>
      <sheetName val="TS_CRF"/>
      <sheetName val="Quarry"/>
      <sheetName val="QDTS"/>
      <sheetName val="Note_CRF"/>
      <sheetName val="r"/>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m1"/>
      <sheetName val="beam-reinft"/>
      <sheetName val="rates"/>
      <sheetName val="m"/>
      <sheetName val="Rates SSR 2008-09"/>
      <sheetName val="Marteru"/>
      <sheetName val="Sheet3"/>
      <sheetName val="hdpe-rates"/>
      <sheetName val="hdpe weights"/>
      <sheetName val="ssr-rates"/>
      <sheetName val="pvc-rates"/>
      <sheetName val="PVC weights"/>
      <sheetName val="concrete"/>
      <sheetName val="STAFFSCHED "/>
      <sheetName val="detls"/>
      <sheetName val="DATA_PRG"/>
    </sheetNames>
    <sheetDataSet>
      <sheetData sheetId="0">
        <row r="2">
          <cell r="B2">
            <v>0.4</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data existing_do not delete"/>
      <sheetName val="Det. Secty bld"/>
      <sheetName val="v"/>
      <sheetName val="MRATES"/>
      <sheetName val="Rates SSR 2008-09"/>
      <sheetName val="m1"/>
      <sheetName val="Marteru"/>
      <sheetName val="TBAL9697 -group wise  sdpl"/>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RMR"/>
      <sheetName val="p&amp;m"/>
      <sheetName val="m"/>
      <sheetName val="l"/>
      <sheetName val="Sheet1"/>
      <sheetName val="Lead statement"/>
      <sheetName val="detls"/>
      <sheetName val="Rates"/>
      <sheetName val="Rubber Gaskets"/>
      <sheetName val="OverviewBarmer"/>
      <sheetName val="GL"/>
      <sheetName val="Co-eff"/>
      <sheetName val="Data o"/>
      <sheetName val="Detailed"/>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Usage "/>
      <sheetName val="DATA_PRG"/>
      <sheetName val="elec-data"/>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S-18.9.99"/>
      <sheetName val="phase 2"/>
      <sheetName val="ACS-NOIDA"/>
      <sheetName val="acs-GUR"/>
      <sheetName val="cctv-GUR"/>
      <sheetName val="sample"/>
      <sheetName val="Alarm"/>
      <sheetName val="Sheet2"/>
      <sheetName val="SEC.SYS."/>
      <sheetName val="CCTV_MAT"/>
      <sheetName val="ACSJP"/>
      <sheetName val="CCTV"/>
      <sheetName val="ACS+IAS"/>
      <sheetName val="ACS (5)"/>
      <sheetName val="IAS (8)"/>
      <sheetName val="ACS (4)"/>
      <sheetName val="acs (3)"/>
      <sheetName val="acs (2)"/>
      <sheetName val="acs"/>
      <sheetName val="summary"/>
      <sheetName val="IAS"/>
      <sheetName val="Sheet1"/>
      <sheetName val="FM-2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mpa sagar"/>
      <sheetName val="JMPuram"/>
      <sheetName val="Podalakuru"/>
      <sheetName val="LamFarm"/>
      <sheetName val="VR Gudem"/>
      <sheetName val="Natnyapalli"/>
      <sheetName val="PETLURU"/>
      <sheetName val="Mojerla"/>
      <sheetName val="Bapatla"/>
      <sheetName val="Tirupati"/>
      <sheetName val="Aswaraopet"/>
      <sheetName val="Madakasira"/>
      <sheetName val="Tandur"/>
      <sheetName val="Palem"/>
      <sheetName val="Warangal"/>
      <sheetName val="MADHIRA"/>
      <sheetName val="Nandyal"/>
      <sheetName val="Tandur2"/>
      <sheetName val="Adilabad"/>
      <sheetName val="jagityal"/>
      <sheetName val="pandirimamidi"/>
      <sheetName val="pulivendula"/>
      <sheetName val="Rajendranagar"/>
      <sheetName val="Basanthpur"/>
      <sheetName val="sangareddy"/>
      <sheetName val="Mallepally"/>
      <sheetName val="Garikapadu"/>
      <sheetName val="Rudrur"/>
      <sheetName val="Reddipalli"/>
      <sheetName val="Kadiri"/>
      <sheetName val="Utkur"/>
      <sheetName val="Nellore"/>
      <sheetName val="pEDANA"/>
      <sheetName val="Ganshala"/>
      <sheetName val="Ramachandrapuram"/>
      <sheetName val="Nuziveedu"/>
      <sheetName val="Machilipatnam"/>
      <sheetName val="Peddapuram"/>
      <sheetName val="Chintapalli"/>
      <sheetName val="Amudalavalasa"/>
      <sheetName val="Ragolu"/>
      <sheetName val="Malyal"/>
      <sheetName val="AR Peta"/>
      <sheetName val="Anakapalli"/>
      <sheetName val="Naira"/>
      <sheetName val="PODALKURU"/>
      <sheetName val="MAHANANDI"/>
      <sheetName val="Marteru"/>
      <sheetName val="beam-reinft"/>
      <sheetName val="Rates"/>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Rates SSR 2008-09"/>
      <sheetName val="General"/>
      <sheetName val="Lead statement"/>
      <sheetName val="Iocount"/>
      <sheetName val="Mp-team 1"/>
      <sheetName val="GF Columns"/>
      <sheetName val="HDPE-pipe-rates"/>
      <sheetName val="pvc-pipe-rates"/>
      <sheetName val="EDWise"/>
      <sheetName val="economic PM"/>
      <sheetName val="int-Dia"/>
      <sheetName val="DATA_PRG"/>
      <sheetName val="water-hammar-strenght"/>
      <sheetName val="Data_"/>
      <sheetName val="Rate"/>
      <sheetName val="Rates"/>
      <sheetName val="G F  (2)"/>
      <sheetName val="hab-details"/>
      <sheetName val="Mortars"/>
      <sheetName val="Usage"/>
      <sheetName val="Common "/>
      <sheetName val="BWSCPlt"/>
      <sheetName val="CI"/>
      <sheetName val="G.R.P"/>
      <sheetName val="PSC REVISED"/>
      <sheetName val="Global_factors"/>
      <sheetName val="Data_F8_BTR"/>
      <sheetName val="sectorwise"/>
      <sheetName val="Usage "/>
      <sheetName val="leads"/>
      <sheetName val="wh_data_R"/>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Jwo_Abs"/>
      <sheetName val="Jwo Det"/>
      <sheetName val="Airmen_Abs"/>
      <sheetName val="Air Det "/>
      <sheetName val="SL Det"/>
      <sheetName val="Sqr.Ldr_Abs"/>
      <sheetName val="OHT_Abs"/>
      <sheetName val="TBAL9697 -group wise  sdpl"/>
      <sheetName val="horizontal"/>
      <sheetName val="concrete"/>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habs-list"/>
      <sheetName val="nodes"/>
      <sheetName val="detls"/>
      <sheetName val="m"/>
      <sheetName val="Material"/>
      <sheetName val="Labour"/>
      <sheetName val="Bridge Data 2005-06"/>
      <sheetName val="HDPE-pipe-rates"/>
      <sheetName val="pvc-pipe-rates"/>
      <sheetName val="Global factors"/>
      <sheetName val="Wordsdata"/>
      <sheetName val="labour coeff"/>
      <sheetName val="beam-reinft"/>
      <sheetName val="Mp-team 1"/>
      <sheetName val="hdpe_rates"/>
      <sheetName val="hdpe_wt-r"/>
    </sheetNames>
    <sheetDataSet>
      <sheetData sheetId="0" refreshError="1"/>
      <sheetData sheetId="1" refreshError="1"/>
      <sheetData sheetId="2" refreshError="1"/>
      <sheetData sheetId="3" refreshError="1"/>
      <sheetData sheetId="4" refreshError="1"/>
      <sheetData sheetId="5">
        <row r="2">
          <cell r="B2" t="str">
            <v>DI100K9</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row>
      </sheetData>
      <sheetData sheetId="32" refreshError="1"/>
      <sheetData sheetId="33" refreshError="1"/>
      <sheetData sheetId="34">
        <row r="1">
          <cell r="B1" t="str">
            <v>Id</v>
          </cell>
        </row>
      </sheetData>
      <sheetData sheetId="35">
        <row r="7">
          <cell r="C7" t="str">
            <v>Code</v>
          </cell>
        </row>
      </sheetData>
      <sheetData sheetId="36" refreshError="1"/>
      <sheetData sheetId="37">
        <row r="1">
          <cell r="B1" t="str">
            <v>Id</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Bridge_Data_2005-06"/>
      <sheetName val="bom"/>
      <sheetName val="MRATES"/>
      <sheetName val="lead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DATA_PRG"/>
      <sheetName val="Rate"/>
      <sheetName val="maya"/>
      <sheetName val="hdpe_basic"/>
      <sheetName val="mas_hab"/>
    </sheetNames>
    <sheetDataSet>
      <sheetData sheetId="0" refreshError="1">
        <row r="2">
          <cell r="D2" t="str">
            <v>CONST.OF 2V RCC SLAB CULVERT AT 6/1 to 6/2 KM</v>
          </cell>
        </row>
        <row r="3">
          <cell r="B3" t="str">
            <v>PWD ROAD VATTEM TO PALEM (VIA) JAWAHARNAVODAYA SCHOOL,KARKONDA</v>
          </cell>
        </row>
        <row r="32">
          <cell r="H32">
            <v>282.88</v>
          </cell>
        </row>
        <row r="37">
          <cell r="H37">
            <v>258.95999999999998</v>
          </cell>
        </row>
        <row r="59">
          <cell r="I59" t="str">
            <v>/cum</v>
          </cell>
        </row>
        <row r="67">
          <cell r="H67">
            <v>1410.4611040000002</v>
          </cell>
        </row>
        <row r="97">
          <cell r="H97">
            <v>2314.9090639999999</v>
          </cell>
        </row>
        <row r="105">
          <cell r="H105">
            <v>2722.5890640000002</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habs-list"/>
      <sheetName val="nod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DISCOUNT"/>
      <sheetName val="concrete"/>
      <sheetName val="labour coeff"/>
      <sheetName val="hdpe_rates"/>
      <sheetName val="PVC_dia"/>
      <sheetName val="wh_data_R"/>
      <sheetName val="wh_data"/>
      <sheetName val="CPHEEO"/>
      <sheetName val="input"/>
      <sheetName val="pipe-est_(18)1"/>
      <sheetName val="pipe-est_(18)-11"/>
      <sheetName val="pipe-est_(13habs)100%1"/>
      <sheetName val="pipe-est_(13habs)-bypass-Glsr1"/>
      <sheetName val="specification_report1"/>
      <sheetName val="hdpe_weights"/>
      <sheetName val="PVC_weights"/>
      <sheetName val="Sheet1"/>
      <sheetName val="DATA_PRG"/>
      <sheetName val="r"/>
      <sheetName val="Bridge Data 2005-06"/>
      <sheetName val="Spec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team 1"/>
      <sheetName val="Mp-team 3"/>
      <sheetName val="xxxxxx"/>
      <sheetName val="150-180"/>
      <sheetName val="FMIB-21.6.03"/>
      <sheetName val="Status 20.6.03"/>
      <sheetName val="OEM_DLR O_S ANALYSIS"/>
      <sheetName val="Colln  plan-Traction"/>
      <sheetName val="Infra O_s"/>
      <sheetName val="&gt;180 analysis-30.9.03 "/>
      <sheetName val="Sum"/>
      <sheetName val="Sum-Che (2)"/>
      <sheetName val="90-120"/>
      <sheetName val="120-150"/>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temp"/>
      <sheetName val="AD"/>
      <sheetName val="OS-CM"/>
      <sheetName val="PM"/>
      <sheetName val="INFRA-OS"/>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Mp-team_1"/>
      <sheetName val="Mp-team_3"/>
      <sheetName val="FMIB-21_6_03"/>
      <sheetName val="Status_20_6_03"/>
      <sheetName val="OEM_DLR_O_S_ANALYSIS"/>
      <sheetName val="Colln__plan-Traction"/>
      <sheetName val="Infra_O_s"/>
      <sheetName val="&gt;180_analysis-30_9_03_"/>
      <sheetName val="Sum-Che_(2)"/>
      <sheetName val="150-180_days"/>
      <sheetName val="COLL_TARGET"/>
      <sheetName val="Proje_OS"/>
      <sheetName val="&gt;180-1_YEAR"/>
      <sheetName val="1-2_YEARS"/>
      <sheetName val="&gt;2_years"/>
      <sheetName val="SHOBHA_(2)"/>
      <sheetName val="AD_-temp"/>
      <sheetName val="Infra_-OS"/>
      <sheetName val="HDPE-pipe-rates"/>
      <sheetName val="pvc-pipe-rates"/>
      <sheetName val="Nspt-smp-final-ORIGINAL"/>
      <sheetName val="segments-details"/>
      <sheetName val="int-Dia-hdpe"/>
      <sheetName val="habs-list"/>
      <sheetName val="int-Dia-pvc"/>
      <sheetName val="hdpe weights"/>
      <sheetName val="PVC weights"/>
      <sheetName val="Global factors"/>
      <sheetName val="hdpe-rates"/>
      <sheetName val="ssr-rates"/>
      <sheetName val="pvc-rates"/>
      <sheetName val="Material"/>
      <sheetName val="Labour"/>
      <sheetName val="Plant &amp;  Machinery"/>
      <sheetName val="GF SB Ok "/>
      <sheetName val="Mp_team 1"/>
      <sheetName val="data existing_do not delete"/>
      <sheetName val="RMR"/>
      <sheetName val="Lead"/>
      <sheetName val="nodes"/>
      <sheetName val="SSR 2014-15 Rates"/>
      <sheetName val="Lead statement"/>
      <sheetName val="Sheet5"/>
      <sheetName val="Dormitory"/>
      <sheetName val="Data_Bit_I"/>
      <sheetName val="Road data"/>
      <sheetName val="sch"/>
      <sheetName val="Rates"/>
      <sheetName val="PH data"/>
      <sheetName val="labour coeff"/>
      <sheetName val="detls"/>
      <sheetName val="FORM7"/>
      <sheetName val="r"/>
      <sheetName val="DISCOUNT"/>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sheetName val="Steel-B1"/>
      <sheetName val="labour coeff"/>
      <sheetName val="FORM7"/>
      <sheetName val="Mp-team 1"/>
      <sheetName val="Material"/>
      <sheetName val="HDPE-pipe-rates"/>
      <sheetName val="pvc-pipe-rates"/>
      <sheetName val="DISCOUNT"/>
      <sheetName val="leads"/>
      <sheetName val="Boq"/>
      <sheetName val="detls"/>
      <sheetName val="Rates SSR 2008-09"/>
      <sheetName val="habs-list"/>
      <sheetName val="node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hdpe weights"/>
      <sheetName val="PVC weights"/>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 val="Formula"/>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2"/>
      <sheetName val="Boq"/>
      <sheetName val="DISCOUNT"/>
      <sheetName val="labour coeff"/>
      <sheetName val="Mp-team 1"/>
      <sheetName val="Lead"/>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GF SB Ok "/>
      <sheetName val="Bitumen trunk"/>
      <sheetName val="Feeder"/>
      <sheetName val="R99 etc"/>
      <sheetName val="Trunk unpaved"/>
      <sheetName val="Rates SSR 2008-09"/>
      <sheetName val="Boq"/>
      <sheetName val="Lead"/>
      <sheetName val="Data base"/>
      <sheetName val="DISCOUN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ur"/>
      <sheetName val="Civil Boq"/>
      <sheetName val="PRECAST lightconc-II"/>
      <sheetName val="Intro."/>
      <sheetName val="leads"/>
      <sheetName val="Sheet1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foot-gradeslab"/>
      <sheetName val="conc-lift-shear-retwall"/>
      <sheetName val="shuttering-footing"/>
      <sheetName val="shutter-lift-shear-retwall"/>
      <sheetName val="Chart1"/>
      <sheetName val="foot-slab reinft"/>
      <sheetName val="Indices"/>
      <sheetName val="Indices-final"/>
      <sheetName val="TBAL9697 -group wise  sdpl"/>
      <sheetName val="Sheet3"/>
      <sheetName val="Sheet5"/>
      <sheetName val="Sheet1 (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dt"/>
      <sheetName val="Iocount"/>
      <sheetName val="LU"/>
      <sheetName val="PU_CALC"/>
      <sheetName val="bom"/>
      <sheetName val="pwr"/>
      <sheetName val="pwrsum"/>
      <sheetName val="cusprest"/>
      <sheetName val="150-180"/>
      <sheetName val="FMIB-21.6.03"/>
      <sheetName val="Status 20.6.03"/>
      <sheetName val="OEM_DLR O_S ANALYSIS"/>
      <sheetName val="&gt;180 analysis-31.8.03 "/>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sheetName val="OS-CM"/>
      <sheetName val="PM"/>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Colln  plan-Traction"/>
      <sheetName val="Infra O_s"/>
      <sheetName val="&gt;180 analysis-30.9.03 "/>
      <sheetName val="Sum"/>
      <sheetName val="Sum-Che (2)"/>
      <sheetName val="90-120"/>
      <sheetName val="120-150"/>
      <sheetName val="AD -temp"/>
      <sheetName val="INFRA-OS"/>
      <sheetName val="FMIB-21_6_03"/>
      <sheetName val="Status_20_6_03"/>
      <sheetName val="OEM_DLR_O_S_ANALYSIS"/>
      <sheetName val="&gt;180_analysis-31_8_03_"/>
      <sheetName val="150-180_days"/>
      <sheetName val="COLL_TARGET"/>
      <sheetName val="Proje_OS"/>
      <sheetName val="&gt;180-1_YEAR"/>
      <sheetName val="1-2_YEARS"/>
      <sheetName val="&gt;2_years"/>
      <sheetName val="SHOBHA_(2)"/>
      <sheetName val="Infra_-OS"/>
      <sheetName val="Colln__plan-Traction"/>
      <sheetName val="Infra_O_s"/>
      <sheetName val="&gt;180_analysis-30_9_03_"/>
      <sheetName val="Sum-Che_(2)"/>
      <sheetName val="AD_-temp"/>
      <sheetName val="Sheet3"/>
      <sheetName val="leads"/>
      <sheetName val="Sheet1 (2)"/>
      <sheetName val="MRATES"/>
      <sheetName val="DISCOUNT"/>
      <sheetName val="Sheet5"/>
      <sheetName val="Indices"/>
      <sheetName val="Labour"/>
      <sheetName val="Material"/>
      <sheetName val="Lookup"/>
      <sheetName val="Data"/>
      <sheetName val="Global factors"/>
      <sheetName val="r"/>
      <sheetName val="hdpe-rates"/>
      <sheetName val="hdpe weights"/>
      <sheetName val="ssr-rates"/>
      <sheetName val="pvc-rates"/>
      <sheetName val="PVC weights"/>
      <sheetName val="PVC_dia"/>
      <sheetName val="data existing_do not delete"/>
      <sheetName val="Rates"/>
      <sheetName val="INPUT SHEET"/>
      <sheetName val="RES-PLANNING"/>
      <sheetName val="Macro1"/>
      <sheetName val="Wordsdata"/>
      <sheetName val="Boq"/>
      <sheetName val="HDPE-pipe-rates"/>
      <sheetName val="pvc-pipe-ra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int-Dia-hdpe"/>
      <sheetName val="int-Dia-pvc"/>
      <sheetName val="int-Dia"/>
      <sheetName val="Boq"/>
      <sheetName val="Sheet3"/>
      <sheetName val="Lead"/>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6"/>
      <sheetName val="Sheet3"/>
      <sheetName val="Sheet4"/>
      <sheetName val="Sheet5"/>
      <sheetName val="Sheet9"/>
      <sheetName val="CC roads"/>
      <sheetName val="mtt"/>
      <sheetName val="METT.ROADS"/>
      <sheetName val="SIDE DRAIN"/>
      <sheetName val="Sheet7 (2)"/>
      <sheetName val="Sheet7"/>
      <sheetName val="Sheet10"/>
      <sheetName val="Sheet11"/>
      <sheetName val="Lead"/>
      <sheetName val="Data base"/>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sheetName val="price"/>
      <sheetName val="Summary"/>
      <sheetName val="item"/>
      <sheetName val="inWords"/>
      <sheetName val="Wordsdata"/>
      <sheetName val="Chart4"/>
      <sheetName val="Indirect"/>
      <sheetName val="Chart3"/>
      <sheetName val="CPOC"/>
      <sheetName val="geotextile"/>
      <sheetName val="Chart1"/>
      <sheetName val="reminder"/>
      <sheetName val="girder"/>
      <sheetName val="Insurance"/>
      <sheetName val="Chart2"/>
      <sheetName val="Concrete UP"/>
      <sheetName val="Pipe"/>
      <sheetName val="Employer4"/>
      <sheetName val="Employer3"/>
      <sheetName val="Employer2"/>
      <sheetName val="Employer1"/>
      <sheetName val="Indices"/>
      <sheetName val="Iocount"/>
      <sheetName val="INPUT SHEET"/>
      <sheetName val="RES-PLANNING"/>
      <sheetName val="Macr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Data base"/>
      <sheetName val="Sheet5"/>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cert"/>
      <sheetName val="Sheet1 (2)"/>
      <sheetName val="Wordsdata"/>
      <sheetName val="MRATES"/>
      <sheetName val="Iocount"/>
      <sheetName val="Lead"/>
      <sheetName val="Sheet3"/>
      <sheetName val="Labour"/>
      <sheetName val="Material"/>
      <sheetName val="Plant &amp;  Machinery"/>
      <sheetName val="Lead statement ss5"/>
      <sheetName val="HDPE-pipe-rates"/>
      <sheetName val="pvc-pipe-rates"/>
      <sheetName val="int-Dia"/>
      <sheetName val="habs-list"/>
      <sheetName val="nodes"/>
      <sheetName val="labour coeff"/>
      <sheetName val="Boq"/>
      <sheetName val="maya"/>
      <sheetName val="Sheet5"/>
      <sheetName val="Input"/>
      <sheetName val="hdpe weights"/>
      <sheetName val="PVC weights"/>
      <sheetName val="index"/>
      <sheetName val="Quarry"/>
      <sheetName val="m"/>
      <sheetName val="Usage"/>
      <sheetName val="int-Dia-hdpe"/>
      <sheetName val="int-Dia-pvc"/>
      <sheetName val="segments-detail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2)"/>
      <sheetName val="New"/>
      <sheetName val="Reco - Steel"/>
      <sheetName val="aiov"/>
      <sheetName val="tOP "/>
      <sheetName val="al over "/>
      <sheetName val="Material "/>
      <sheetName val="TOP ."/>
      <sheetName val="Main."/>
      <sheetName val="Top Sheet"/>
      <sheetName val="FORM7"/>
      <sheetName val="Wordsdata"/>
      <sheetName val="item"/>
      <sheetName val="Material"/>
      <sheetName val="Iocount"/>
      <sheetName val="leads"/>
      <sheetName val="Labour"/>
      <sheetName val="Plant &amp;  Machinery"/>
      <sheetName val="Activity No (A) ( 12)  "/>
      <sheetName val="PRECAST lightconc-II"/>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ERAL ABTRACT"/>
      <sheetName val="MRoad data"/>
      <sheetName val="bridge data"/>
      <sheetName val="MRATES"/>
      <sheetName val="MBTLead"/>
      <sheetName val="MRMR"/>
      <sheetName val="MRoadMap"/>
      <sheetName val="Quary Chart"/>
      <sheetName val="Lead Chart"/>
      <sheetName val="Det.Est."/>
      <sheetName val="Abs.Es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Labour"/>
      <sheetName val="DATA"/>
      <sheetName val="HDPE"/>
      <sheetName val="DI"/>
      <sheetName val="pvc"/>
      <sheetName val="ssr-rates"/>
      <sheetName val="Lead"/>
      <sheetName val="data existing_do not delete"/>
      <sheetName val="DATA_PRG"/>
      <sheetName val="clvrt_data"/>
      <sheetName val="t_prsr"/>
      <sheetName val="wh"/>
      <sheetName val="Sheet1"/>
      <sheetName val="Rates-May-14"/>
      <sheetName val="TOP SLAB-beams"/>
      <sheetName val="int-Dia-pvc"/>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MRATES"/>
      <sheetName val="Works"/>
      <sheetName val="RMR"/>
      <sheetName val="General"/>
      <sheetName val="Lɥad"/>
      <sheetName val="id"/>
      <sheetName val="Bitumen trunk"/>
      <sheetName val="Feeder"/>
      <sheetName val="R99 etc"/>
      <sheetName val="Trunk unpaved"/>
      <sheetName val="m"/>
      <sheetName val="Level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water-hammar-strenght"/>
      <sheetName val="hdpe weights"/>
      <sheetName val="PVC weights"/>
      <sheetName val="0000000000000"/>
      <sheetName val="SSR"/>
      <sheetName val="VC 80"/>
      <sheetName val="VC 450"/>
      <sheetName val="hdpe_basic"/>
      <sheetName val="pvc_basic"/>
      <sheetName val="Rates"/>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PROCTOR"/>
      <sheetName val="Ins &amp; Bonds"/>
      <sheetName val="A-3.1"/>
      <sheetName val="Client req"/>
      <sheetName val="MRoad data"/>
      <sheetName val="BOQ (2)"/>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Usage"/>
      <sheetName val="Tees"/>
      <sheetName val="BWSCPlt"/>
      <sheetName val="CI"/>
      <sheetName val="G.R.P"/>
      <sheetName val="PSC REVISED"/>
      <sheetName val="PUMP_DATA"/>
      <sheetName val="Quarry"/>
      <sheetName val="Line"/>
      <sheetName val="BTR"/>
      <sheetName val="CRUST"/>
      <sheetName val="QDTS"/>
      <sheetName val="Abs_CD_2"/>
      <sheetName val="road est"/>
      <sheetName val="ECV"/>
      <sheetName val="FORM-W3"/>
      <sheetName val="Design"/>
      <sheetName val="index"/>
      <sheetName val="Cash2"/>
      <sheetName val="C-data"/>
      <sheetName val="COVER"/>
      <sheetName val="Rates SSR 2008-09"/>
      <sheetName val="DATA SHEET"/>
      <sheetName val="ANAL-PIPE LINE"/>
      <sheetName val="MS Pipe Working"/>
      <sheetName val="wh_data"/>
      <sheetName val="wh_data_R"/>
      <sheetName val="CPHEEO"/>
      <sheetName val="input"/>
      <sheetName val="civ data"/>
      <sheetName val="RWS"/>
      <sheetName val="Entry"/>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ELSR"/>
      <sheetName val="Bed Class"/>
      <sheetName val="CPIPE"/>
      <sheetName val="CPIPE2"/>
      <sheetName val="Cs"/>
      <sheetName val="DVALUE"/>
      <sheetName val="THK"/>
      <sheetName val="20kL-design-final"/>
      <sheetName val="Bill-12"/>
      <sheetName val="sup dat"/>
      <sheetName val="Mactan"/>
      <sheetName val="Mandaue"/>
      <sheetName val="Detail In Door Stad"/>
      <sheetName val="IDCCALHYD_GOO"/>
      <sheetName val="Detailed"/>
      <sheetName val="concrete"/>
      <sheetName val="Civil Boq"/>
      <sheetName val="Summary"/>
      <sheetName val="Abs"/>
      <sheetName val="X-2"/>
      <sheetName val="Exp"/>
      <sheetName val="A 3_7"/>
      <sheetName val="LEAD S 10-11"/>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MRMECADAMoad data"/>
      <sheetName val="pop"/>
      <sheetName val="hdpe-rates"/>
      <sheetName val="pvc-rate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 statement"/>
      <sheetName val="leads"/>
      <sheetName val="HDPE"/>
      <sheetName val="DI"/>
      <sheetName val="pvc"/>
      <sheetName val="Sheet1"/>
      <sheetName val="r"/>
      <sheetName val="Material"/>
      <sheetName val="Plant &amp;  Machinery"/>
      <sheetName val="Cover"/>
      <sheetName val="Lookup"/>
      <sheetName val="Conv"/>
      <sheetName val="Lead"/>
      <sheetName val="C-data"/>
      <sheetName val="hdpe_basic"/>
      <sheetName val="pvc_basic"/>
      <sheetName val="wordsdata"/>
      <sheetName val="SPT vs PHI"/>
      <sheetName val="Rates"/>
      <sheetName val="maya"/>
      <sheetName val="Newabstract"/>
      <sheetName val="detls"/>
      <sheetName val="m"/>
      <sheetName val="Bill-12"/>
      <sheetName val="Iocoun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ctivity No (A) (1)"/>
      <sheetName val="Activity No (A) (2) "/>
      <sheetName val="Activity No  (A) (3) "/>
      <sheetName val="Activity No. (A) (6) "/>
      <sheetName val="Activity No (A) ( 7) "/>
      <sheetName val="Activity No (A) (8)"/>
      <sheetName val="Activity No (A) (9) "/>
      <sheetName val="Activity N0 (A) (10)"/>
      <sheetName val="Activity (NO) (11)"/>
      <sheetName val="Activity No (A) ( 12)  "/>
      <sheetName val="Activity No.(A) ( 13)   "/>
      <sheetName val="Activity No  (A) (14)  "/>
      <sheetName val="Activity No (A) (15)"/>
      <sheetName val="Activity No (A) (16)   copy"/>
      <sheetName val="Activity No. (A) (17)"/>
      <sheetName val="Activity No (A) (18)"/>
      <sheetName val="Activity No. (A) (19)"/>
      <sheetName val="Activity No (A) (20)"/>
      <sheetName val="Activity No (B) (1 to 5) "/>
      <sheetName val="Activity No (B) (6) "/>
      <sheetName val="Activity No (B) (7) ( a &amp; b) "/>
      <sheetName val="Activity No (B) (7) (c) "/>
      <sheetName val="Activity No (B) (8) "/>
      <sheetName val="Activity No (B) (9)"/>
      <sheetName val="Activity No   (B) (10) (a)"/>
      <sheetName val="Activity No  (B)(10) (b) "/>
      <sheetName val="Activity No (B) (11)"/>
      <sheetName val="Activity No.(B) (12)"/>
      <sheetName val="Activity No (B) (13) "/>
      <sheetName val="Activity No (B) (14)"/>
      <sheetName val="Activity No (B) (15)"/>
      <sheetName val="Activity No (B) (16)"/>
      <sheetName val="Activity No.(B) (17)"/>
      <sheetName val="Activity No.(B) (18)"/>
      <sheetName val="coding_of_activity_revised_2__1"/>
      <sheetName val="INPUT SHEET"/>
      <sheetName val="RES-PLANNING"/>
      <sheetName val="Macro1"/>
      <sheetName val="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leads"/>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detls"/>
      <sheetName val="r"/>
      <sheetName val="Sheet3"/>
      <sheetName val="DATA_PRG"/>
      <sheetName val="hdpe-rates"/>
      <sheetName val="ssr-rates"/>
      <sheetName val="pvc-rates"/>
      <sheetName val="Specification report"/>
      <sheetName val="data existing_do not delete"/>
      <sheetName val="SSR 2014-15 Rates"/>
      <sheetName val="DATA-BASE"/>
      <sheetName val="DATA-ABSTRACT"/>
      <sheetName val="index"/>
      <sheetName val="RMR"/>
      <sheetName val="int-Dia-hdpe"/>
      <sheetName val="int-Dia-pvc"/>
      <sheetName val="Rates SSR 2008-09"/>
      <sheetName val="maya"/>
      <sheetName val="mlead"/>
      <sheetName val="Publicbuilding"/>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mlead"/>
      <sheetName val="Road Detail Est."/>
      <sheetName val="Road data"/>
      <sheetName val="Design"/>
      <sheetName val="other rates"/>
      <sheetName val="RAFT"/>
      <sheetName val="maya"/>
      <sheetName val="FORM7"/>
      <sheetName val="Rate Analysis"/>
      <sheetName val="r"/>
      <sheetName val="Specification"/>
      <sheetName val="PRECAST lightconc-II"/>
      <sheetName val="RM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Activity No (A) ( 12)  "/>
      <sheetName val="FORM7"/>
      <sheetName val="Labour"/>
      <sheetName val="Material"/>
      <sheetName val="Plant &amp;  Machinery"/>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FORM7"/>
      <sheetName val="Design"/>
      <sheetName val="Plant &amp;  Machinery"/>
      <sheetName val="Labour"/>
      <sheetName val="Material"/>
      <sheetName val="mlead"/>
      <sheetName val="Rate Analysis"/>
      <sheetName val="Publicbuilding"/>
      <sheetName val="Wordsdata"/>
      <sheetName val="Sheet1 (2)"/>
      <sheetName val="Indice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Beam"/>
      <sheetName val="Steel - Footing"/>
      <sheetName val="Steel - Roof Salb"/>
      <sheetName val="Comparative"/>
      <sheetName val="Electrical"/>
      <sheetName val="Material "/>
      <sheetName val="Labour &amp; Pla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PRECAST lightconc-II"/>
      <sheetName val="Plant &amp;  Machinery"/>
      <sheetName val="Material"/>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lant _  Machinery"/>
      <sheetName val="Chapt%r-2"/>
      <sheetName val="Plant_&amp;__Machinery"/>
      <sheetName val="Lead_statement"/>
      <sheetName val="Summary_of_Rates"/>
      <sheetName val="Basic_Approach"/>
      <sheetName val="Plant_&amp;__Machinery1"/>
      <sheetName val="Lead_statement1"/>
      <sheetName val="Summary_of_Rates1"/>
      <sheetName val="Basic_Approach1"/>
      <sheetName val="Lead"/>
      <sheetName val="m"/>
      <sheetName val="ewst"/>
      <sheetName val="v"/>
      <sheetName val="Plant_&amp;__Machinery2"/>
      <sheetName val="Lead_statement2"/>
      <sheetName val="Summary_of_Rates2"/>
      <sheetName val="Basic_Approach2"/>
      <sheetName val="Plant____Machinery"/>
      <sheetName val="leads"/>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RMR"/>
      <sheetName val="index"/>
      <sheetName val="r"/>
      <sheetName val="detls"/>
      <sheetName val="mlead"/>
      <sheetName val="int-Dia-hdpe"/>
      <sheetName val="int-Dia-pvc"/>
      <sheetName val="hdpe-rates"/>
      <sheetName val="pvc-rates"/>
      <sheetName val="Rates SSR 2008-09"/>
      <sheetName val="data existing_do not delete"/>
      <sheetName val="DATA-BASE"/>
      <sheetName val="DATA-ABSTRACT"/>
      <sheetName val="Sheet3"/>
      <sheetName val="DATA_PRG"/>
      <sheetName val="ssr-rates"/>
      <sheetName val="Specification report"/>
      <sheetName val="maya"/>
      <sheetName val="Publicbuilding"/>
      <sheetName val="SSR 2014-15 Rates"/>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Wordsdata"/>
      <sheetName val="PRECAST lightconc-II"/>
      <sheetName val="Bitumen trunk"/>
      <sheetName val="Feeder"/>
      <sheetName val="R99 etc"/>
      <sheetName val="Trunk unpaved"/>
      <sheetName val="Main sheet"/>
      <sheetName val="Av.G Level"/>
      <sheetName val="Dn LF Sluice"/>
      <sheetName val="Design"/>
      <sheetName val="Specification"/>
      <sheetName val="id"/>
      <sheetName val="Nspt-smp-final-ORIGINAL"/>
      <sheetName val="INPUT SHEET"/>
      <sheetName val="RES-PLANNING"/>
      <sheetName val="Macro1"/>
      <sheetName val="0000000000000"/>
      <sheetName val="cert"/>
      <sheetName val="DISCOUNT"/>
      <sheetName val="Data base"/>
      <sheetName val="Data 07-08 "/>
      <sheetName val="Indices"/>
      <sheetName val="FB - 1L"/>
      <sheetName val="Masonry"/>
      <sheetName val="final abstract"/>
      <sheetName val="lable I"/>
      <sheetName val="Levels"/>
      <sheetName val="ABS"/>
      <sheetName val="MRoad data"/>
      <sheetName val="Pop"/>
      <sheetName val="ew OG"/>
      <sheetName val="Revised rates(SSR 2015-16)"/>
      <sheetName val="Data-ELSR"/>
      <sheetName val="Mortars"/>
      <sheetName val=" Data -Valves"/>
      <sheetName val="Mp-team 1"/>
      <sheetName val="segments-details"/>
      <sheetName val="Detailed"/>
      <sheetName val="I-CO"/>
      <sheetName val="hdpe_basic"/>
      <sheetName val="pvc_basic"/>
      <sheetName val="BM-HOOP"/>
      <sheetName val="int-Dia"/>
      <sheetName val="economic PM"/>
      <sheetName val="L040"/>
      <sheetName val="PROCTOR"/>
      <sheetName val="abs road"/>
      <sheetName val="SEGMENTS"/>
      <sheetName val="Cover sheet"/>
      <sheetName val="Cover"/>
      <sheetName val="GN-ST-10"/>
      <sheetName val="PM&amp;GM"/>
      <sheetName val="water-hammar-strenght"/>
      <sheetName val=" data sheet "/>
      <sheetName val="TOP SLAB-beams"/>
      <sheetName val="Ward areas"/>
      <sheetName val="Gates and Pergola Data"/>
      <sheetName val="labour rates"/>
      <sheetName val="CBL_OD"/>
      <sheetName val="ESTIMATE"/>
      <sheetName val="m1"/>
      <sheetName val="Road Detail Est."/>
      <sheetName val="Process"/>
      <sheetName val="Usage"/>
      <sheetName val="Rates2"/>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wh_data_R"/>
      <sheetName val="Rd.Det.Est"/>
      <sheetName val="Spec"/>
      <sheetName val="Analysis"/>
      <sheetName val="2.0m  slab"/>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2. WorkType"/>
      <sheetName val="boredetails"/>
      <sheetName val="Lead statement ss5"/>
      <sheetName val="doq-10"/>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1V800"/>
      <sheetName val="ABS.C.D."/>
      <sheetName val="_5wgdhabfinal00_01"/>
      <sheetName val="sectorwise"/>
      <sheetName val="Quarry"/>
      <sheetName val="PVC_dia"/>
      <sheetName val="Rates"/>
      <sheetName val="Sketch"/>
      <sheetName val="_x0000_A"/>
      <sheetName val="A"/>
    </sheetNames>
    <sheetDataSet>
      <sheetData sheetId="0">
        <row r="6">
          <cell r="G6">
            <v>4082</v>
          </cell>
        </row>
      </sheetData>
      <sheetData sheetId="1">
        <row r="4">
          <cell r="D4">
            <v>137</v>
          </cell>
        </row>
      </sheetData>
      <sheetData sheetId="2" refreshError="1"/>
      <sheetData sheetId="3" refreshError="1"/>
      <sheetData sheetId="4"/>
      <sheetData sheetId="5">
        <row r="6">
          <cell r="G6">
            <v>4082</v>
          </cell>
        </row>
      </sheetData>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refreshError="1"/>
      <sheetData sheetId="47">
        <row r="6">
          <cell r="G6">
            <v>4082</v>
          </cell>
        </row>
      </sheetData>
      <sheetData sheetId="48">
        <row r="6">
          <cell r="G6">
            <v>4082</v>
          </cell>
        </row>
      </sheetData>
      <sheetData sheetId="49">
        <row r="6">
          <cell r="G6">
            <v>4082</v>
          </cell>
        </row>
      </sheetData>
      <sheetData sheetId="50"/>
      <sheetData sheetId="51"/>
      <sheetData sheetId="52"/>
      <sheetData sheetId="53"/>
      <sheetData sheetId="54"/>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RATES"/>
      <sheetName val="m"/>
      <sheetName val="data existing_do not delete"/>
      <sheetName val="ARRR-ver-1104"/>
      <sheetName val="Iocount"/>
      <sheetName val="Publicbuilding"/>
      <sheetName val="Plant _  Machinery"/>
      <sheetName val="PRECAST lightconc-II"/>
      <sheetName val="r"/>
      <sheetName val="labour coeff"/>
      <sheetName val="leads"/>
      <sheetName val="Sheet1 (2)"/>
      <sheetName val="Compound wall  Ok"/>
      <sheetName val="Legal Risk Analysis"/>
      <sheetName val="FORM7"/>
      <sheetName val="mlead"/>
      <sheetName val="Data base"/>
      <sheetName val="labour &amp; Centering"/>
      <sheetName val="Road data"/>
      <sheetName val="Convey"/>
      <sheetName val="Lead (Final)"/>
      <sheetName val="Data base Feb 09"/>
      <sheetName val="MRoad data"/>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Sheet1"/>
      <sheetName val="Amendments"/>
      <sheetName val="Bld.SSR"/>
      <sheetName val="WS &amp; Sani"/>
      <sheetName val="SSR -Sani "/>
      <sheetName val="Elec.SSR"/>
      <sheetName val="Irri-SSR"/>
      <sheetName val="R &amp; B.SSR"/>
      <sheetName val="PH- SSR"/>
      <sheetName val="RCC Pipes"/>
      <sheetName val="PH-HDPE"/>
      <sheetName val="PH-PVC"/>
      <sheetName val="DI-Pipes &amp; Spe"/>
      <sheetName val="CI.Spe"/>
      <sheetName val="DI-Valves"/>
      <sheetName val="CI-Valves"/>
      <sheetName val="Bolts&amp; rings"/>
      <sheetName val="MH-Covers"/>
      <sheetName val="Rates"/>
      <sheetName val="C-Mat-Gen"/>
      <sheetName val="Convey"/>
      <sheetName val="labour"/>
      <sheetName val="Hire"/>
      <sheetName val="Mortars,"/>
      <sheetName val="Cent'g-1"/>
      <sheetName val="Cent'g-2"/>
      <sheetName val="Lead"/>
      <sheetName val="Dismantling-data"/>
      <sheetName val="Abstract of Rates"/>
      <sheetName val="PH data"/>
      <sheetName val="DI pipes"/>
      <sheetName val="DI-Spe-1"/>
      <sheetName val="Wt.of DI Spe."/>
      <sheetName val="HDPE pipes"/>
      <sheetName val="HDPE-Spe"/>
      <sheetName val="RCC-PE"/>
      <sheetName val="RCC SS"/>
      <sheetName val="PVC-WS&amp;Sani"/>
      <sheetName val="CI Spe."/>
      <sheetName val="data-Lowering"/>
      <sheetName val="Rates-ELSR,Filters"/>
      <sheetName val="ELSR-2"/>
      <sheetName val="data-ELSR "/>
      <sheetName val="data-Filters"/>
      <sheetName val="data-Water Supply"/>
      <sheetName val="data-Sump &amp; ST"/>
      <sheetName val="data-SS Tanks &amp; WTPs"/>
      <sheetName val="data-Chamber-1"/>
      <sheetName val="ELSR-Ses"/>
      <sheetName val="Data-Gallery"/>
      <sheetName val="data-Intake well"/>
      <sheetName val="data-ELSR-"/>
      <sheetName val="Valves"/>
      <sheetName val="Data- Street light"/>
      <sheetName val="data-MH"/>
      <sheetName val="MH-est"/>
      <sheetName val="Loading"/>
      <sheetName val="data-EWE-Roads"/>
      <sheetName val="drains-data"/>
      <sheetName val="Data -O&amp;M"/>
      <sheetName val="GA-Gajwel"/>
      <sheetName val="13 Mld-WTP"/>
      <sheetName val="Inf.Well -Estl"/>
      <sheetName val="Inf.Gallary-Est"/>
      <sheetName val="Intake well-Est-1"/>
      <sheetName val="Intake well- Est-2"/>
      <sheetName val="Pumping main-350mm"/>
      <sheetName val="Pumping main-400"/>
      <sheetName val="Pumping Main-600mm"/>
      <sheetName val="Feeder mains -DI-up to 450"/>
      <sheetName val="Feeder mains up to 500"/>
      <sheetName val="Feeder mains -450"/>
      <sheetName val="Dist-Mini-150"/>
      <sheetName val="Dist-Zone-below 50000"/>
      <sheetName val="Dist-est-HDPE-DI"/>
      <sheetName val="Dist-HDPE &amp; DI-mini=100"/>
      <sheetName val="Dist-HDPE-Mini-100 to 225"/>
      <sheetName val="Dist-HDPE-min-110 to 160"/>
      <sheetName val="ELSR-1500KL"/>
      <sheetName val="650 KL GLSR"/>
      <sheetName val="600 KL sump"/>
      <sheetName val="C.Wall to FW"/>
      <sheetName val="Generator Room-8x4"/>
      <sheetName val="Office room"/>
      <sheetName val="Pump room"/>
      <sheetName val="W.man.Qrt-"/>
      <sheetName val="App,Road-1"/>
      <sheetName val="App road-2"/>
      <sheetName val="O &amp;M"/>
      <sheetName val="data-Borewells"/>
      <sheetName val="RC-Bore wells-1"/>
      <sheetName val="RC-Bore wells-2"/>
      <sheetName val="RC-Bore wells-3"/>
      <sheetName val="Borewells-Est"/>
      <sheetName val="Borewell-Details"/>
      <sheetName val="Pump set-RC"/>
      <sheetName val="Elc.Stnd.Data"/>
      <sheetName val="data-Check Dam"/>
      <sheetName val="C.Lighting"/>
      <sheetName val="Two Tire Reservoir"/>
      <sheetName val="Lengths-Tandur"/>
      <sheetName val="Details"/>
      <sheetName val="Kollapur"/>
      <sheetName val="Bld-Total"/>
      <sheetName val="info-1"/>
      <sheetName val="data-Sewer"/>
      <sheetName val="Toilet block"/>
      <sheetName val="ELSR-below-500"/>
      <sheetName val="Bld - 3F"/>
      <sheetName val="Sewer"/>
      <sheetName val="SP for O&amp;M-CPHEO"/>
      <sheetName val="Wind Pressure-ELSR"/>
      <sheetName val="Sheet5"/>
      <sheetName val="Bld.Stnd,Data"/>
      <sheetName val="Rq-Spe"/>
      <sheetName val="data-CC road"/>
      <sheetName val="R-2"/>
      <sheetName val="R-3"/>
      <sheetName val="Design-Intake well"/>
      <sheetName val="Pump design"/>
      <sheetName val="CI-Weights"/>
      <sheetName val="GA-Dalmill area"/>
      <sheetName val="G+3-Dalmil"/>
      <sheetName val="CC Roads-Dalmil"/>
      <sheetName val="Water Supply"/>
      <sheetName val="Sewers"/>
      <sheetName val="SW Drains"/>
      <sheetName val="Retaining wall"/>
      <sheetName val="Street Light"/>
      <sheetName val="Levelling"/>
      <sheetName val="Solid waste"/>
      <sheetName val="Water Sump"/>
      <sheetName val="Approach Road"/>
      <sheetName val="Street Lights - off site"/>
      <sheetName val="Amenity Centre"/>
      <sheetName val="Transit"/>
      <sheetName val="GA-Tandur"/>
      <sheetName val="Municipal Office-G+2"/>
      <sheetName val="Municipal Office-FF"/>
      <sheetName val="Municipal Office-SF"/>
      <sheetName val="Municipal Office-G+3 (2)"/>
      <sheetName val="Main door"/>
      <sheetName val="Railing"/>
      <sheetName val="Bld up to 3F"/>
      <sheetName val="IMP"/>
      <sheetName val="Total SSR"/>
      <sheetName val="Notes"/>
      <sheetName val="CI weights"/>
      <sheetName val="PH-BWSC"/>
      <sheetName val="BWSC-Rate"/>
      <sheetName val="BWSC-Cal"/>
      <sheetName val="data-MS-pipe"/>
      <sheetName val="data-WTP"/>
      <sheetName val="R1-Loading"/>
      <sheetName val="R2-Site clearence"/>
      <sheetName val="R3-EWE-Roads"/>
      <sheetName val="R4-Sub base"/>
      <sheetName val="R5-BT Roads"/>
      <sheetName val="Pump sets -old RC"/>
      <sheetName val="CC-App,Road-1"/>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Sanitary (2)"/>
      <sheetName val="Sanitary-Est"/>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Publicbuilding"/>
      <sheetName val="PRECAST lightconc-II"/>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Data"/>
      <sheetName val="Sheet1 (2)"/>
      <sheetName val="RAFT"/>
      <sheetName val="scour depth"/>
      <sheetName val="Lead"/>
      <sheetName val="Data.F8.BTR"/>
      <sheetName val="r"/>
      <sheetName val="leads"/>
      <sheetName val="int-Dia-hdpe"/>
      <sheetName val="habs-list"/>
      <sheetName val="int-Dia-pvc"/>
      <sheetName val="segments-details"/>
      <sheetName val="v"/>
      <sheetName val="Work_sheet"/>
      <sheetName val="SUMP1420KL@HW"/>
      <sheetName val="Sheet5"/>
      <sheetName val="0000000000000"/>
      <sheetName val="cert"/>
      <sheetName val="NonSSR"/>
      <sheetName val="bundqty"/>
      <sheetName val="Wordsdata"/>
      <sheetName val="FORM7"/>
      <sheetName val="Levels"/>
      <sheetName val="m"/>
      <sheetName val="Rates"/>
      <sheetName val="Road data"/>
      <sheetName val="Convey"/>
      <sheetName val="Common "/>
      <sheetName val="mlead"/>
      <sheetName val="Data base"/>
      <sheetName val="ESTT"/>
      <sheetName val=" General abs"/>
      <sheetName val="maya"/>
      <sheetName val="RMR"/>
      <sheetName val="Plant_&amp;__Machinery"/>
      <sheetName val="Summary_of_Rates"/>
      <sheetName val="Basic_Approach"/>
      <sheetName val="Sheet1_(2)"/>
      <sheetName val="Plant_&amp;__Machinery1"/>
      <sheetName val="Summary_of_Rates1"/>
      <sheetName val="Basic_Approach1"/>
      <sheetName val="Sheet1_(2)1"/>
      <sheetName val="IO LIST"/>
      <sheetName val="Road Detail Est."/>
      <sheetName val="MRATES"/>
      <sheetName val="Specification"/>
      <sheetName val="Footings"/>
      <sheetName val="elec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Civil-works"/>
      <sheetName val="Lead statement"/>
      <sheetName val="data existing_do not delete"/>
      <sheetName val="3V 6mt "/>
      <sheetName val="lead-st"/>
    </sheetNames>
    <sheetDataSet>
      <sheetData sheetId="0">
        <row r="6">
          <cell r="D6">
            <v>156</v>
          </cell>
        </row>
      </sheetData>
      <sheetData sheetId="1">
        <row r="3">
          <cell r="D3" t="str">
            <v>Input Rate</v>
          </cell>
        </row>
      </sheetData>
      <sheetData sheetId="2"/>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v"/>
      <sheetName val="dBase"/>
      <sheetName val="Data_Base"/>
      <sheetName val="leads"/>
      <sheetName val="Data_Bit_I"/>
      <sheetName val="Levels"/>
      <sheetName val="data existing_do not delete"/>
      <sheetName val="hdpe weights"/>
      <sheetName val="PVC weights"/>
      <sheetName val="index"/>
      <sheetName val="lead-st"/>
      <sheetName val="PLAN_FEB97"/>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A"/>
      <sheetName val="F2B"/>
      <sheetName val="F4"/>
      <sheetName val="Labour"/>
      <sheetName val="leads"/>
      <sheetName val="Sheet1"/>
      <sheetName val="#REF"/>
      <sheetName val="ABS"/>
      <sheetName val="Material"/>
      <sheetName val="Plant &amp;  Machinery"/>
      <sheetName val="data"/>
      <sheetName val="r"/>
      <sheetName val="#REF!"/>
      <sheetName val="Sheet1 (2)"/>
      <sheetName val="PS1"/>
      <sheetName val="0000000000000"/>
      <sheetName val="Lead"/>
      <sheetName val="Specification repor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 val="Conve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ne-1"/>
      <sheetName val="Zone-2"/>
      <sheetName val="Zone-3"/>
      <sheetName val="Zone-3 (alt)"/>
      <sheetName val="Abstract"/>
      <sheetName val="PS1"/>
      <sheetName val="Sheet1"/>
      <sheetName val="LOCAL RATES"/>
      <sheetName val="Labour"/>
      <sheetName val="Material"/>
      <sheetName val="Plant &amp;  Machinery"/>
      <sheetName val="Output"/>
      <sheetName val="FORM7"/>
      <sheetName val="Publicbuilding"/>
      <sheetName val="예가표"/>
      <sheetName val="Cover sheet"/>
      <sheetName val="R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Tandur"/>
      <sheetName val="Municipal Office-G+2"/>
      <sheetName val="Municipal Office-FF"/>
      <sheetName val="Municipal Office-SF"/>
      <sheetName val="Municipal Office-G+3 (2)"/>
      <sheetName val="Main door"/>
      <sheetName val="Railing"/>
      <sheetName val="C-Mat-Gen"/>
      <sheetName val="Mortars,"/>
      <sheetName val="Bld up to 3F"/>
      <sheetName val="Bld.Stnd,Data"/>
      <sheetName val="IMP"/>
      <sheetName val="Ref"/>
      <sheetName val="Total SSR"/>
      <sheetName val="Amendments"/>
      <sheetName val="Notes"/>
      <sheetName val="info-1"/>
      <sheetName val="CI weights"/>
      <sheetName val="Bld.SSR"/>
      <sheetName val="SSR -Sani "/>
      <sheetName val="Elec.SSR"/>
      <sheetName val="Irri-SSR"/>
      <sheetName val="R &amp; B.SSR"/>
      <sheetName val="PH- SSR"/>
      <sheetName val="RCC Pipes"/>
      <sheetName val="PH-BWSC"/>
      <sheetName val="PH-HDPE"/>
      <sheetName val="PH-PVC"/>
      <sheetName val="DI-Pipes &amp; Spe"/>
      <sheetName val="CI.Spe"/>
      <sheetName val="DI-Valves"/>
      <sheetName val="CI-Valves"/>
      <sheetName val="Bolts&amp; rings"/>
      <sheetName val="MH-Covers"/>
      <sheetName val="Abstract of Rates"/>
      <sheetName val="Rates"/>
      <sheetName val="Convey"/>
      <sheetName val="Lead"/>
      <sheetName val="labour"/>
      <sheetName val="Hire"/>
      <sheetName val="Cent'g-1"/>
      <sheetName val="Cent'g-2"/>
      <sheetName val="PH data"/>
      <sheetName val="DI pipes"/>
      <sheetName val="DI-Spe-1"/>
      <sheetName val="HDPE pipes"/>
      <sheetName val="HDPE-Spe"/>
      <sheetName val="RCC-PE"/>
      <sheetName val="RCC SS"/>
      <sheetName val="PVC-WS&amp;Sani"/>
      <sheetName val="BWSC-Rate"/>
      <sheetName val="BWSC-Cal"/>
      <sheetName val="data-MS-pipe"/>
      <sheetName val="CI Spe."/>
      <sheetName val="Valves"/>
      <sheetName val="data-Lowering"/>
      <sheetName val="data-Water Supply"/>
      <sheetName val="Rates-ELSR,Filters"/>
      <sheetName val="ELSR-2"/>
      <sheetName val="data-WTP"/>
      <sheetName val="data-Sump &amp; ST"/>
      <sheetName val="data-SS Tanks &amp; WTPs"/>
      <sheetName val="data-Intake well"/>
      <sheetName val="Data-Gallery"/>
      <sheetName val="data-ELSR "/>
      <sheetName val="data-ELSR-"/>
      <sheetName val="data-Chamber-1"/>
      <sheetName val="drains-data"/>
      <sheetName val="data-Sewer"/>
      <sheetName val="data-MH"/>
      <sheetName val="MH-est"/>
      <sheetName val="R1-Loading"/>
      <sheetName val="R2-Site clearence"/>
      <sheetName val="R3-EWE-Roads"/>
      <sheetName val="R4-Sub base"/>
      <sheetName val="R5-BT Roads"/>
      <sheetName val="data-CC road"/>
      <sheetName val="data-Borewells"/>
      <sheetName val="RC-Bore wells-1"/>
      <sheetName val="RC-Bore wells-3"/>
      <sheetName val="Borewells-Est"/>
      <sheetName val="Borewell-Details"/>
      <sheetName val="Pump sets -old RC"/>
      <sheetName val="RC-Bore wells-2"/>
      <sheetName val="WS &amp; Sani"/>
      <sheetName val="Data -O&amp;M"/>
      <sheetName val="CC-App,Road-1"/>
      <sheetName val="Sewer"/>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O &amp;M"/>
      <sheetName val="Elc.Stnd.Data"/>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WS &amp; Sanitary"/>
      <sheetName val="Sanitary (2)"/>
      <sheetName val="Sanitary-Est"/>
      <sheetName val="ST-20 users"/>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Elc.Estimate"/>
      <sheetName val="datas-ele"/>
      <sheetName val="Elec-De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Mat"/>
      <sheetName val="labour &amp; Centering"/>
      <sheetName val="Mortars"/>
      <sheetName val="Data-2008-09"/>
      <sheetName val="GI"/>
      <sheetName val="HDPE"/>
      <sheetName val="CI-Spe"/>
      <sheetName val="Lowering"/>
      <sheetName val="Valves"/>
      <sheetName val="SV.chamber-350-600"/>
      <sheetName val="SV.Chamber-up to 300"/>
      <sheetName val="AV.Chambers"/>
      <sheetName val="chamber"/>
      <sheetName val="Data-Sump"/>
      <sheetName val="Data-Pump room"/>
      <sheetName val="Pipe Lengths"/>
      <sheetName val="EWE-Details"/>
      <sheetName val="EWE -Qty"/>
      <sheetName val="DI-Pipes"/>
      <sheetName val="DI-Spe"/>
      <sheetName val="DE"/>
      <sheetName val="AE"/>
      <sheetName val="GA"/>
      <sheetName val="EWE"/>
      <sheetName val="HSC"/>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1V-1000mm drawing"/>
      <sheetName val="Keymap"/>
      <sheetName val="Road LS 0-1480 OK"/>
      <sheetName val="Road CS 2305 to 2670"/>
      <sheetName val="Road CS 2305 to 2670 (2)"/>
      <sheetName val="2Vx1000 Hydr PC"/>
      <sheetName val="0810- 90deg&amp;41m cur ok "/>
      <sheetName val="1710- 90deg&amp;49m cur ok "/>
      <sheetName val="2305_82deg&amp;32mts cur ok"/>
      <sheetName val=" Traffic Both dire"/>
      <sheetName val="Traffic survey day abstract ok"/>
      <sheetName val="Traffic survey day 3"/>
      <sheetName val="Traffic survey day 2"/>
      <sheetName val="Traffic survey day1"/>
      <sheetName val="flexible pavement design OK"/>
      <sheetName val="input OK"/>
      <sheetName val="DPR summary"/>
      <sheetName val="Check"/>
      <sheetName val="Ins"/>
      <sheetName val="Cover"/>
      <sheetName val="Speci"/>
      <sheetName val="Estimate"/>
      <sheetName val="PC_600 mm"/>
      <sheetName val="PC_1000 mm "/>
      <sheetName val="Seigniorage"/>
      <sheetName val="Data for Road "/>
      <sheetName val="DATA for CD works "/>
      <sheetName val="Lead"/>
      <sheetName val="QC"/>
      <sheetName val="water_cost_certificate"/>
      <sheetName val="transport"/>
      <sheetName val="Table 16.1 (2)"/>
      <sheetName val="bar chart OK (2)"/>
      <sheetName val="labour"/>
      <sheetName val="labour &amp; Center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Cover"/>
      <sheetName val="Speci"/>
      <sheetName val="Estt for road (2)"/>
      <sheetName val="Sei (2)"/>
      <sheetName val="Estt for road"/>
      <sheetName val="Data for Road "/>
      <sheetName val="Sei"/>
      <sheetName val="Lead"/>
      <sheetName val="QC"/>
      <sheetName val="Key Map"/>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GenAb"/>
      <sheetName val="Specifi"/>
      <sheetName val="Abst.Est"/>
      <sheetName val="Det.Est"/>
      <sheetName val="Det.SC"/>
      <sheetName val="Det.SC2"/>
      <sheetName val="B.Wall"/>
      <sheetName val="Det PC"/>
      <sheetName val="Det PC2"/>
      <sheetName val="Q.Map"/>
      <sheetName val="Lead"/>
      <sheetName val="BTR"/>
      <sheetName val="RMR"/>
      <sheetName val="Road data"/>
      <sheetName val="Dwg."/>
      <sheetName val="Dwg2"/>
      <sheetName val="Plan"/>
      <sheetName val="Plan2"/>
      <sheetName val="Cert"/>
      <sheetName val="Strip"/>
      <sheetName val="Strip LS"/>
      <sheetName val="Strip CS"/>
      <sheetName val="CBR"/>
      <sheetName val="Sheet1"/>
      <sheetName val="Extr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
      <sheetName val="Supple  "/>
      <sheetName val="specfication"/>
      <sheetName val="GA"/>
      <sheetName val="Titile"/>
      <sheetName val="S.palli"/>
      <sheetName val="Usage"/>
      <sheetName val="Common "/>
      <sheetName val="General"/>
      <sheetName val="Lookup"/>
      <sheetName val="Rates SSR 2008-09"/>
      <sheetName val="ESTIMATE"/>
      <sheetName val="PRECAST lightconc-II"/>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eSummary"/>
      <sheetName val="sReport"/>
      <sheetName val="crust"/>
      <sheetName val="abstract"/>
      <sheetName val="detailed"/>
      <sheetName val="rates"/>
      <sheetName val="initialrate"/>
      <sheetName val="data"/>
      <sheetName val="btrates"/>
      <sheetName val="leads"/>
      <sheetName val="CDdata"/>
      <sheetName val="1v800"/>
      <sheetName val="hp900"/>
      <sheetName val="1v900"/>
      <sheetName val="2v900"/>
      <sheetName val="3v900"/>
      <sheetName val="lchart"/>
      <sheetName val="lchart1"/>
      <sheetName val="CS2"/>
      <sheetName val="LS2"/>
      <sheetName val="CS3"/>
      <sheetName val="LS3"/>
      <sheetName val="CS-ex"/>
      <sheetName val="LS-ex"/>
      <sheetName val="ESTIMATE"/>
      <sheetName val="Det.SC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Annexure-II"/>
      <sheetName val="summa"/>
      <sheetName val="Annexure-I"/>
      <sheetName val="Quotation (2)"/>
      <sheetName val="Electrical (2)"/>
      <sheetName val="Steel"/>
      <sheetName val="Steel- Bea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6)"/>
      <sheetName val="Sheet1"/>
      <sheetName val="Sheet5"/>
      <sheetName val="ESTIMATE"/>
      <sheetName val="COMPARATIVE STATEMENT"/>
      <sheetName val="Sheet3"/>
      <sheetName val="Sheet6"/>
      <sheetName val="data (2)"/>
      <sheetName val="data"/>
      <sheetName val="Sheet4"/>
      <sheetName val="Sheet2"/>
      <sheetName val="data (3)"/>
      <sheetName val="data (4)"/>
      <sheetName val="data (5)"/>
      <sheetName val="leads"/>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p&amp;m"/>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Levels"/>
      <sheetName val="ESTIMATE"/>
      <sheetName val="Data_Bit_I"/>
      <sheetName val="Labour"/>
      <sheetName val="abs road"/>
      <sheetName val="Road data"/>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ookup"/>
      <sheetName val="ESTIMATE"/>
      <sheetName val="leads"/>
      <sheetName val="Lead"/>
      <sheetName val="Lead-2014-15"/>
      <sheetName val="Road Detail Est."/>
      <sheetName val="labour &amp; Centering"/>
      <sheetName val="Mp-team 1"/>
      <sheetName val="RMR "/>
      <sheetName val="Quarry"/>
      <sheetName val="data existing_do not delete"/>
      <sheetName val="Data"/>
      <sheetName val="v"/>
      <sheetName val="maya"/>
      <sheetName val="PLAN_FEB97"/>
      <sheetName val="mas_hab"/>
      <sheetName val="water-hammar-strenght"/>
      <sheetName val="r"/>
      <sheetName val="l"/>
    </sheetNames>
    <sheetDataSet>
      <sheetData sheetId="0" refreshError="1"/>
      <sheetData sheetId="1" refreshError="1"/>
      <sheetData sheetId="2" refreshError="1"/>
      <sheetData sheetId="3" refreshError="1">
        <row r="5">
          <cell r="D5">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_Lead"/>
      <sheetName val="Basic Data"/>
      <sheetName val="Lead"/>
      <sheetName val="Data"/>
      <sheetName val="Labour"/>
    </sheetNames>
    <sheetDataSet>
      <sheetData sheetId="0" refreshError="1"/>
      <sheetData sheetId="1" refreshError="1"/>
      <sheetData sheetId="2" refreshError="1"/>
      <sheetData sheetId="3" refreshError="1"/>
      <sheetData sheetId="4"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PRECAST lightconc-II"/>
      <sheetName val="Lookup"/>
      <sheetName val="ESTIMATE"/>
      <sheetName val="Lead(4380)"/>
      <sheetName val="materials"/>
      <sheetName val="lead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25">
          <cell r="G25" t="str">
            <v>Input Rate</v>
          </cell>
        </row>
      </sheetData>
      <sheetData sheetId="50"/>
      <sheetData sheetId="51">
        <row r="25">
          <cell r="G25" t="str">
            <v>Input Rate</v>
          </cell>
        </row>
      </sheetData>
      <sheetData sheetId="52">
        <row r="25">
          <cell r="G25" t="str">
            <v>Input Rate</v>
          </cell>
        </row>
      </sheetData>
      <sheetData sheetId="53"/>
      <sheetData sheetId="54">
        <row r="25">
          <cell r="G25" t="str">
            <v>Input Rate</v>
          </cell>
        </row>
      </sheetData>
      <sheetData sheetId="55">
        <row r="25">
          <cell r="G25" t="str">
            <v>Input Rate</v>
          </cell>
        </row>
      </sheetData>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Intake &amp; Pump house"/>
      <sheetName val="Lead(4380)"/>
      <sheetName val="data(4380)"/>
      <sheetName val="Lead"/>
    </sheetNames>
    <sheetDataSet>
      <sheetData sheetId="0" refreshError="1"/>
      <sheetData sheetId="1" refreshError="1"/>
      <sheetData sheetId="2" refreshError="1"/>
      <sheetData sheetId="3" refreshError="1"/>
      <sheetData sheetId="4"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ICAL REPORT"/>
      <sheetName val="GENERAL ABSTRACT"/>
      <sheetName val="ESTIMATE"/>
      <sheetName val="NON- S.O.R."/>
      <sheetName val="MEASUREMENT SHEET"/>
    </sheetNames>
    <sheetDataSet>
      <sheetData sheetId="0" refreshError="1"/>
      <sheetData sheetId="1" refreshError="1"/>
      <sheetData sheetId="2" refreshError="1"/>
      <sheetData sheetId="3" refreshError="1"/>
      <sheetData sheetId="4"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1"/>
    </sheetNames>
    <sheetDataSet>
      <sheetData sheetId="0" refreshError="1"/>
    </sheetDataSet>
  </externalBook>
</externalLink>
</file>

<file path=xl/externalLinks/externalLink3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Material"/>
      <sheetName val="Plant &amp;  Machinery"/>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3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A.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Rates 2008-09"/>
      <sheetName val="Material"/>
      <sheetName val="Plant &amp;  Machinery"/>
      <sheetName val="lead"/>
      <sheetName val="wordsdata"/>
      <sheetName val="m"/>
      <sheetName val="RateAnalysis"/>
      <sheetName val="detls"/>
      <sheetName val="com_st_PM"/>
      <sheetName val="comst_GM"/>
      <sheetName val="G_R_P"/>
      <sheetName val="sand"/>
      <sheetName val="stone"/>
      <sheetName val="Road Detail Est."/>
      <sheetName val="Road data"/>
      <sheetName val="DATA"/>
      <sheetName val="rdamdata"/>
      <sheetName val="Labour"/>
      <sheetName val="Lead statement"/>
      <sheetName val="v"/>
      <sheetName val="r"/>
      <sheetName val="quarry"/>
      <sheetName val="Sheet1"/>
      <sheetName val="maya"/>
      <sheetName val="com_st_PM1"/>
      <sheetName val="comst_GM1"/>
      <sheetName val="G_R_P1"/>
      <sheetName val="SPT vs PHI"/>
      <sheetName val="ssr-rates"/>
      <sheetName val="#REF"/>
      <sheetName val="hdpe weights"/>
      <sheetName val="PVC weights"/>
      <sheetName val="index"/>
      <sheetName val="hdpe-rates"/>
      <sheetName val="pvc-rates"/>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amp;m"/>
      <sheetName val="Footings"/>
    </sheetNames>
    <sheetDataSet>
      <sheetData sheetId="0"/>
      <sheetData sheetId="1"/>
      <sheetData sheetId="2"/>
      <sheetData sheetId="3"/>
      <sheetData sheetId="4"/>
      <sheetData sheetId="5" refreshError="1"/>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gal Risk Analysis"/>
      <sheetName val="Material"/>
      <sheetName val="Plant &amp;  Machinery"/>
      <sheetName val="PRECAST lightconc-II"/>
      <sheetName val="Lea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Bit_I"/>
      <sheetName val="Bitumen trunk"/>
      <sheetName val="Feeder"/>
      <sheetName val="R99 etc"/>
      <sheetName val="Trunk unpaved"/>
      <sheetName val="r"/>
      <sheetName val="v"/>
      <sheetName val="DATA_PRG"/>
      <sheetName val="Sheet1"/>
      <sheetName val="lead-st"/>
      <sheetName val="rdamdata"/>
      <sheetName val="Data 07-08 "/>
      <sheetName val="Iocount"/>
      <sheetName val="abs road"/>
      <sheetName val="coverpage"/>
      <sheetName val="Road data"/>
      <sheetName val="Boq - Flats"/>
      <sheetName val="GEN-ABS 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硸⵸汯呤传⁆䅊䵍䱁䵁䑁"/>
      <sheetName val="SSR 2006-07"/>
      <sheetName val="cover-page"/>
      <sheetName val="REPORT"/>
      <sheetName val="Elec Sub Est_0.75"/>
      <sheetName val="Data_Bit_I"/>
      <sheetName val="Data- Electrical "/>
      <sheetName val="Sheet1 (2)"/>
      <sheetName val="Labour"/>
      <sheetName val="Material"/>
      <sheetName val="Plant &amp;  Machinery"/>
      <sheetName val="Data 07-08 "/>
      <sheetName val="Common "/>
      <sheetName val="Lead"/>
      <sheetName val="RMR"/>
      <sheetName val="MRAT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ates SSR 2008-09"/>
    </sheetNames>
    <sheetDataSet>
      <sheetData sheetId="0"/>
      <sheetData sheetId="1"/>
      <sheetData sheetId="2"/>
      <sheetData sheetId="3"/>
      <sheetData sheetId="4">
        <row r="13">
          <cell r="C13" t="str">
            <v>sand</v>
          </cell>
        </row>
      </sheetData>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Boq"/>
      <sheetName val="r"/>
      <sheetName val="l"/>
      <sheetName val="Lookup"/>
      <sheetName val="Labou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ad"/>
      <sheetName val="Material"/>
      <sheetName val="Plant &amp;  Machinery"/>
      <sheetName val="r"/>
      <sheetName val="data.f8.btr"/>
      <sheetName val="mas_hab"/>
      <sheetName val="DATA"/>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_zphs"/>
      <sheetName val="data"/>
      <sheetName val="v"/>
      <sheetName val="r"/>
      <sheetName val="l"/>
      <sheetName val="Specification"/>
      <sheetName val="RMR"/>
      <sheetName val="Specification report"/>
      <sheetName val="Material"/>
      <sheetName val="MRATES"/>
      <sheetName val="Rates SSR 2008-09"/>
      <sheetName val="mas_hab"/>
      <sheetName val="Lead"/>
      <sheetName val="Sheet3"/>
      <sheetName val="Road data"/>
      <sheetName val="detls"/>
      <sheetName val="Levels"/>
      <sheetName val="GEN-ABS Del"/>
      <sheetName val="sand"/>
      <sheetName val="stone"/>
      <sheetName val="int-Dia-pvc"/>
      <sheetName val="Plant &amp;  Machinery"/>
      <sheetName val="leads"/>
      <sheetName val="m"/>
      <sheetName val="index"/>
      <sheetName val="ssr-rates"/>
      <sheetName val="int-Dia-hdpe"/>
      <sheetName val="water-hammar-strenght"/>
      <sheetName val="ESTIMATE"/>
      <sheetName val="Labour"/>
      <sheetName val="Rate"/>
      <sheetName val="clvrt_data"/>
      <sheetName val="pop"/>
      <sheetName val="Airvalve-HDPE"/>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Query"/>
      <sheetName val="DATA_ENTRY"/>
      <sheetName val="MRoad data"/>
      <sheetName val="MRATES"/>
      <sheetName val="MBTLead"/>
      <sheetName val="MRMR"/>
      <sheetName val="MRoadMap"/>
      <sheetName val="Rates SSR 2008-09"/>
      <sheetName val="mas_hab"/>
      <sheetName val="Specification"/>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Sheet3"/>
      <sheetName val="GEN-ABS Del"/>
      <sheetName val="Road data"/>
      <sheetName val="OPD-Civil"/>
      <sheetName val="conc-foot-gradeslab"/>
      <sheetName val="Material"/>
      <sheetName val="Plant &amp;  Machinery"/>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pecn"/>
      <sheetName val="BTR"/>
      <sheetName val="GenAbs"/>
      <sheetName val="Absroad"/>
      <sheetName val="bill"/>
      <sheetName val="detailed"/>
      <sheetName val="Abs CD works"/>
      <sheetName val="DET 1 ROW"/>
      <sheetName val="Det drain"/>
      <sheetName val="Det Ret"/>
      <sheetName val="det slab"/>
      <sheetName val="RMR"/>
      <sheetName val="WMM"/>
      <sheetName val="Road data"/>
      <sheetName val="Sheet3"/>
      <sheetName val="Sheet2"/>
      <sheetName val="Abstract"/>
      <sheetName val="Sheet1"/>
      <sheetName val="mlead"/>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RMC Schd."/>
      <sheetName val="Free Issue"/>
      <sheetName val="Free Issue (2)"/>
      <sheetName val="Budget - Corr. Steel rate"/>
      <sheetName val="Budget - Dir(O)"/>
      <sheetName val="p&amp;m"/>
      <sheetName val="r"/>
      <sheetName val="l"/>
      <sheetName val="EDWise"/>
      <sheetName val="sectorwise"/>
      <sheetName val="Specification"/>
      <sheetName val="Sheet3"/>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MR"/>
      <sheetName val="Material"/>
      <sheetName val="Plant &amp;  Machinery"/>
      <sheetName val="GEN-ABS Del"/>
      <sheetName val="Rates SSR 2008-09"/>
      <sheetName val="khokho"/>
      <sheetName val="leads"/>
      <sheetName val="r"/>
      <sheetName val="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ExeSummary"/>
      <sheetName val="sReport"/>
      <sheetName val="abstract"/>
      <sheetName val="detailed"/>
      <sheetName val="2v600"/>
      <sheetName val="rates"/>
      <sheetName val="initialrate"/>
      <sheetName val="data"/>
      <sheetName val="CDdata"/>
      <sheetName val="leadchart"/>
      <sheetName val="crust"/>
      <sheetName val="CS-ex"/>
      <sheetName val="LS-ex"/>
      <sheetName val="keymap"/>
      <sheetName val="leads"/>
      <sheetName val="Material"/>
      <sheetName val="Miscellaneous"/>
      <sheetName val="Road_All"/>
      <sheetName val="Summary_Slab_Karbook"/>
      <sheetName val="Sheet3"/>
      <sheetName val="RMR"/>
      <sheetName val="maya"/>
      <sheetName val="r"/>
      <sheetName val="l"/>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SUNKINI (2)"/>
      <sheetName val="DATA_ENTRY"/>
      <sheetName val="UnitRates"/>
      <sheetName val="Report"/>
      <sheetName val="DetEst"/>
      <sheetName val="DetAbsAbs (2)"/>
      <sheetName val="Lead"/>
      <sheetName val="WorkSlip"/>
      <sheetName val="BTLeads"/>
      <sheetName val="RMR"/>
      <sheetName val="MRoad data"/>
      <sheetName val="Lead chart"/>
      <sheetName val="ext"/>
      <sheetName val="strip plan"/>
      <sheetName val="Certificates"/>
      <sheetName val="MRATES"/>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heet3"/>
      <sheetName val="Specification"/>
      <sheetName val="Leads"/>
      <sheetName val="maya"/>
      <sheetName val="l"/>
      <sheetName val="Road data"/>
      <sheetName val="MRATES"/>
      <sheetName val="Lead  RATES"/>
      <sheetName val="Lead statement"/>
      <sheetName val="DATA"/>
      <sheetName val="sectorwise"/>
      <sheetName val="coverpage"/>
      <sheetName val="Usage"/>
      <sheetName val="mas_hab"/>
      <sheetName val="ESTIMATE"/>
      <sheetName val="t_prsr"/>
      <sheetName val="wh"/>
      <sheetName val="detls"/>
      <sheetName val="GF SB Ok "/>
      <sheetName val="m1"/>
      <sheetName val="Labour"/>
      <sheetName val="sch"/>
      <sheetName val="Lead"/>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RAFT"/>
      <sheetName val="v"/>
      <sheetName val="HDPE-pipe-rates"/>
      <sheetName val="pvc-pipe-rates"/>
      <sheetName val="index"/>
      <sheetName val="Data Road Rev"/>
      <sheetName val="Rates"/>
      <sheetName val="REVISED"/>
      <sheetName val="estimate "/>
      <sheetName val="Common "/>
      <sheetName val="data existing_do not delete"/>
      <sheetName val="HDPE"/>
      <sheetName val="DI"/>
      <sheetName val="pvc"/>
      <sheetName val="Convey"/>
      <sheetName val="Data.F8.BTR"/>
      <sheetName val="abs road"/>
      <sheetName val="temp-SDData (2)"/>
      <sheetName val="Road Detail Est."/>
      <sheetName val="m"/>
      <sheetName val="int-Dia"/>
      <sheetName val="Motor Data"/>
      <sheetName val="COVER"/>
      <sheetName val="wh_data_R"/>
      <sheetName val="wh_data"/>
      <sheetName val="CPHEEO"/>
      <sheetName val="Input"/>
      <sheetName val="DATA_PRG"/>
      <sheetName val="CI"/>
      <sheetName val="R_Det"/>
      <sheetName val="Data 07-08 "/>
      <sheetName val="sup dat"/>
      <sheetName val="data-sheet"/>
      <sheetName val="Boq"/>
      <sheetName val="hdpe_basic"/>
      <sheetName val="pvc_basic"/>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Gen.Abs."/>
      <sheetName val="WATER-HAMMER"/>
      <sheetName val="labour &amp; Hire-20-21"/>
      <sheetName val="Improvements"/>
      <sheetName val="Lead 09-10"/>
      <sheetName val="Longitudinal"/>
      <sheetName val="pile rec(N Max tr)"/>
      <sheetName val="Data base"/>
      <sheetName val="소상 &quot;1&quot;"/>
      <sheetName val="Detailed"/>
      <sheetName val="mlead"/>
      <sheetName val="ABS"/>
      <sheetName val="Masonry"/>
      <sheetName val="Variables_x"/>
      <sheetName val="Load Details-220kV"/>
      <sheetName val="PVC_dia"/>
      <sheetName val="0000000000000"/>
      <sheetName val="Data_Base"/>
      <sheetName val="Let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3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1"/>
      <sheetName val="enc2"/>
      <sheetName val="enc3"/>
      <sheetName val="enc4"/>
      <sheetName val="enc5"/>
      <sheetName val="enc234"/>
      <sheetName val="ABSTITLE"/>
      <sheetName val="abs312 (3)"/>
      <sheetName val="ridf4 ALL23.3.99"/>
      <sheetName val="TIT_3 (2)"/>
      <sheetName val="sectorwise type2"/>
      <sheetName val="99-2000 "/>
      <sheetName val="98-99"/>
      <sheetName val="97-98"/>
      <sheetName val="Abstractab"/>
      <sheetName val="Abstract"/>
      <sheetName val="encnewgovt"/>
      <sheetName val="sectorwise"/>
      <sheetName val="ridf2enc"/>
      <sheetName val="ridf3enc"/>
      <sheetName val="ridf4enc"/>
      <sheetName val="LINKED23"/>
      <sheetName val="comprptsENC"/>
      <sheetName val="FINENC"/>
      <sheetName val="T&amp;A_Phy"/>
      <sheetName val="T&amp;A_Fin"/>
      <sheetName val="TIT_abs"/>
      <sheetName val="Sheet3"/>
      <sheetName val="TELE"/>
      <sheetName val="TIT_4"/>
      <sheetName val="abs312 (2)"/>
      <sheetName val="MRATES"/>
      <sheetName val="DATA"/>
      <sheetName val="Labour"/>
      <sheetName val="Material"/>
      <sheetName val="Plant &amp;  Machinery"/>
      <sheetName val="Lead statement"/>
      <sheetName val="leads"/>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beam-reinft"/>
      <sheetName val="p&amp;m"/>
    </sheetNames>
    <sheetDataSet>
      <sheetData sheetId="0"/>
      <sheetData sheetId="1"/>
      <sheetData sheetId="2"/>
      <sheetData sheetId="3"/>
      <sheetData sheetId="4"/>
      <sheetData sheetId="5"/>
      <sheetData sheetId="6" refreshError="1"/>
      <sheetData sheetId="7" refreshError="1"/>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Set>
  </externalBook>
</externalLink>
</file>

<file path=xl/externalLinks/externalLink3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EST"/>
      <sheetName val="Road data"/>
      <sheetName val="RMR"/>
      <sheetName val="weig (2)"/>
      <sheetName val="LEAD"/>
      <sheetName val="BTR"/>
      <sheetName val="Cert"/>
      <sheetName val="A.C.Road"/>
      <sheetName val="Rates (2)"/>
      <sheetName val="Rates"/>
      <sheetName val="p&amp;m"/>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S"/>
      <sheetName val="REVISED"/>
    </sheetNames>
    <sheetDataSet>
      <sheetData sheetId="0" refreshError="1"/>
      <sheetData sheetId="1" refreshError="1"/>
    </sheetDataSet>
  </externalBook>
</externalLink>
</file>

<file path=xl/externalLinks/externalLink3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Cover"/>
      <sheetName val="Leads"/>
      <sheetName val="Nspt-smp-final-ORIGINAL"/>
      <sheetName val="p&amp;m"/>
      <sheetName val="Material"/>
      <sheetName val="Plant &amp;  Machinery"/>
      <sheetName val="LEAD"/>
      <sheetName val="Road data"/>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 val="civ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Cover-MEstt_"/>
      <sheetName val="ABST(PART_B)_"/>
      <sheetName val="F6-Gnrl_Abstrt"/>
      <sheetName val="sub-data_"/>
      <sheetName val="sub_estt"/>
      <sheetName val="lead-st"/>
      <sheetName val="rdamdata"/>
      <sheetName val="Work_sheet"/>
      <sheetName val="Common "/>
      <sheetName val="r"/>
      <sheetName val="Cover-MEstt_1"/>
      <sheetName val="ABST(PART_B)_1"/>
      <sheetName val="F6-Gnrl_Abstrt1"/>
      <sheetName val="sub-data_1"/>
      <sheetName val="Data_F8_BTR1"/>
      <sheetName val="sub_estt1"/>
      <sheetName val="Common_"/>
      <sheetName val="Lead statement ss5"/>
      <sheetName val="MRATES"/>
      <sheetName val="DATA_PRG"/>
      <sheetName val="Material"/>
      <sheetName val="Plant &amp;  Machinery"/>
      <sheetName val="segments-details"/>
      <sheetName val="int-Dia-hdpe"/>
      <sheetName val="habs-list"/>
      <sheetName val="int-Dia-pvc"/>
      <sheetName val="Lead statement"/>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Cover"/>
      <sheetName val="maya"/>
      <sheetName val="Bridge Data 2005-06"/>
      <sheetName val="nodes"/>
      <sheetName val="int-Dia"/>
      <sheetName val="JAWAHAR-hyd-original"/>
      <sheetName val="Rate"/>
      <sheetName val="PM&amp;GM"/>
      <sheetName val="AV-PVC"/>
      <sheetName val="DI gate-DI"/>
      <sheetName val="DIgate_PVC "/>
      <sheetName val="sg-clay(d)"/>
      <sheetName val="LS"/>
      <sheetName val="BWSCPlt"/>
      <sheetName val="DATA-BASE"/>
      <sheetName val="DATA-ABSTRACT"/>
      <sheetName val="Bitumen trunk"/>
      <sheetName val="Feeder"/>
      <sheetName val="R99 etc"/>
      <sheetName val="Trunk unpaved"/>
      <sheetName val="sub-dapa "/>
      <sheetName val="Plant 㫨  Machinery"/>
      <sheetName val="Data 07-08 "/>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PT vs PHI"/>
      <sheetName val="DATA_ENTRY"/>
      <sheetName val="CPI"/>
      <sheetName val="WPI C"/>
      <sheetName val="WPI all"/>
      <sheetName val="WPI HM"/>
      <sheetName val="WPI S"/>
      <sheetName val="SSR 2015-16"/>
      <sheetName val="DATA SHEET FOR 2012 - 13"/>
      <sheetName val="Main sheet"/>
      <sheetName val="Nspt-smp-final-ORIGINAL"/>
      <sheetName val="Sorted"/>
      <sheetName val="ABS"/>
      <sheetName val="gen"/>
      <sheetName val="Boq"/>
      <sheetName val="TBAL9697 -group wise  sdpl"/>
      <sheetName val="Rates"/>
      <sheetName val="Process"/>
      <sheetName val="Specification report"/>
      <sheetName val="hdpe_basic"/>
      <sheetName val="pvc_basic"/>
      <sheetName val="Data-ELSR"/>
      <sheetName val="zone-8"/>
      <sheetName val="MHNO_LEV"/>
      <sheetName val=" Data -Valves"/>
      <sheetName val="1V800"/>
      <sheetName val="Sheet9"/>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d.Est"/>
      <sheetName val="Data rough"/>
      <sheetName val="Convey"/>
      <sheetName val="Lead Distance"/>
      <sheetName val="bundqty"/>
      <sheetName val="Mortars"/>
      <sheetName val="habs-details"/>
      <sheetName val="hab-details"/>
      <sheetName val="WATER-HAMMER"/>
      <sheetName val="20kL-design-final"/>
      <sheetName val="wh"/>
      <sheetName val="AV-HDPE"/>
      <sheetName val="Di_gate-HDPE"/>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C.D.Abs.Est."/>
      <sheetName val="INPUT-DATA"/>
      <sheetName val="DL CAL"/>
      <sheetName val="SSR 2014-15 Rates"/>
      <sheetName val="Flanged Beams"/>
      <sheetName val="Rectangular Beam"/>
      <sheetName val="not req 3"/>
      <sheetName val="ultmom"/>
      <sheetName val="dlvoid"/>
      <sheetName val="final abstract"/>
      <sheetName val="detls"/>
      <sheetName val="crop water req.(Kh)  "/>
      <sheetName val="Bund"/>
      <sheetName val="p&amp;m"/>
      <sheetName val="detail'02"/>
      <sheetName val="hdpe weights"/>
      <sheetName val="data existing_do not delete"/>
      <sheetName val="m1"/>
      <sheetName val="SSR 2010-11 Rates"/>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BALAN1"/>
      <sheetName val="Data well"/>
      <sheetName val="Formulas"/>
      <sheetName val="SITE OVERHEADS"/>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BS8007"/>
      <sheetName val="D2_CO"/>
      <sheetName val="ssr-rates"/>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Sheet3"/>
      <sheetName val="dump"/>
      <sheetName val="factors"/>
      <sheetName val="data-WC"/>
      <sheetName val="Detailed"/>
      <sheetName val="1-Pop Proj"/>
      <sheetName val="sand"/>
      <sheetName val="stone"/>
      <sheetName val="Hyd_Stmt"/>
      <sheetName val="pop"/>
      <sheetName val="Quarry"/>
      <sheetName val="CRUST"/>
      <sheetName val="QDTS"/>
      <sheetName val="nandipet intra"/>
      <sheetName val="foundation(V)"/>
      <sheetName val="Main"/>
      <sheetName val="DATA SHEET FOR 2014-15"/>
      <sheetName val="SSR 2016-17"/>
      <sheetName val="Road data-TDR"/>
      <sheetName val="TCS_Schedule (2)"/>
      <sheetName val="137-140"/>
      <sheetName val="141-142"/>
      <sheetName val="ElectricalSSR"/>
      <sheetName val="Earthwork MCW"/>
      <sheetName val="TCS Proposed"/>
      <sheetName val="sup dat"/>
      <sheetName val="MRMECADAMoad data"/>
      <sheetName val="Road Detail Est."/>
      <sheetName val="1000000000000"/>
      <sheetName val="Drains Est"/>
      <sheetName val="other rates"/>
      <sheetName val="MTC-estimate"/>
      <sheetName val="Gen Abs"/>
      <sheetName val="DATA-CD"/>
      <sheetName val="AV-DI"/>
      <sheetName val="scour-DI-CI"/>
      <sheetName val="scour-pvc-hdpe-psc-bwsc"/>
      <sheetName val="Bill_amt_qty_cc_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Set>
  </externalBook>
</externalLink>
</file>

<file path=xl/externalLinks/externalLink3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MRATES"/>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Publicbuilding"/>
      <sheetName val="Level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ublicbuilding"/>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3"/>
      <sheetData sheetId="14"/>
      <sheetData sheetId="15"/>
      <sheetData sheetId="16"/>
      <sheetData sheetId="17"/>
      <sheetData sheetId="18"/>
      <sheetData sheetId="19"/>
      <sheetData sheetId="20"/>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User-Instructions"/>
      <sheetName val="INPUT-SHEET"/>
      <sheetName val="COVER"/>
      <sheetName val="SPR"/>
      <sheetName val="TRAFF-Count-ESAL-Cal"/>
      <sheetName val="SP-72 DESIGN"/>
      <sheetName val="SP-72-CHART"/>
      <sheetName val="Gen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CD Abs"/>
      <sheetName val="Seig_Cal"/>
      <sheetName val="Schedule-A"/>
      <sheetName val="temp-ws"/>
      <sheetName val="other rates"/>
      <sheetName val="Hire"/>
      <sheetName val="Conv"/>
      <sheetName val="NP3 pipes"/>
      <sheetName val="NP3 collars"/>
      <sheetName val="MTC-Table"/>
      <sheetName val="Cd-qty-ws-temp"/>
      <sheetName val="MRATES"/>
      <sheetName val="Rates SSR 2008-09"/>
      <sheetName val="PRECAST lightconc-II"/>
      <sheetName val="Levels"/>
      <sheetName val="Sheet1"/>
      <sheetName val="Plant &amp;  Machinery"/>
      <sheetName val="Material"/>
      <sheetName val="Labour"/>
      <sheetName val="leads"/>
      <sheetName val="GEN-ABS Del"/>
      <sheetName val="Road data"/>
      <sheetName val="Input"/>
      <sheetName val="Lead statement"/>
      <sheetName val="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2)"/>
      <sheetName val="Cover"/>
      <sheetName val="C-I"/>
      <sheetName val="C-III"/>
      <sheetName val="C-IV"/>
      <sheetName val="ES"/>
      <sheetName val="SPR"/>
      <sheetName val="GABST"/>
      <sheetName val="C-VIII"/>
      <sheetName val="EST"/>
      <sheetName val="1V800"/>
      <sheetName val="TCS"/>
      <sheetName val="TCS1"/>
      <sheetName val="TCS2"/>
      <sheetName val="TCS3"/>
      <sheetName val="CRUST"/>
      <sheetName val="CBR"/>
      <sheetName val="Road data"/>
      <sheetName val="RMR"/>
      <sheetName val="BTR"/>
      <sheetName val="BC"/>
      <sheetName val="A-1"/>
      <sheetName val="A-II"/>
      <sheetName val="A-III"/>
      <sheetName val="A-IV"/>
      <sheetName val="A-V"/>
      <sheetName val="A-VI"/>
      <sheetName val="A-VII"/>
      <sheetName val="St P"/>
      <sheetName val="A-VIII"/>
      <sheetName val="Cert"/>
      <sheetName val="m'lead"/>
      <sheetName val="stip"/>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Publicbuilding"/>
      <sheetName val="nodes"/>
      <sheetName val="Boq"/>
      <sheetName val="p&amp;m"/>
      <sheetName val="detls"/>
      <sheetName val="Boq - Flats"/>
      <sheetName val="Mortars"/>
      <sheetName val="sch"/>
      <sheetName val="0000000000000"/>
      <sheetName val="MRATES"/>
      <sheetName val="SubAnalysi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
      <sheetName val="mlead"/>
      <sheetName val="Levels"/>
      <sheetName val="t_prsr"/>
      <sheetName val="wh"/>
      <sheetName val="m"/>
      <sheetName val="Data-Road "/>
      <sheetName val="other rates"/>
      <sheetName val="Hire"/>
      <sheetName val="Iocount"/>
      <sheetName val="Leads Entry"/>
      <sheetName val="Road_data"/>
      <sheetName val="WATER-HAMMER"/>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4">
          <cell r="G4" t="str">
            <v>Input Rate</v>
          </cell>
        </row>
      </sheetData>
      <sheetData sheetId="77"/>
      <sheetData sheetId="78"/>
      <sheetData sheetId="79">
        <row r="4">
          <cell r="G4" t="str">
            <v>Input Rate</v>
          </cell>
        </row>
      </sheetData>
      <sheetData sheetId="80"/>
      <sheetData sheetId="81"/>
      <sheetData sheetId="82">
        <row r="4">
          <cell r="G4" t="str">
            <v>Input Rate</v>
          </cell>
        </row>
      </sheetData>
      <sheetData sheetId="83">
        <row r="4">
          <cell r="G4" t="str">
            <v>Input Rate</v>
          </cell>
        </row>
      </sheetData>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3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 - Details"/>
      <sheetName val="List of P+M "/>
      <sheetName val="Works on Hand"/>
      <sheetName val="Completed"/>
      <sheetName val="Tender Gist"/>
      <sheetName val="P+M"/>
      <sheetName val="Labour rate"/>
      <sheetName val="BOQ with specification"/>
      <sheetName val="Boq"/>
      <sheetName val="Rate Analysis"/>
      <sheetName val="Summary"/>
      <sheetName val="OH"/>
      <sheetName val="labour coeff"/>
      <sheetName val="Cem_Recon"/>
      <sheetName val="p&amp;m"/>
      <sheetName val="TBAL9697 -group wise  sdpl"/>
      <sheetName val="Boq - Flats"/>
      <sheetName val="LEAD"/>
      <sheetName val="r"/>
      <sheetName val="Data"/>
      <sheetName val="sand"/>
      <sheetName val="Rates SSR 2008-09"/>
      <sheetName val="Legal Risk Analysis"/>
      <sheetName val="Basement Budget"/>
      <sheetName val="conc-foot-gradeslab"/>
      <sheetName val="Abstract Sheet"/>
      <sheetName val="Quotation"/>
      <sheetName val="Pile cap"/>
      <sheetName val="Index"/>
      <sheetName val="PQ Cri"/>
      <sheetName val="Statement - C"/>
      <sheetName val="Steel- Beam"/>
      <sheetName val="Labour productivity"/>
      <sheetName val="#REF!"/>
      <sheetName val="Fill this out first..."/>
      <sheetName val="Publicbuilding"/>
      <sheetName val="Macro1"/>
      <sheetName val="INPUT SHEET"/>
      <sheetName val="RES-PLANNING"/>
      <sheetName val="Shu - repate"/>
      <sheetName val="IO LIST"/>
      <sheetName val="GBW"/>
      <sheetName val="SITE OVERHEADS"/>
      <sheetName val="Break up Sheet"/>
      <sheetName val="beam-reinft"/>
      <sheetName val="Variables"/>
      <sheetName val="Variables_x"/>
      <sheetName val="concrete"/>
      <sheetName val="RCC,Ret. Wall"/>
      <sheetName val="Sheet1"/>
      <sheetName val="F1a-Pile"/>
      <sheetName val="Boundary Wall for American Inte"/>
      <sheetName val="환율"/>
      <sheetName val="calcul"/>
      <sheetName val="AOR"/>
      <sheetName val="RA-markate"/>
      <sheetName val="Ste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qty"/>
      <sheetName val="Floor Abs"/>
      <sheetName val="abs"/>
      <sheetName val="Details"/>
      <sheetName val="#REF!"/>
      <sheetName val="Boq"/>
      <sheetName val="p&amp;m"/>
      <sheetName val="TBAL9697 -group wise  sdpl"/>
      <sheetName val="COLUMN"/>
      <sheetName val="7 Other Costs"/>
      <sheetName val="BOQ_Direct_selling cost"/>
      <sheetName val="Boq - Flats"/>
      <sheetName val="FORM7"/>
      <sheetName val="sept-plan"/>
      <sheetName val="Electrical"/>
      <sheetName val="Inv_Breakup New"/>
      <sheetName val="Abstract Sheet"/>
      <sheetName val="cubes_M20"/>
      <sheetName val="Break up Sheet"/>
      <sheetName val="STAFFSCHED "/>
      <sheetName val="conc-foot-gradeslab"/>
      <sheetName val="RA-markate"/>
      <sheetName val="Form 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Sheet1"/>
      <sheetName val="Data_Bit_I"/>
      <sheetName val="#REF"/>
      <sheetName val="Material"/>
      <sheetName val="leads"/>
      <sheetName val="LEAD"/>
      <sheetName val="Data_Base"/>
      <sheetName val="#REF!"/>
      <sheetName val="Boq"/>
      <sheetName val="Data"/>
      <sheetName val="p&amp;m"/>
      <sheetName val="m"/>
      <sheetName val="r"/>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alysis"/>
      <sheetName val="Boq"/>
    </sheetNames>
    <sheetDataSet>
      <sheetData sheetId="0" refreshError="1"/>
      <sheetData sheetId="1" refreshError="1"/>
      <sheetData sheetId="2" refreshError="1"/>
    </sheetDataSet>
  </externalBook>
</externalLink>
</file>

<file path=xl/externalLinks/externalLink3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r"/>
      <sheetName val="Leads"/>
      <sheetName val="Lead"/>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sup da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heet2"/>
      <sheetName val="Common "/>
      <sheetName val="Specification report"/>
      <sheetName val="Nspt-smp-final-ORIGINAL"/>
      <sheetName val="Work_sheet"/>
      <sheetName val="Sheet1 (2)"/>
      <sheetName val="GN-ST-10"/>
      <sheetName val="Class IV Qtr. Ele"/>
      <sheetName val="data existing_do not delete"/>
      <sheetName val="habs-list"/>
      <sheetName val="nodes"/>
      <sheetName val="Bitumen trunk"/>
      <sheetName val="R99 etc"/>
      <sheetName val="Trunk unpaved"/>
      <sheetName val="mas_hab"/>
      <sheetName val="RMR"/>
      <sheetName val="final abstract"/>
      <sheetName val="ssr-rates"/>
      <sheetName val="Data.F8.BTR"/>
      <sheetName val="other rates"/>
      <sheetName val="in Put sheet"/>
      <sheetName val="Part-A"/>
      <sheetName val="Rates2"/>
      <sheetName val="clvrt_data"/>
      <sheetName val="Sheet9"/>
      <sheetName val="Plant_㫨__Machinery"/>
      <sheetName val="Plant 㫨  Machinery"/>
      <sheetName val="Rates"/>
      <sheetName val="Estimate "/>
      <sheetName val="Usage"/>
      <sheetName val="General"/>
      <sheetName val="PRECAST lightconc-II"/>
      <sheetName val="CD_Data"/>
      <sheetName val="sch"/>
      <sheetName val="Conv. 13-14"/>
      <sheetName val="GEN-ABS Del"/>
      <sheetName val="BTR"/>
      <sheetName val="Lin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3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W.slip"/>
      <sheetName val="DetAbsAbs"/>
      <sheetName val="Lead"/>
      <sheetName val="WorkSlip"/>
      <sheetName val="BTLeads"/>
      <sheetName val="RMR"/>
      <sheetName val="MRoad data"/>
      <sheetName val="Certificates"/>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MEstt_"/>
      <sheetName val="ABST(PART_B)_"/>
      <sheetName val="F6-Gnrl_Abstrt"/>
      <sheetName val="Data_F8_BTR"/>
      <sheetName val="sub-data_-no_full"/>
      <sheetName val="Diff_stmnt_(2)"/>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 val="Data"/>
      <sheetName val="v"/>
    </sheetNames>
    <sheetDataSet>
      <sheetData sheetId="0"/>
      <sheetData sheetId="1"/>
      <sheetData sheetId="2"/>
      <sheetData sheetId="3"/>
      <sheetData sheetId="4"/>
      <sheetData sheetId="5"/>
    </sheetDataSet>
  </externalBook>
</externalLink>
</file>

<file path=xl/externalLinks/externalLink3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Abstract-Civil"/>
      <sheetName val="Lead - IRC "/>
      <sheetName val="Lead - SS-5"/>
      <sheetName val="Mortars"/>
      <sheetName val="Rate of RCC pipes"/>
      <sheetName val="Data CC Roads"/>
      <sheetName val="Est-RWHS"/>
      <sheetName val="Harvesting Structure"/>
      <sheetName val="Foot path"/>
      <sheetName val="Data Sewer"/>
      <sheetName val="SWG pipes"/>
      <sheetName val="Data Man hole"/>
      <sheetName val="MH-0.90 x 0.90 to 1.65 mts"/>
      <sheetName val="MH - 1.20 x 1.65 to 2.30 mts"/>
      <sheetName val="MH - 1.50 x 2.30 to 3.50 mts"/>
      <sheetName val="MH - 1.80 x 3.50 to 5.00mts."/>
      <sheetName val="Data -Water supply"/>
      <sheetName val="Cutting CI and DI"/>
      <sheetName val="Data - DI pipes -1"/>
      <sheetName val="Data - DI pipes-2"/>
      <sheetName val=" Data -Valves"/>
      <sheetName val="Data-DI-Specials"/>
      <sheetName val="Data-ELSR"/>
      <sheetName val="Data-Sump-1"/>
      <sheetName val="CI specials"/>
      <sheetName val="Data-Pump room"/>
      <sheetName val="Alluminium Window"/>
      <sheetName val="Data - Chambers"/>
      <sheetName val="Estimate - Chambers"/>
      <sheetName val="Data- Levelling"/>
      <sheetName val="data-wbm"/>
      <sheetName val="Data-Pipe culvert"/>
      <sheetName val="Valve chamber"/>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lant &amp;  Machinery"/>
      <sheetName val="pvc-pipe-rates"/>
      <sheetName val="detls"/>
      <sheetName val="WATER-HAMMER"/>
      <sheetName val="DATA"/>
      <sheetName val="Labour"/>
      <sheetName val="R_Det"/>
      <sheetName val="PVC_dia"/>
      <sheetName val="LEAD"/>
      <sheetName val="Road data"/>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Sump(Kdp)"/>
      <sheetName val="conveyance "/>
      <sheetName val="Civil SoR"/>
      <sheetName val="WS SoR "/>
      <sheetName val="GA (NABH)-Sklm"/>
      <sheetName val="GA (NABH)-Sklm (3)"/>
      <sheetName val="GA (NABH)-Sklm (2)"/>
      <sheetName val="GA (NABH)-Sklm (5)"/>
      <sheetName val="GA (NABH)-Sklm (4)"/>
      <sheetName val="GA (NABH)-Sklm lEGAL"/>
      <sheetName val="Abstract (2)"/>
      <sheetName val="Abstract"/>
      <sheetName val="C-data"/>
      <sheetName val="Abst-FF-Sump Civil"/>
      <sheetName val="FF Maintenance"/>
      <sheetName val="OPD-Civil"/>
      <sheetName val="OPD-Ws"/>
      <sheetName val="OTs SKLM"/>
      <sheetName val="OTs Elect"/>
      <sheetName val="OTs Civil"/>
      <sheetName val="Old Hospital-Civil"/>
      <sheetName val="OLD-Hosp-Ws"/>
      <sheetName val="M&amp;F Ward-Civil"/>
      <sheetName val="M&amp;F-Ws"/>
      <sheetName val="Qc(NABH-Sklm)"/>
      <sheetName val="AS-Details"/>
      <sheetName val="GA-Sump"/>
      <sheetName val="Civil BOQ-ABCD"/>
      <sheetName val="WS ABCD"/>
      <sheetName val="Input"/>
      <sheetName val="LEAD"/>
      <sheetName val="Joinery"/>
      <sheetName val="WS Data"/>
      <sheetName val="Abst-Sump"/>
      <sheetName val="Sump-Det"/>
      <sheetName val="Parking-Civil"/>
      <sheetName val="WS-ABCD"/>
      <sheetName val="Toilets-Stair-civil"/>
      <sheetName val="Toilets-Ws"/>
      <sheetName val="Sheet1"/>
      <sheetName val="Rates SSR 2008-09"/>
      <sheetName val="r"/>
      <sheetName val="Nspt-smp-final-ORIGINAL"/>
      <sheetName val="pvc-pipe-rates"/>
      <sheetName val="s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refreshError="1"/>
      <sheetData sheetId="43" refreshError="1"/>
      <sheetData sheetId="44" refreshError="1"/>
    </sheetDataSet>
  </externalBook>
</externalLink>
</file>

<file path=xl/externalLinks/externalLink3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MRATES"/>
      <sheetName val="bASICDATA"/>
      <sheetName val="LEAD-c"/>
      <sheetName val="other rates-C"/>
      <sheetName val="DISCHARGE"/>
      <sheetName val="Data-Road "/>
      <sheetName val="DATA-CD "/>
      <sheetName val="PRICE BID"/>
      <sheetName val="OPD-Civil"/>
      <sheetName val="Data_Base"/>
      <sheetName val="Boq"/>
      <sheetName val="sp dip"/>
      <sheetName val="hdpe weights"/>
      <sheetName val="CD Data"/>
      <sheetName val="Leads"/>
      <sheetName val="int-Dia-pvc"/>
      <sheetName val="id"/>
      <sheetName val="LEAD (2)"/>
      <sheetName val="RATES"/>
      <sheetName val="sp di"/>
      <sheetName val="EDWise"/>
      <sheetName val="PVC weights"/>
      <sheetName val="JAWAHAR-hyd-original"/>
      <sheetName val="mas_hab"/>
      <sheetName val="Bitumen trunk"/>
      <sheetName val="Feeder"/>
      <sheetName val="R99 etc"/>
      <sheetName val="Trunk unpaved"/>
      <sheetName val="Mortars"/>
      <sheetName val="DATA_PRG"/>
      <sheetName val="AUTDATA"/>
      <sheetName val=" data sheet "/>
      <sheetName val="Input &amp; Calculations"/>
      <sheetName val="Cul_detail"/>
      <sheetName val="Coversheet"/>
      <sheetName val="REL"/>
      <sheetName val="Measurment"/>
      <sheetName val="MPR_PA_1"/>
      <sheetName val="KGP.hyd rev GLBR"/>
      <sheetName val="Valves workable"/>
      <sheetName val="Rates_PVC"/>
      <sheetName val="Rate"/>
      <sheetName val="segments-details"/>
      <sheetName val="General"/>
      <sheetName val="Conveyance"/>
      <sheetName val="CLEAR OVER FALL DROP"/>
      <sheetName val="TELs"/>
      <sheetName val="Title"/>
      <sheetName val="Note"/>
      <sheetName val="Design"/>
      <sheetName val="RA-markate"/>
      <sheetName val="prs"/>
      <sheetName val="Schdl"/>
      <sheetName val="Longitudinal"/>
      <sheetName val="input"/>
      <sheetName val="economic PM"/>
      <sheetName val="Sheet9"/>
      <sheetName val="DATA SHEET"/>
      <sheetName val="Road Detail Est."/>
      <sheetName val="coverpage"/>
      <sheetName val="PM&amp;GM"/>
      <sheetName val="Sheet5"/>
      <sheetName val="int-Dia"/>
      <sheetName val="int-Dia-hdpe"/>
      <sheetName val="Usage"/>
      <sheetName val="Common "/>
      <sheetName val="PRELIM5"/>
      <sheetName val="wh_data_R"/>
      <sheetName val="Habcodes"/>
      <sheetName val="habs-list"/>
      <sheetName val="sp_dip"/>
      <sheetName val="hdpe_weights"/>
      <sheetName val="other_rates"/>
      <sheetName val="abs road"/>
      <sheetName val="Leads Entry"/>
      <sheetName val="Gen 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Set>
  </externalBook>
</externalLink>
</file>

<file path=xl/externalLinks/externalLink3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DATA"/>
      <sheetName val="#REF"/>
      <sheetName val="r"/>
      <sheetName val="LEAD"/>
      <sheetName val="OPD-Civil"/>
      <sheetName val="#REF!"/>
      <sheetName val="t_prsr"/>
      <sheetName val="PVC_dia"/>
      <sheetName val="wh"/>
      <sheetName val="Main sheet"/>
      <sheetName val="m"/>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ERAL ABSTRACT"/>
      <sheetName val="ABSTRACT"/>
      <sheetName val="Sheet1"/>
      <sheetName val="Sheet2"/>
      <sheetName val="Road data"/>
      <sheetName val="BTR"/>
      <sheetName val="RMR"/>
      <sheetName val="Rates"/>
      <sheetName val="data"/>
      <sheetName val="detls"/>
      <sheetName val="t_prsr"/>
      <sheetName val="PVC_dia"/>
      <sheetName val="w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Total-New"/>
      <sheetName val="GA-old"/>
      <sheetName val="Compare"/>
      <sheetName val="MH-Z-&quot;C&quot;"/>
      <sheetName val="MH-Z-6-17216 "/>
      <sheetName val="MH-Z-6-17216  (2)"/>
      <sheetName val="GA-Siddipet-Op-I"/>
      <sheetName val="Zone&quot;C&quot;-Esti-Op-I"/>
      <sheetName val="GA-Siddipet-OP-II"/>
      <sheetName val="Zone&quot;C&quot;-Esti-OP-II"/>
      <sheetName val="GA-Siddipet-Op-III"/>
      <sheetName val="Zone&quot;C&quot;-Esti-OP-III"/>
      <sheetName val="data- Sewer -Final"/>
      <sheetName val="Dummy- Est- Siddipet-1"/>
      <sheetName val="250mm-P.Main"/>
      <sheetName val="Inspection chambers"/>
      <sheetName val="Sewer-HSC"/>
      <sheetName val="Inspection chamber-1"/>
      <sheetName val="SBR-Est"/>
      <sheetName val="SSR-Irri, R&amp;B, PH"/>
      <sheetName val="Pipes &amp; Valves-16-17"/>
      <sheetName val="Bld.SoR-16-17"/>
      <sheetName val="Sanitary SSR-16-17-final"/>
      <sheetName val="Elec SSR 2016-17 New"/>
      <sheetName val="Elec SSR 2016-17"/>
      <sheetName val="labour &amp; Hire-16-17"/>
      <sheetName val="Convey -16-17"/>
      <sheetName val="Lead-16-17"/>
      <sheetName val="Cent'g--16-17"/>
      <sheetName val="C-Mat-Gen-"/>
      <sheetName val="Mortars,"/>
      <sheetName val="PH data-16-17"/>
      <sheetName val="data- Reception well"/>
      <sheetName val="data-MH"/>
      <sheetName val="data-Bld-15-16"/>
      <sheetName val="Data- BT roads"/>
      <sheetName val="data-HDPE &amp; PVC pipes"/>
      <sheetName val="data-RCC-PE &amp; SS-SRC cement."/>
      <sheetName val="DI &amp; MS pipes"/>
      <sheetName val="DI&amp; CI-Spe-1"/>
      <sheetName val="data-WS &amp; Sanitary-16-17"/>
      <sheetName val="Elc.Stnd.Data -New"/>
      <sheetName val="data-HDPE &amp; PVC pipes (2)"/>
      <sheetName val="GA-10-3-16"/>
      <sheetName val="MJP"/>
      <sheetName val="MH-Z-1-17216"/>
      <sheetName val="Zone-3-Guntur-"/>
      <sheetName val="Zone-1-Guntur-"/>
      <sheetName val="MH-Z-3"/>
      <sheetName val="MH-Z-4-17216"/>
      <sheetName val="Zone-4-Guntur-"/>
      <sheetName val="MH-Z-5-17216"/>
      <sheetName val="Zone-5-Guntur-"/>
      <sheetName val="Zone-6-Guntur-"/>
      <sheetName val="MH-Z-7-17216"/>
      <sheetName val="Zone-7-Guntur-"/>
      <sheetName val="Reception well-STP-1"/>
      <sheetName val="MJP -2 "/>
      <sheetName val="Compare-Est"/>
      <sheetName val="Compare- Pipes"/>
      <sheetName val="250mm-P.Main-Z-VI (2)"/>
      <sheetName val="MH -0.90m dia-"/>
      <sheetName val="MH -1.20m dia"/>
      <sheetName val="MH -1.5m dia- 2.30 to 3m"/>
      <sheetName val="MH-est -1.5m-3 to 5m"/>
      <sheetName val="MH-est -1.5m-5 to 9m."/>
      <sheetName val="MH-est -1.8m-3 to 5m"/>
      <sheetName val="MH-est -2.0m-3 to 5m"/>
      <sheetName val="MH-est -2m-5 to 9m."/>
      <sheetName val="Valves-15-16"/>
      <sheetName val="Wt.of DI Spe."/>
      <sheetName val="data-Lowering"/>
      <sheetName val="EWE &amp; BT Roads-"/>
      <sheetName val="Est-Flow meters"/>
      <sheetName val="Data-Flow meters"/>
      <sheetName val="Compare-Flow meters"/>
      <sheetName val="7Mld"/>
      <sheetName val="22 MLD"/>
      <sheetName val="9 MLD"/>
      <sheetName val="41 MLD"/>
      <sheetName val="43 MLD"/>
      <sheetName val="Sheet2"/>
      <sheetName val="Sheet3"/>
      <sheetName val="O &amp; M data"/>
      <sheetName val="Summary"/>
      <sheetName val="Sheet1"/>
      <sheetName val="Street Light-3ph"/>
      <sheetName val="Cental Light"/>
      <sheetName val="Highmast"/>
      <sheetName val="Street Light-1ph"/>
      <sheetName val="8M PSCC Pole"/>
      <sheetName val="9.1M PSCC Pole"/>
      <sheetName val="E-2 (RSJ)"/>
      <sheetName val="Data-Streetlight"/>
      <sheetName val="Data- Street light"/>
      <sheetName val="info-1"/>
      <sheetName val="GA- Kalyana Mantapam-new"/>
      <sheetName val="Kalyana Mantapam -new"/>
      <sheetName val="Elec &amp; Sani-Kalyana Mantapam"/>
      <sheetName val="GA-Bhongir Market"/>
      <sheetName val="1.Compound wall"/>
      <sheetName val="Shops Flooring"/>
      <sheetName val="Parkinng"/>
      <sheetName val="PATHWAYS"/>
      <sheetName val="CC Drains"/>
      <sheetName val="Parkinng(old)"/>
      <sheetName val="PATHWAYS(old)"/>
      <sheetName val="Sitting Benches"/>
      <sheetName val="Raised Platforms"/>
      <sheetName val="CC Drains(old)"/>
      <sheetName val="Toilets  "/>
      <sheetName val="Est-Dismantling"/>
      <sheetName val="data-Bld-17-18 (2)(S)"/>
      <sheetName val="Main Entrence Gate"/>
      <sheetName val="Est-Ws &amp; Sani. "/>
      <sheetName val="Bore well"/>
      <sheetName val="Sheds -trues"/>
      <sheetName val="Toilet"/>
      <sheetName val="Sanitary -Est.KM"/>
      <sheetName val="Elec -Est.KM"/>
      <sheetName val="Tube Lights"/>
      <sheetName val="C-Mat-Gen (s)-"/>
      <sheetName val="data-Bld-17-18"/>
      <sheetName val="data-WS &amp; Sanitary-17-18."/>
      <sheetName val="drains-data"/>
      <sheetName val="Data- Dismantling(s)"/>
      <sheetName val="Elc.Stnd.Data-17-18 "/>
      <sheetName val="Est-Elec.office"/>
      <sheetName val="Elec SSR 2017-18-final"/>
      <sheetName val="Est-Elec.Kalyanamantapam"/>
      <sheetName val="Elc.Stnd.Data-16-17 "/>
      <sheetName val="GA- Kalyana Mantapam"/>
      <sheetName val="Kalyana Mantapam"/>
      <sheetName val="GA- Kalyana Mantapam (2)"/>
      <sheetName val="GA-Laxmi Nagar Park"/>
      <sheetName val="GA-Dhobhighat (2)"/>
      <sheetName val="1.Greenary &amp; Pathways"/>
      <sheetName val="2.Play Grounds"/>
      <sheetName val="Est-Greenary"/>
      <sheetName val="Cermonial yard"/>
      <sheetName val="data-Parks-new (s)"/>
      <sheetName val="data-Parks"/>
      <sheetName val="Bld.SoR-17-18"/>
      <sheetName val="Bld.Stnd,Data"/>
      <sheetName val="Sanitary SSR-17-18"/>
      <sheetName val="SSR-Irri, R&amp;B, PH-17-18"/>
      <sheetName val="labour&amp; Hire-17-18"/>
      <sheetName val="Convey -17-18"/>
      <sheetName val="Lead-17-18"/>
      <sheetName val="Cent'g--17-18"/>
      <sheetName val="GA-Dhobhighat"/>
      <sheetName val="GA-Open Air Theater"/>
      <sheetName val="Shed - Dhobhi ghat"/>
      <sheetName val="GA-Suryapet +3"/>
      <sheetName val="Est-Ws &amp; Sani. SPT-G+3."/>
      <sheetName val="Est-Elec. G+3 (2)"/>
      <sheetName val="ST-12x3.3-(200 Users)"/>
      <sheetName val="Est-Borewells"/>
      <sheetName val="Est-Sump"/>
      <sheetName val="Est-Cmpnd-Ornmntl"/>
      <sheetName val="Est-RWHS-"/>
      <sheetName val="Structural Glazing"/>
      <sheetName val="Est-CC Roads-"/>
      <sheetName val="Lift-Est-8 Person"/>
      <sheetName val="AC-Est."/>
      <sheetName val="data-Borewells"/>
      <sheetName val="RC-Bore wells-1"/>
      <sheetName val="RC-Bore wells-2"/>
      <sheetName val="RC-Bore wells-3"/>
      <sheetName val="Suryapet-Mpl.office-G+2"/>
      <sheetName val="Est-Ws &amp; Sani. SPT-G+3"/>
      <sheetName val="Est-Elec. G+3"/>
      <sheetName val="Compound Wall"/>
      <sheetName val="RCC Railing-"/>
      <sheetName val="Greenary &amp; C.Play area-"/>
      <sheetName val="Jogging tracks-"/>
      <sheetName val="Est-Greenary (2)"/>
      <sheetName val="data-Sump &amp; ST"/>
      <sheetName val="data-RWHS "/>
      <sheetName val="data-CC road"/>
      <sheetName val="Spec.Report.Suryapet"/>
      <sheetName val="Elec-Det"/>
      <sheetName val="Sheet4"/>
      <sheetName val="Est-Ws &amp; Sani. (2)"/>
      <sheetName val="Main door"/>
      <sheetName val="new-Bld.data"/>
      <sheetName val="C-Mat-R&amp;B"/>
      <sheetName val="Railing"/>
      <sheetName val="Elc.Stnd.Data"/>
      <sheetName val="ST-7.5 x 2.65-(100 users)"/>
      <sheetName val="WS &amp; Sanitary-14-15"/>
      <sheetName val="BBS - 31-12"/>
      <sheetName val="Wooden"/>
      <sheetName val="GA-Tandur"/>
      <sheetName val="Municipal Office-G+2-old"/>
      <sheetName val="Municipal Office-G+3-old"/>
      <sheetName val="Municipal Office-G+1"/>
      <sheetName val="Municipal Office-G+1 (2)"/>
      <sheetName val="Esti- Sani"/>
      <sheetName val="Truss-Dhobhighat"/>
      <sheetName val="Steel pipe"/>
      <sheetName val="Truss (2)"/>
      <sheetName val="Sanitary (2)"/>
      <sheetName val="Sanitary-Est"/>
      <sheetName val="Borewells-Hand pump"/>
      <sheetName val="kitch&amp;dinin (Sanitary)"/>
      <sheetName val="Bath (Sanitary)"/>
      <sheetName val="Sanitary"/>
      <sheetName val="ST-7.5x2.65"/>
      <sheetName val="ST-10 x 3-(150 users)"/>
      <sheetName val="Elec. Sch cum Dor (2)"/>
      <sheetName val="Elc.Estimate"/>
      <sheetName val="datas-ele"/>
      <sheetName val="Data-Bld Elec"/>
      <sheetName val="ST-20 users"/>
      <sheetName val="ST-20 users (2)"/>
      <sheetName val="bath room(elec.) "/>
      <sheetName val="Solar Lighting-Rythu Bazar"/>
      <sheetName val="Borewells-Est"/>
      <sheetName val="RCC-Sump"/>
      <sheetName val="Lift-Est"/>
      <sheetName val="Elec -Est."/>
      <sheetName val="Sanitary -Est."/>
      <sheetName val="Plinth protection-Est"/>
      <sheetName val="Lightning Arrestor"/>
      <sheetName val="Building"/>
      <sheetName val="electrical"/>
      <sheetName val="Spec.Report.Tandur"/>
      <sheetName val="GA-Tandur -1"/>
      <sheetName val="Tandur-Mpl.office-G+2"/>
      <sheetName val="Est-Elec.Tandur"/>
      <sheetName val="Est-Ws &amp; Sani-Tandur."/>
      <sheetName val="Est-ST-5 x 1.60-(51users)"/>
      <sheetName val="Est-RWHS"/>
      <sheetName val="data-Soak pit "/>
      <sheetName val="Gen sets-500 KVA "/>
      <sheetName val="Sanitary SSR-17-18 (2)"/>
      <sheetName val="Gallary"/>
      <sheetName val="Stage &amp; Green rooms"/>
      <sheetName val="Elec &amp; Sani-Stage"/>
      <sheetName val="Retaining wall"/>
      <sheetName val="Guest room"/>
      <sheetName val="Elec &amp; Sani-Guest Ho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3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detls"/>
      <sheetName val="PVC_dia"/>
      <sheetName val="LEAD"/>
      <sheetName val="OPD-Civil"/>
      <sheetName val="R_Det"/>
      <sheetName val="RMR"/>
      <sheetName val="t_prsr"/>
      <sheetName val="wh"/>
      <sheetName val="pvc-pipe-rates"/>
      <sheetName val="sand"/>
      <sheetName val="Sheet2"/>
      <sheetName val="IBM SUMP904KLDESG"/>
      <sheetName val="head loss calc"/>
      <sheetName val="leads"/>
      <sheetName val="RA-markate"/>
      <sheetName val="int-Dia-pvc"/>
      <sheetName val="WATER-HAMMER"/>
      <sheetName val="id"/>
      <sheetName val="Plant &amp;  Machinery"/>
      <sheetName val="PVC weights"/>
      <sheetName val="m1"/>
      <sheetName val="m"/>
      <sheetName val="Rates_PVC"/>
      <sheetName val="Sheet1"/>
      <sheetName val="DATA_PRG"/>
      <sheetName val="pvc-rates"/>
      <sheetName val="int-Dia-hdpe"/>
      <sheetName val="PM&amp;GM"/>
      <sheetName val="_5wgdhabfinal00_01"/>
      <sheetName val="Iocount"/>
      <sheetName val="Road data"/>
      <sheetName val="Sheet3"/>
      <sheetName val="Sheet1 (2)"/>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v"/>
      <sheetName val="estimate "/>
      <sheetName val="1-Pop Proj"/>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ROFORMAS"/>
      <sheetName val="AbsDesnCaL"/>
      <sheetName val="Gel.Abs"/>
      <sheetName val="Lead"/>
      <sheetName val="DATA SHEET"/>
      <sheetName val="DATA OHSR"/>
      <sheetName val="DATA AC PIPES"/>
      <sheetName val="DATA PVC PIPES"/>
      <sheetName val="SS TANK"/>
      <sheetName val="SS FILTERS"/>
      <sheetName val="OHSR"/>
      <sheetName val="Trans.main"/>
      <sheetName val="WEIR CHAMBER"/>
      <sheetName val="PUMP HOUSE"/>
      <sheetName val="SSF.(7.5)"/>
      <sheetName val="SSF(12.5)"/>
      <sheetName val="SSF(8X16)"/>
      <sheetName val="SSF(15)"/>
      <sheetName val="SSF(10)"/>
      <sheetName val="CW SUMP"/>
      <sheetName val="RWW_PH"/>
      <sheetName val="RW"/>
      <sheetName val="KBPALEM"/>
      <sheetName val="KBPALEM2"/>
      <sheetName val="code"/>
      <sheetName val="Sheet1"/>
      <sheetName val="T. notice 4"/>
      <sheetName val="sh.BCD"/>
      <sheetName val="schedule_Gzl"/>
      <sheetName val="Material"/>
      <sheetName val="detl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Sheet14"/>
      <sheetName val="Dist"/>
      <sheetName val="PROG"/>
      <sheetName val="SFSMGL (2)"/>
      <sheetName val="SGRY.SPL (4)"/>
      <sheetName val="weekly (2)"/>
      <sheetName val="weekly"/>
      <sheetName val="rice.abs"/>
      <sheetName val="rice.gp"/>
      <sheetName val="rice.c"/>
      <sheetName val="E.W.EST"/>
      <sheetName val="pnp"/>
      <sheetName val="FFWSHELF (4)"/>
      <sheetName val="FFWSHELF (3)"/>
      <sheetName val="Sheet8 (2)"/>
      <sheetName val="Sheet8"/>
      <sheetName val="drtought"/>
      <sheetName val="SGRY.SPL (3)"/>
      <sheetName val="SGRY.SPL (2)"/>
      <sheetName val="SGRY.SPL"/>
      <sheetName val="wage (2)"/>
      <sheetName val="Blg. (2)"/>
      <sheetName val="wage"/>
      <sheetName val="kopparru"/>
      <sheetName val="Est. (5)"/>
      <sheetName val="Blg."/>
      <sheetName val="Labourrates"/>
      <sheetName val="OC"/>
      <sheetName val="Est. (4)"/>
      <sheetName val="Est. (3)"/>
      <sheetName val="Est."/>
      <sheetName val="EAS (2)"/>
      <sheetName val="EAS"/>
      <sheetName val="Est. (2)"/>
      <sheetName val="Sheet14 (2)"/>
      <sheetName val="FFWSHELF (2)"/>
      <sheetName val="FFWSHELF"/>
      <sheetName val="sandfilling (4)"/>
      <sheetName val="sandfilling (3)"/>
      <sheetName val="sandfilling (2)"/>
      <sheetName val="BRCS"/>
      <sheetName val="LABOUR "/>
      <sheetName val="finished"/>
      <sheetName val="Bricks"/>
      <sheetName val="Sheet10 (2)"/>
      <sheetName val="R.sand"/>
      <sheetName val="ccroads"/>
      <sheetName val="ccroad"/>
      <sheetName val="654520"/>
      <sheetName val="SFSMGL"/>
      <sheetName val="sandfilling"/>
      <sheetName val="sandmortar"/>
      <sheetName val="Gravel"/>
      <sheetName val="20metal "/>
      <sheetName val="cement"/>
      <sheetName val="40metal"/>
      <sheetName val="Sheet12"/>
      <sheetName val="sandmortar (2)"/>
      <sheetName val="STATEMENT"/>
      <sheetName val="lead (2)"/>
      <sheetName val="Sheet11"/>
      <sheetName val="STATEMENT (2)"/>
      <sheetName val="Labour (2)"/>
      <sheetName val="RWW_PH"/>
      <sheetName val="CW SUMP"/>
      <sheetName val="RW"/>
      <sheetName val="KBPALEM2"/>
      <sheetName val="code"/>
      <sheetName val="sh.BCD"/>
      <sheetName val="PUMP HOUSE"/>
      <sheetName val="DATA SHEET"/>
      <sheetName val="hablead"/>
      <sheetName val="lead"/>
      <sheetName val="Sheet2 (2)"/>
      <sheetName val="PROF2 (3)"/>
      <sheetName val="PROF2 (4)"/>
      <sheetName val="source"/>
      <sheetName val="Sheet4"/>
      <sheetName val="Sheet3"/>
      <sheetName val="filters"/>
      <sheetName val="Sheet9"/>
      <sheetName val="Abstract (2)"/>
      <sheetName val="SCHE-2002"/>
      <sheetName val="OHSR (2)"/>
      <sheetName val="OHSR"/>
      <sheetName val="bwsource"/>
      <sheetName val="Sheet5"/>
      <sheetName val="Pumps (2)"/>
      <sheetName val="Pumps"/>
      <sheetName val="Sheet10"/>
      <sheetName val="pumpsets"/>
      <sheetName val="coverage (2)"/>
      <sheetName val="Pumps (3)"/>
      <sheetName val="Sheet6"/>
      <sheetName val="Sheet7"/>
      <sheetName val="constituency (2)"/>
      <sheetName val="constituency"/>
      <sheetName val="OVR.Abstract "/>
      <sheetName val="Sheet13"/>
      <sheetName val="Abstract"/>
      <sheetName val="coverage"/>
      <sheetName val="details"/>
      <sheetName val="ssf"/>
      <sheetName val="ohsrs"/>
      <sheetName val="Sheet2"/>
      <sheetName val="Sheet1"/>
      <sheetName val="WATER"/>
      <sheetName val="habscoerpws"/>
      <sheetName val="GNT.DVN"/>
      <sheetName val="PROF2"/>
      <sheetName val="pnp (2)"/>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3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Line"/>
      <sheetName val="GenAbst"/>
      <sheetName val="AS_SR"/>
      <sheetName val="TS_MDR"/>
      <sheetName val="Plan SH TS"/>
      <sheetName val="Plan MDR TS"/>
      <sheetName val="Rates"/>
      <sheetName val="Anal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rdamdata"/>
      <sheetName val="DATA_PRG"/>
      <sheetName val="Sheet1"/>
      <sheetName val="1-Pop Proj"/>
      <sheetName val="Pile cap"/>
      <sheetName val="Boq - Fla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Pop Proj"/>
      <sheetName val="3-Other Demands"/>
      <sheetName val="Sheet3"/>
      <sheetName val="Census2001"/>
      <sheetName val="SR Net"/>
      <sheetName val="Sheet4"/>
      <sheetName val="PFBS FINAL749"/>
      <sheetName val="Habitations"/>
      <sheetName val="Database"/>
      <sheetName val="2-Pop &amp; Demands"/>
      <sheetName val="Sheet6"/>
      <sheetName val="Sheet5"/>
      <sheetName val="Sheet1"/>
      <sheetName val="Demands"/>
      <sheetName val="data"/>
      <sheetName val="detls"/>
      <sheetName val=" data sheet "/>
      <sheetName val="Analy"/>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Data 07-08 "/>
      <sheetName val="Labour"/>
      <sheetName val="hdpe_basic"/>
      <sheetName val="pvc_basic"/>
      <sheetName val="Rates 2008-09"/>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Set>
  </externalBook>
</externalLink>
</file>

<file path=xl/externalLinks/externalLink3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2"/>
      <sheetName val="Schl"/>
      <sheetName val="Sheet1"/>
      <sheetName val="Road data"/>
      <sheetName val="data"/>
      <sheetName val="detls"/>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3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1-Pop Pro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Data"/>
      <sheetName val="Labour"/>
      <sheetName val="Material"/>
      <sheetName val="Plant &amp;  Machinery"/>
      <sheetName val="Road data"/>
      <sheetName val="Levels"/>
      <sheetName val="Lead"/>
      <sheetName val="pvc-pipe-rates"/>
      <sheetName val="lead_st"/>
      <sheetName val="data existing_do not delete"/>
      <sheetName val="m"/>
      <sheetName val="Det Est"/>
      <sheetName val="DATA SHEET"/>
      <sheetName val="leads"/>
      <sheetName val="CDdata_(2)"/>
      <sheetName val="cwaydata_(2)"/>
      <sheetName val="CDdata_(3)"/>
      <sheetName val="CDdata_(2)1"/>
      <sheetName val="cwaydata_(2)1"/>
      <sheetName val="CDdata_(3)1"/>
      <sheetName val="quarry"/>
      <sheetName val="Rates SSR 2008-09"/>
      <sheetName val="Road Detail Est."/>
      <sheetName val="r"/>
      <sheetName val="LEAD.2014-15 Wes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SLAB1)"/>
      <sheetName val="column-part"/>
      <sheetName val="Indices"/>
      <sheetName val="COLUMN"/>
      <sheetName val="Boq"/>
      <sheetName val="Lead"/>
      <sheetName val="Road data"/>
      <sheetName val="DATA-2005-06"/>
      <sheetName val="Data"/>
      <sheetName val="lead-s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Data.F8.BTR"/>
      <sheetName val="quarry"/>
      <sheetName val="t_prsr"/>
      <sheetName val="PVC_dia"/>
      <sheetName val="Specification"/>
      <sheetName val="ssr-rates"/>
      <sheetName val="ESTIMATE"/>
      <sheetName val="RMR"/>
      <sheetName val="Data_Bit_I"/>
      <sheetName val="Summary"/>
      <sheetName val="MRATES"/>
      <sheetName val="Levels"/>
      <sheetName val="Lead statement"/>
      <sheetName val="Labour"/>
      <sheetName val="COLUMN"/>
      <sheetName val="detls"/>
      <sheetName val="Data o"/>
      <sheetName val="Sheet2"/>
      <sheetName val="Material"/>
      <sheetName val="sup dat"/>
      <sheetName val="CD Data"/>
      <sheetName val="Plant &amp;  Machinery"/>
      <sheetName val="m"/>
      <sheetName val="Sheet1"/>
      <sheetName val="rdamdata"/>
      <sheetName val="DATA_PRG"/>
      <sheetName val="MPP_Vemulapally"/>
      <sheetName val="stone"/>
      <sheetName val="index"/>
      <sheetName val="Trunk unpaved"/>
      <sheetName val="Data_Base"/>
      <sheetName val="data-sheet"/>
      <sheetName val="int-Dia-pvc"/>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heet3"/>
      <sheetName val="data_sein"/>
      <sheetName val="Rising Main"/>
      <sheetName val="EDWise"/>
      <sheetName val="Cd"/>
      <sheetName val="Cs"/>
      <sheetName val="CPIPE"/>
      <sheetName val="THK"/>
      <sheetName val="CPIPE 1"/>
      <sheetName val="RECAPITULATION"/>
      <sheetName val="Pipe data"/>
      <sheetName val="Box Culvert data"/>
      <sheetName val="segments-details"/>
      <sheetName val="int-Dia-hdpe"/>
      <sheetName val="habs-list"/>
      <sheetName val=" EST"/>
      <sheetName val="m1"/>
      <sheetName val="Lookup"/>
      <sheetName val="Cover"/>
      <sheetName val="LOCAL RATES"/>
      <sheetName val="DATA-BASE"/>
      <sheetName val="DATA-ABSTRACT"/>
      <sheetName val="Convey"/>
      <sheetName val="Rates"/>
      <sheetName val="MRoad data"/>
      <sheetName val="hdpe weights"/>
      <sheetName val="PVC weights"/>
      <sheetName val="HT-INTROD"/>
      <sheetName val="Rate"/>
      <sheetName val="other rates"/>
      <sheetName val="CLEAR OVER FALL DROP"/>
      <sheetName val="coverpage"/>
      <sheetName val="Rd.Est"/>
      <sheetName val="pvc-pipe-rates"/>
      <sheetName val="Boq - Flats"/>
      <sheetName val="BWSCPlt"/>
      <sheetName val="CI"/>
      <sheetName val="DI"/>
      <sheetName val="G.R.P"/>
      <sheetName val="HDPE"/>
      <sheetName val="PSC REVISED"/>
      <sheetName val="pvc"/>
      <sheetName val="data existing_do not delete"/>
      <sheetName val="0000000000000"/>
      <sheetName val="Longitudinal"/>
      <sheetName val="Lead 09-10"/>
      <sheetName val="Legend"/>
      <sheetName val="id"/>
      <sheetName val="procurement"/>
      <sheetName val="abs road"/>
      <sheetName val="Lead-2014-15"/>
      <sheetName val="Specification report"/>
      <sheetName val="gen"/>
      <sheetName val="final abstract"/>
      <sheetName val="R_Det"/>
      <sheetName val="source"/>
      <sheetName val="Lead-1"/>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 data sheet "/>
      <sheetName val="C-data"/>
      <sheetName val="GF SB Ok "/>
      <sheetName val="Main-Material"/>
      <sheetName val="JAWAHAR-hyd-original"/>
      <sheetName val="scheme area details_block__ c2"/>
      <sheetName val="Main sheet"/>
      <sheetName val="conc-foot-gradeslab"/>
      <sheetName val="dlvoid"/>
      <sheetName val="Data Road"/>
      <sheetName val="CABLE DATA"/>
      <sheetName val="maing1"/>
      <sheetName val="MA"/>
      <sheetName val="Common "/>
      <sheetName val="mlead"/>
      <sheetName val="Desgn(zone I)"/>
      <sheetName val="SSR 2015-16"/>
      <sheetName val="est"/>
    </sheetNames>
    <sheetDataSet>
      <sheetData sheetId="0"/>
      <sheetData sheetId="1"/>
      <sheetData sheetId="2"/>
      <sheetData sheetId="3"/>
      <sheetData sheetId="4"/>
      <sheetData sheetId="5"/>
      <sheetData sheetId="6"/>
      <sheetData sheetId="7">
        <row r="7">
          <cell r="F7">
            <v>91</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3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st"/>
      <sheetName val="leads"/>
      <sheetName val="(Road-Project)"/>
      <sheetName val="Data"/>
      <sheetName val="COLUMN"/>
      <sheetName val="Lead"/>
      <sheetName val="r"/>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Road data"/>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st"/>
      <sheetName val="COLUMN"/>
      <sheetName val="quarry"/>
      <sheetName val="leads"/>
      <sheetName val="(Road-Project)"/>
      <sheetName val="Lead"/>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Road Detail Est."/>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sand"/>
      <sheetName val="stone"/>
      <sheetName val="MRATES"/>
      <sheetName val="Devider(CC)"/>
      <sheetName val="Devider (CRS)"/>
      <sheetName val="data-Parks-new"/>
      <sheetName val="C-Mat-Gen-"/>
      <sheetName val="Data "/>
      <sheetName val="Devider (CRS) final"/>
      <sheetName val="GA"/>
      <sheetName val="Single Devider"/>
      <sheetName val="v"/>
      <sheetName val="Rates SSR 2008-09"/>
      <sheetName val="final 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quarry"/>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quar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ing Main"/>
      <sheetName val="C.I. PIPE"/>
      <sheetName val="DATAC.I."/>
    </sheetNames>
    <sheetDataSet>
      <sheetData sheetId="0" refreshError="1"/>
      <sheetData sheetId="1" refreshError="1"/>
      <sheetData sheetId="2" refreshError="1"/>
    </sheetDataSet>
  </externalBook>
</externalLink>
</file>

<file path=xl/externalLinks/externalLink4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 design 62"/>
      <sheetName val="Crust SP72"/>
      <sheetName val="Traffic 24 HOURS"/>
      <sheetName val="Cer 1"/>
      <sheetName val="Cer 2"/>
      <sheetName val="Cer 3"/>
      <sheetName val="Cer EW"/>
      <sheetName val="Maint Cer"/>
      <sheetName val="Cover"/>
      <sheetName val="Speci"/>
      <sheetName val="Exe"/>
      <sheetName val="Ins"/>
      <sheetName val="Pro B"/>
      <sheetName val="Pro C"/>
      <sheetName val="Gen abstract"/>
      <sheetName val="Det Est"/>
      <sheetName val="Abst est"/>
      <sheetName val="CC "/>
      <sheetName val="Seign charges"/>
      <sheetName val="Lead"/>
      <sheetName val="Data-Road "/>
      <sheetName val="DATA-CD "/>
      <sheetName val="Revetment"/>
      <sheetName val="furniture"/>
      <sheetName val="SC 3m"/>
      <sheetName val="3m draw"/>
      <sheetName val="SC 1.5m"/>
      <sheetName val="1.5m draw"/>
      <sheetName val=" PC600"/>
      <sheetName val="600mm draw"/>
      <sheetName val="Quarry"/>
      <sheetName val="Key map"/>
      <sheetName val="Strip map"/>
      <sheetName val=" C.S "/>
      <sheetName val="L.S"/>
      <sheetName val="design 3m"/>
      <sheetName val="CS 3m"/>
      <sheetName val="design 1.5m "/>
      <sheetName val="CS 1.5m"/>
      <sheetName val="culvert-design"/>
      <sheetName val="qurry-chart"/>
      <sheetName val="LEAD2"/>
      <sheetName val="C.D-Lead2"/>
      <sheetName val="Data (2)"/>
      <sheetName val="CD Data (2)"/>
      <sheetName val="LEAD4"/>
      <sheetName val="C.D-Lead"/>
      <sheetName val="DATA"/>
      <sheetName val="CD DATA"/>
      <sheetName val="ssr-rates"/>
      <sheetName val="lead-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11"/>
      <sheetName val="spe"/>
      <sheetName val="Estt"/>
      <sheetName val="Lead"/>
      <sheetName val="San-Data"/>
      <sheetName val="Elec-Data"/>
      <sheetName val="Sheet1"/>
      <sheetName val="Civil-Data"/>
      <sheetName val="spe (WK)"/>
      <sheetName val="Estt (WK)"/>
      <sheetName val="com  "/>
      <sheetName val="com   (2)"/>
      <sheetName val="r"/>
      <sheetName val="Road Detail Est."/>
      <sheetName val="Road data"/>
      <sheetName val="quarry"/>
      <sheetName val="7 Other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ILE_RT2"/>
      <sheetName val="DATA_PILE_RT1 "/>
      <sheetName val="DATA_PILE _SM"/>
      <sheetName val="DATA_PILE_BG"/>
      <sheetName val="Sheet1"/>
      <sheetName val="DATA_PCC"/>
      <sheetName val="DATA_PILECAP"/>
      <sheetName val="Sheet2"/>
      <sheetName val="SUMMARY"/>
      <sheetName val="Basicrates"/>
      <sheetName val="Estt"/>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Code"/>
      <sheetName val="Boq"/>
      <sheetName val="7 Other Costs"/>
      <sheetName val="r"/>
      <sheetName val="RMR"/>
      <sheetName val="other rates"/>
      <sheetName val="Marteru"/>
      <sheetName val="ssr-rates"/>
      <sheetName val="v"/>
      <sheetName val="MRATES"/>
      <sheetName val="m"/>
      <sheetName val="R_Det"/>
      <sheetName val="san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 val="TS_memo"/>
      <sheetName val="Spn_report"/>
      <sheetName val="Road_data"/>
      <sheetName val="road_est"/>
      <sheetName val="abs_road"/>
      <sheetName val="1vof_Obul800"/>
      <sheetName val="HP_abs"/>
      <sheetName val="Det__CC"/>
      <sheetName val="Drt_Slab"/>
      <sheetName val="Gen_abs"/>
      <sheetName val="TS_memo1"/>
      <sheetName val="Spn_report1"/>
      <sheetName val="Road_data1"/>
      <sheetName val="road_est1"/>
      <sheetName val="abs_road1"/>
      <sheetName val="1vof_Obul8001"/>
      <sheetName val="HP_abs1"/>
      <sheetName val="Det__CC1"/>
      <sheetName val="Drt_Slab1"/>
      <sheetName val="Gen_abs1"/>
      <sheetName val="ssr-rates"/>
      <sheetName val="Road Detail E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p&amp;m"/>
      <sheetName val="r"/>
      <sheetName val="Sheet1"/>
      <sheetName val="lead-st"/>
      <sheetName val="rdamdata"/>
      <sheetName val="DATA_PRG"/>
      <sheetName val="Lead"/>
      <sheetName val="leads"/>
      <sheetName val="maya"/>
    </sheetNames>
    <sheetDataSet>
      <sheetData sheetId="0"/>
      <sheetData sheetId="1"/>
      <sheetData sheetId="2"/>
      <sheetData sheetId="3"/>
      <sheetData sheetId="4"/>
      <sheetData sheetId="5">
        <row r="14">
          <cell r="G14">
            <v>35.35</v>
          </cell>
        </row>
      </sheetData>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4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LEAD"/>
      <sheetName val="Est"/>
      <sheetName val="Q.C"/>
      <sheetName val="DATA-CD"/>
      <sheetName val="Road Furniture-Data"/>
      <sheetName val="Hire"/>
      <sheetName val="other rates"/>
      <sheetName val="Conv"/>
      <sheetName val="NP3 pipes"/>
      <sheetName val="NP3 collars"/>
      <sheetName val="CON"/>
      <sheetName val="LD"/>
      <sheetName val="temp"/>
      <sheetName val="Sheet1"/>
      <sheetName val="7 Other Costs"/>
      <sheetName val="Marter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Road data"/>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4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 UB"/>
      <sheetName val="UB Slab top"/>
      <sheetName val="Upper Basment bottom"/>
      <sheetName val="Binding Bars Of UB Bottom"/>
      <sheetName val="gf Slab top"/>
      <sheetName val="corewallGf"/>
      <sheetName val="corewall UB"/>
      <sheetName val="RET WALL"/>
      <sheetName val="FootingsCombined"/>
      <sheetName val="Footings"/>
      <sheetName val="Civil Boq"/>
      <sheetName val="Boq"/>
      <sheetName val="Data.F8.BTR"/>
      <sheetName val="m"/>
      <sheetName val="7 Other Costs"/>
      <sheetName val="MRATES"/>
      <sheetName val="Lead"/>
      <sheetName val="Pile cap"/>
      <sheetName val="Data_Base"/>
      <sheetName val="b asic rates"/>
      <sheetName val="Road data"/>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
      <sheetName val="leads"/>
      <sheetName val="LEAD"/>
      <sheetName val="pvc_basic"/>
      <sheetName val="Specification report"/>
      <sheetName val="Footings"/>
      <sheetName val="Pile cap"/>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MRATES"/>
      <sheetName val="Marteru"/>
      <sheetName val="Pile c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Index"/>
      <sheetName val="-19.252"/>
      <sheetName val="sum-19.252"/>
      <sheetName val="pc-loads"/>
      <sheetName val="Pile cap"/>
      <sheetName val="General&amp;Local"/>
      <sheetName val="Appendix"/>
      <sheetName val="Design"/>
      <sheetName val="summary"/>
      <sheetName val="estimate"/>
      <sheetName val="RA-markate"/>
      <sheetName val="Break up Sheet"/>
      <sheetName val="std.wt."/>
      <sheetName val="Fill this out first..."/>
      <sheetName val="ANALYSIS"/>
      <sheetName val="Well"/>
      <sheetName val="precast RC element"/>
      <sheetName val="Loads"/>
      <sheetName val="List"/>
      <sheetName val="BOQ fire proofing"/>
      <sheetName val="horizontal"/>
      <sheetName val="RECAPITULATION"/>
      <sheetName val="RA_EIL"/>
      <sheetName val="RA_MKT_QUOTE"/>
      <sheetName val="dummy"/>
      <sheetName val="Material"/>
      <sheetName val="Plant &amp;  Machinery"/>
      <sheetName val="m"/>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Pile c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LEAD"/>
      <sheetName val="Specification"/>
      <sheetName val="MRoad data"/>
      <sheetName val="7 Other Costs"/>
      <sheetName val="Data_Bit_I"/>
      <sheetName val="wordsdata"/>
      <sheetName val="Road Detail Est."/>
      <sheetName val="quarry"/>
      <sheetName val="Data_Renuals"/>
      <sheetName val="HDPE"/>
      <sheetName val="Sorted"/>
      <sheetName val="G F  (2)"/>
      <sheetName val="sand"/>
      <sheetName val="UT Without Drop"/>
      <sheetName val="Sent NHO"/>
      <sheetName val="stone"/>
      <sheetName val="index"/>
      <sheetName val="Data.F8.BTR"/>
      <sheetName val="data1"/>
      <sheetName val="Part-A"/>
      <sheetName val="v"/>
      <sheetName val="pvc_basic"/>
      <sheetName val="LEAD (3)"/>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4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r"/>
      <sheetName val="LEADS"/>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
      <sheetName val="Sant"/>
      <sheetName val="Check_Slip"/>
      <sheetName val="Misc"/>
      <sheetName val="Data_Base"/>
      <sheetName val="quarry"/>
      <sheetName val="Templates"/>
      <sheetName val="Cover_Sheet"/>
      <sheetName val="Estimate"/>
      <sheetName val="Lead"/>
      <sheetName val="Conveyance_Rates"/>
      <sheetName val="Conveyance_Table"/>
      <sheetName val="Est_amt_text"/>
      <sheetName val="Data"/>
      <sheetName val="Labour_Charges"/>
      <sheetName val="Labour_Charges(detl)"/>
      <sheetName val="Specification"/>
      <sheetName val="Core_SSR"/>
      <sheetName val="Comparative Statement"/>
      <sheetName val="RMR"/>
      <sheetName val="r"/>
      <sheetName val="l"/>
      <sheetName val="Sheet3"/>
      <sheetName val="data existing_do not delete"/>
      <sheetName val="LEADS"/>
      <sheetName val="MRATES"/>
      <sheetName val="Levels"/>
      <sheetName val="Lead Statement"/>
      <sheetName val="m"/>
      <sheetName val="Road data"/>
      <sheetName val="Labour"/>
      <sheetName val="Material"/>
      <sheetName val="Plant &amp;  Machinery"/>
      <sheetName val="MRoad data"/>
      <sheetName val="DATA_PRG"/>
      <sheetName val="0000000000000"/>
      <sheetName val="COLUMN"/>
      <sheetName val="Pile cap"/>
      <sheetName val="lead-st"/>
    </sheetNames>
    <sheetDataSet>
      <sheetData sheetId="0"/>
      <sheetData sheetId="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ow r="3">
          <cell r="B3" t="str">
            <v>Light jungle clearance</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leads"/>
      <sheetName val="ABS"/>
      <sheetName val="Data_Base"/>
      <sheetName val="m"/>
      <sheetName val="Specification"/>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4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Abs raod work"/>
      <sheetName val="Abs-CC"/>
      <sheetName val="Abs CD works"/>
      <sheetName val="Del Road work"/>
      <sheetName val="Det CC"/>
      <sheetName val="1000( 1R)"/>
      <sheetName val="800(2R)"/>
      <sheetName val="800(1R)"/>
      <sheetName val="600( 1R)"/>
      <sheetName val="Road data"/>
      <sheetName val="Rates"/>
      <sheetName val="leads"/>
      <sheetName val="RMR"/>
      <sheetName val="BTR"/>
      <sheetName val="Quarry map"/>
      <sheetName val="Quarry map (2)"/>
      <sheetName val="Cerificates"/>
      <sheetName val="data existing_do not delete"/>
      <sheetName val="Data_Base"/>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Page"/>
      <sheetName val="Index"/>
      <sheetName val="BTR"/>
      <sheetName val="RMR"/>
      <sheetName val="Road data"/>
      <sheetName val="Road work"/>
      <sheetName val="1v 2m"/>
      <sheetName val="1v 3m"/>
      <sheetName val="2v 4m"/>
      <sheetName val="6 R HP"/>
      <sheetName val="2 R HP"/>
      <sheetName val="C Abst"/>
      <sheetName val="C Paint"/>
      <sheetName val="TQty R"/>
      <sheetName val="T Qty CD"/>
      <sheetName val="T Qty"/>
      <sheetName val="Line"/>
      <sheetName val="Abst_CD"/>
      <sheetName val="Abst Road"/>
      <sheetName val="GenAbst"/>
      <sheetName val="Quarry Map"/>
      <sheetName val="Strip Plan"/>
      <sheetName val="AS "/>
      <sheetName val="TSMemo_CRF"/>
      <sheetName val="Rates"/>
      <sheetName val="Data_Base"/>
      <sheetName val="data existing_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lab-2m"/>
      <sheetName val="HP-800"/>
      <sheetName val="HP-600 "/>
      <sheetName val="Del est"/>
      <sheetName val="BTR"/>
      <sheetName val="RMR"/>
      <sheetName val="Road data"/>
      <sheetName val="Line"/>
      <sheetName val="Line_ABS"/>
      <sheetName val="GenAbst"/>
      <sheetName val="She_A"/>
      <sheetName val="BOQ"/>
      <sheetName val="AS"/>
      <sheetName val="TS_CRF"/>
      <sheetName val="Quarry"/>
      <sheetName val="QDTS"/>
      <sheetName val="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CD works"/>
      <sheetName val="Lead"/>
      <sheetName val="WorkSlip"/>
      <sheetName val="BTLeads"/>
      <sheetName val="RMR"/>
      <sheetName val="MRoad data"/>
      <sheetName val="Rates"/>
      <sheetName val="Abstract"/>
      <sheetName val="Certificates"/>
      <sheetName val="MRATES"/>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rdamdata"/>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DATA-BASE"/>
      <sheetName val="DATA-ABSTRACT"/>
      <sheetName val="r"/>
      <sheetName val="Boq"/>
      <sheetName val="m"/>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floor slab-RS2"/>
      <sheetName val="THK"/>
      <sheetName val="Design"/>
      <sheetName val="General Summary"/>
      <sheetName val="switch"/>
      <sheetName val="BOQ_Direct_selling cost"/>
      <sheetName val="dummy"/>
      <sheetName val="149"/>
      <sheetName val="+X &amp; -X DIR PRE"/>
      <sheetName val="conc-foot-gradeslab"/>
      <sheetName val="Staff Forecast spread"/>
      <sheetName val="E1"/>
      <sheetName val="Civil_Boq"/>
      <sheetName val="Civil_Boq1"/>
      <sheetName val="SPT_vs_PHI"/>
      <sheetName val="std_wt_"/>
      <sheetName val="Pile_cap"/>
      <sheetName val="Material_"/>
      <sheetName val="Chandrawal_-1"/>
      <sheetName val="Guide_VAT_ED_Credit"/>
      <sheetName val="AMC_&amp;_O&amp;M"/>
      <sheetName val="JTS_Costing"/>
      <sheetName val="PRECAST lightconc-II"/>
      <sheetName val="PIpe Pushing"/>
      <sheetName val="Break up Sheet"/>
      <sheetName val="sept-plan"/>
      <sheetName val="d-safe specs"/>
      <sheetName val="1.01 (a)"/>
      <sheetName val="Balance sheet"/>
      <sheetName val="RES-PLANNING"/>
      <sheetName val="Pay_Sep06"/>
      <sheetName val="Legal Risk Analysis"/>
      <sheetName val="COLUMN"/>
      <sheetName val="Abstract Sheet"/>
      <sheetName val="Sheet4"/>
      <sheetName val="Main-Material"/>
      <sheetName val="Footings"/>
      <sheetName val="13. Steel - Ratio"/>
      <sheetName val="MainSheet"/>
      <sheetName val="WPR-IV"/>
      <sheetName val="GBW"/>
      <sheetName val="shuttering"/>
      <sheetName val="Labour productivity"/>
      <sheetName val="FORM7"/>
      <sheetName val="2.1 受電設備棟"/>
      <sheetName val="2.2 受・防火水槽"/>
      <sheetName val="2.3 排水処理設備棟"/>
      <sheetName val="2.4 倉庫棟"/>
      <sheetName val="2.5 守衛棟"/>
      <sheetName val="girder"/>
      <sheetName val="DETAIL SHEET"/>
      <sheetName val="TASKRSRC (2)"/>
      <sheetName val="TARGET"/>
      <sheetName val="BASELINE"/>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Notes"/>
      <sheetName val="V.O.4 - PCC Qty"/>
      <sheetName val="Field Values"/>
      <sheetName val="TBAL9697 -group wise  sdpl"/>
      <sheetName val="BOQ -II ph 2"/>
      <sheetName val="BOQ fire proofing"/>
      <sheetName val="RCC,Ret. Wall"/>
      <sheetName val="PointNo.5"/>
      <sheetName val="Detail"/>
      <sheetName val="Fin Sum"/>
      <sheetName val="Sheet1"/>
      <sheetName val="T1037 Entire School"/>
      <sheetName val="d-safe DELUXE"/>
      <sheetName val="RMZ Summary"/>
      <sheetName val="Employee List"/>
      <sheetName val="Plant Cost"/>
      <sheetName val="floor_slab-RS2"/>
      <sheetName val="p&amp;m"/>
      <sheetName val="RECAPITULATION"/>
      <sheetName val="cubes_M20"/>
      <sheetName val=" "/>
      <sheetName val="tower"/>
      <sheetName val="Aseet1998"/>
      <sheetName val="PC Master List"/>
      <sheetName val="P&amp;L-BDMC"/>
      <sheetName val="WWR"/>
      <sheetName val="LABOUR"/>
      <sheetName val="Input"/>
      <sheetName val="STAFFSCHED "/>
      <sheetName val="dBase"/>
      <sheetName val="PRECAST lightconc_II"/>
      <sheetName val="Voucher"/>
      <sheetName val="Basement Budget"/>
      <sheetName val="IO LIST"/>
      <sheetName val="ORDER BOOKING"/>
      <sheetName val="Storage"/>
      <sheetName val="Current Bill MB ref"/>
      <sheetName val="Macro1"/>
      <sheetName val="labour coeff"/>
      <sheetName val="Scope Reconciliation"/>
      <sheetName val="Micro"/>
      <sheetName val="Macro"/>
      <sheetName val="Scaff-Rose"/>
      <sheetName val="rev 01"/>
      <sheetName val="3"/>
      <sheetName val="@Risk Inputs"/>
      <sheetName val="x-items"/>
      <sheetName val="BOQ_Direct_selling_cost"/>
      <sheetName val="Staff_Forecast_spread"/>
      <sheetName val="PRECAST_lightconc-II"/>
      <sheetName val="PIpe_Pushing"/>
      <sheetName val="d-safe_specs"/>
      <sheetName val="Labour_productivity"/>
      <sheetName val="BOQ (2)"/>
      <sheetName val="main"/>
      <sheetName val="COST"/>
      <sheetName val="Site Dev BOQ"/>
      <sheetName val="Non-Factory"/>
      <sheetName val="Summary_Bank"/>
      <sheetName val="foot"/>
      <sheetName val="3-3(750)"/>
      <sheetName val="Calc1"/>
      <sheetName val="Equipment"/>
      <sheetName val="Vehicles"/>
      <sheetName val="VCH-SLC"/>
      <sheetName val="except wiring"/>
      <sheetName val="3cd Annexure"/>
      <sheetName val="AOR"/>
      <sheetName val="Costing"/>
      <sheetName val="Cal"/>
      <sheetName val="Data"/>
      <sheetName val="Boiler&amp;TG"/>
      <sheetName val="Calc"/>
      <sheetName val="1st and 4th flight"/>
      <sheetName val="10. &amp; 11. Rate Code &amp; BQ"/>
      <sheetName val="Names&amp;Cases"/>
      <sheetName val="Construction"/>
      <sheetName val="analysis-superstructure"/>
      <sheetName val="loadcal"/>
      <sheetName val="NT LBH"/>
      <sheetName val="purpose&amp;input"/>
      <sheetName val="Site wise NADs"/>
      <sheetName val="Sheet3"/>
      <sheetName val="Sheet2"/>
      <sheetName val="LANGUAGE"/>
      <sheetName val="Depreciation Calc"/>
      <sheetName val="b.s.-p.l.-sch."/>
      <sheetName val="Factors"/>
      <sheetName val="Wire"/>
      <sheetName val="Electrical"/>
      <sheetName val="Build-up"/>
      <sheetName val="Calc_ISC"/>
      <sheetName val="INPUT_SHEET"/>
      <sheetName val="Desgn(zone I)"/>
      <sheetName val="Cover sheet"/>
      <sheetName val="AK-Offertstammblatt"/>
      <sheetName val="1_Project_Profile"/>
      <sheetName val="BOQ Distribution"/>
      <sheetName val="Rate analysis"/>
      <sheetName val="Tender Summary"/>
      <sheetName val="BOQ_SERENO"/>
      <sheetName val="T&amp;M"/>
      <sheetName val="M.S."/>
      <sheetName val="lookups"/>
      <sheetName val="Fee Rate Summary"/>
      <sheetName val="beam-reinft"/>
      <sheetName val="master"/>
      <sheetName val="MRATES"/>
      <sheetName val="stone"/>
      <sheetName val="index"/>
      <sheetName val="Material"/>
      <sheetName val="Specification"/>
      <sheetName val="HEAD"/>
      <sheetName val="Project Details.."/>
      <sheetName val="Top Line - WWW"/>
      <sheetName val="Publicbuilding"/>
      <sheetName val="Activity Costing Breakup"/>
      <sheetName val="Unit Rate(CIS)"/>
      <sheetName val="Conc Analysis"/>
      <sheetName val="Basic "/>
      <sheetName val="Back-UP IRA (CIS)"/>
      <sheetName val="Precast IRA"/>
      <sheetName val="Precast IRA Backup"/>
      <sheetName val="Precast RA"/>
      <sheetName val="Mat_Cost"/>
      <sheetName val="Staff Acco."/>
      <sheetName val="Block A - BOQ"/>
      <sheetName val="Chandrawal_-11"/>
      <sheetName val="Guide_VAT_ED_Credit1"/>
      <sheetName val="AMC_&amp;_O&amp;M1"/>
      <sheetName val="JTS_Costing1"/>
      <sheetName val="SPT_vs_PHI1"/>
      <sheetName val="std_wt_1"/>
      <sheetName val="Material_1"/>
      <sheetName val="Pile_cap1"/>
      <sheetName val="d-safe_specs1"/>
      <sheetName val="CABLE_DATA"/>
      <sheetName val="Summary year Plan"/>
      <sheetName val="월선수금"/>
      <sheetName val="OHT_Abs"/>
      <sheetName val="radar"/>
      <sheetName val="E &amp; R"/>
      <sheetName val="Approved MTD Proj #'s"/>
      <sheetName val="final abstract"/>
      <sheetName val="Invoice"/>
      <sheetName val="POI_MASTER_1"/>
      <sheetName val="Cul_detail"/>
      <sheetName val="Abstract - Single Line"/>
      <sheetName val="Intro."/>
      <sheetName val="BS Schdl- 1 &amp; 2"/>
      <sheetName val="L3"/>
      <sheetName val="st"/>
      <sheetName val="Table10"/>
      <sheetName val="Table11"/>
      <sheetName val="Table12"/>
      <sheetName val="Table9"/>
      <sheetName val="Cashflow projection"/>
      <sheetName val="Risk &amp; Opportunities"/>
      <sheetName val="Cd"/>
      <sheetName val="Cs"/>
      <sheetName val="CPIPE"/>
      <sheetName val="CPIPE 1"/>
      <sheetName val="UNIT WT LIST"/>
      <sheetName val="Sheet7"/>
      <sheetName val="Analy_7-10"/>
      <sheetName val="BOQ "/>
      <sheetName val="Flooring"/>
      <sheetName val="ELEC_BOQ"/>
      <sheetName val="SC revtrgt"/>
      <sheetName val="Mat &amp; Lab Rate"/>
      <sheetName val="nglrpt042964858"/>
      <sheetName val="Trial Bal"/>
      <sheetName val="目录"/>
      <sheetName val="Detailed Summary (5)"/>
      <sheetName val="Final Summary"/>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RA_EIL"/>
      <sheetName val="RA_MKT_QUOTE"/>
      <sheetName val="CFForecast detail"/>
      <sheetName val="Assmpns"/>
      <sheetName val="sq ftg detail"/>
      <sheetName val="lookup"/>
      <sheetName val="CLform"/>
      <sheetName val="Database"/>
      <sheetName val="Sheet 1"/>
      <sheetName val="FORM-W3"/>
      <sheetName val="wordsdata"/>
      <sheetName val="mem-property"/>
      <sheetName val="M.R.List (2)"/>
      <sheetName val="Final Bill of Material"/>
      <sheetName val="AR"/>
      <sheetName val=" WORKING"/>
      <sheetName val="Section Catalogue"/>
      <sheetName val="inWords"/>
      <sheetName val="RateAnalysis"/>
      <sheetName val="Purlin(7m)"/>
      <sheetName val="IS3370"/>
      <sheetName val="IS456"/>
      <sheetName val="DG3285"/>
      <sheetName val="RFP002"/>
      <sheetName val="Material Rate"/>
      <sheetName val="GUT"/>
      <sheetName val="Controls"/>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ORDER_BOOKING"/>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India F&amp;S Template"/>
      <sheetName val="Data-Month"/>
      <sheetName val="Assumptions"/>
      <sheetName val="Column Bracket"/>
      <sheetName val="Sqn_Abs _G_1"/>
      <sheetName val="Inter unit set off"/>
      <sheetName val="OVER HEADS"/>
      <sheetName val="keyword"/>
      <sheetName val="Global factors"/>
      <sheetName val="환율"/>
      <sheetName val="Register"/>
      <sheetName val="KH-Q1,Q2,01"/>
      <sheetName val="COMP WALL"/>
      <sheetName val="Rob. elektr."/>
      <sheetName val="PurchGroup"/>
      <sheetName val="Variation Statement"/>
      <sheetName val="Basic Resources"/>
      <sheetName val="Sub-str."/>
      <sheetName val="parametry"/>
      <sheetName val="R.A"/>
      <sheetName val="RANGE"/>
      <sheetName val="Indices"/>
      <sheetName val="Rising Main"/>
      <sheetName val="SILICATE"/>
      <sheetName val="horizontal"/>
      <sheetName val="Control"/>
      <sheetName val="civil"/>
      <sheetName val="Performance Report"/>
      <sheetName val="Generic Sum"/>
      <sheetName val="Headings"/>
      <sheetName val="CASH-FLOW"/>
      <sheetName val="Cor_01Br6_8"/>
      <sheetName val="SALIENT"/>
      <sheetName val="FITZ MORT 94"/>
      <sheetName val="Abstract"/>
      <sheetName val="Labor abs-NMR"/>
      <sheetName val="Equpt"/>
      <sheetName val="Sheet1 (2)"/>
      <sheetName val="Cashflow_projection"/>
      <sheetName val="Pay Rec"/>
      <sheetName val="Certificate"/>
      <sheetName val="Advice"/>
      <sheetName val="Int(Ho con &amp; LH)"/>
      <sheetName val="schedule nos"/>
      <sheetName val="STD"/>
      <sheetName val="Story Drift-Part 2"/>
      <sheetName val="Rate An"/>
      <sheetName val="syndicate codes"/>
      <sheetName val="Tie Beams "/>
      <sheetName val="calcul"/>
      <sheetName val="Variables"/>
      <sheetName val="Basis"/>
      <sheetName val="Sanitary_BOQ"/>
      <sheetName val="Back_Cal_for OMC"/>
      <sheetName val="rev_01"/>
      <sheetName val="Global_factors"/>
      <sheetName val="R_A"/>
      <sheetName val="ABB"/>
      <sheetName val="BLOCK WORK B2"/>
      <sheetName val="SSR _ NSSR Market final"/>
      <sheetName val="Direct cost shed A-2 "/>
      <sheetName val="Approved_MTD_Proj_#'s"/>
      <sheetName val="_WORKING"/>
      <sheetName val="Sub-str_"/>
      <sheetName val="Variation_Statement"/>
      <sheetName val="INTSHEET"/>
      <sheetName val="INTSHEET3"/>
      <sheetName val="Page 2"/>
      <sheetName val="T"/>
      <sheetName val="Rpr-Jan00"/>
      <sheetName val="Intake"/>
      <sheetName val="estimate"/>
      <sheetName val="head loss calc"/>
      <sheetName val="DATA - Summary"/>
      <sheetName val="Leg 1-1"/>
      <sheetName val="Builtup Area"/>
      <sheetName val="Linked Lead"/>
      <sheetName val="Lead (Final)"/>
      <sheetName val="Form 6"/>
      <sheetName val="office"/>
      <sheetName val="Lab"/>
      <sheetName val="Material&amp;equipment"/>
      <sheetName val="A"/>
      <sheetName val="MA"/>
      <sheetName val="LTG-STG"/>
      <sheetName val="seT"/>
      <sheetName val="S0"/>
      <sheetName val="Corbel"/>
      <sheetName val="CIF COST ITEM"/>
      <sheetName val="Measur"/>
      <sheetName val="Cashflow_projection1"/>
      <sheetName val="Cashflow_projection2"/>
      <sheetName val="Cashflow_projection3"/>
      <sheetName val="Cashflow_projection4"/>
      <sheetName val="Cashflow_projection5"/>
      <sheetName val="Cashflow_projection6"/>
      <sheetName val="Civil_Boq9"/>
      <sheetName val="Abstract_Sheet7"/>
      <sheetName val="RCC,Ret__Wall7"/>
      <sheetName val="floor_slab-RS28"/>
      <sheetName val="General_Summary7"/>
      <sheetName val="BOQ_Direct_selling_cost8"/>
      <sheetName val="Legal_Risk_Analysis7"/>
      <sheetName val="PRECAST_lightconc-II8"/>
      <sheetName val="Staff_Forecast_spread8"/>
      <sheetName val="PIpe_Pushing8"/>
      <sheetName val="13__Steel_-_Ratio7"/>
      <sheetName val="+X_&amp;_-X_DIR_PRE7"/>
      <sheetName val="Break_up_Sheet7"/>
      <sheetName val="1_01_(a)7"/>
      <sheetName val="TASKRSRC_(2)7"/>
      <sheetName val="Labour_productivity8"/>
      <sheetName val="INPUT_SHEET8"/>
      <sheetName val="Extra_Item7"/>
      <sheetName val="Fill_this_out_first___7"/>
      <sheetName val="Labour_&amp;_Plant7"/>
      <sheetName val="Project_Budget_Worksheet7"/>
      <sheetName val="V_O_4_-_PCC_Qty7"/>
      <sheetName val="TBAL9697_-group_wise__sdpl7"/>
      <sheetName val="Field_Values7"/>
      <sheetName val="BOQ_-II_ph_27"/>
      <sheetName val="PRECAST_lightconc_II7"/>
      <sheetName val="2_1_受電設備棟7"/>
      <sheetName val="2_2_受・防火水槽7"/>
      <sheetName val="2_3_排水処理設備棟7"/>
      <sheetName val="2_4_倉庫棟7"/>
      <sheetName val="2_5_守衛棟7"/>
      <sheetName val="organi_synthesis_lab7"/>
      <sheetName val="Fin_Sum7"/>
      <sheetName val="Plant_Cost7"/>
      <sheetName val="PointNo_57"/>
      <sheetName val="BOQ_fire_proofing7"/>
      <sheetName val="Balance_sheet7"/>
      <sheetName val="DETAIL_SHEET7"/>
      <sheetName val="Cashflow_projection7"/>
      <sheetName val="d-safe_DELUXE7"/>
      <sheetName val="_7"/>
      <sheetName val="PC_Master_List7"/>
      <sheetName val="BOQ_(2)7"/>
      <sheetName val="T1037_Entire_School7"/>
      <sheetName val="Site_Dev_BOQ7"/>
      <sheetName val="RMZ_Summary7"/>
      <sheetName val="Employee_List7"/>
      <sheetName val="STAFFSCHED_7"/>
      <sheetName val="Basement_Budget7"/>
      <sheetName val="IO_LIST7"/>
      <sheetName val="except_wiring7"/>
      <sheetName val="3cd_Annexure7"/>
      <sheetName val="ORDER_BOOKING7"/>
      <sheetName val="1st_and_4th_flight7"/>
      <sheetName val="Scope_Reconciliation7"/>
      <sheetName val="labour_coeff7"/>
      <sheetName val="10__&amp;_11__Rate_Code_&amp;_BQ7"/>
      <sheetName val="Tender_Summary7"/>
      <sheetName val="Cover_sheet7"/>
      <sheetName val="Site_wise_NADs7"/>
      <sheetName val="Current_Bill_MB_ref7"/>
      <sheetName val="NT_LBH7"/>
      <sheetName val="Desgn(zone_I)7"/>
      <sheetName val="Rate_analysis7"/>
      <sheetName val="Fee_Rate_Summary7"/>
      <sheetName val="SC_revtrgt7"/>
      <sheetName val="M_S_7"/>
      <sheetName val="BOQ_Distribution7"/>
      <sheetName val="@Risk_Inputs7"/>
      <sheetName val="Depreciation_Calc7"/>
      <sheetName val="b_s_-p_l_-sch_7"/>
      <sheetName val="Activity_Costing_Breakup7"/>
      <sheetName val="Unit_Rate(CIS)7"/>
      <sheetName val="Conc_Analysis7"/>
      <sheetName val="Basic_7"/>
      <sheetName val="Back-UP_IRA_(CIS)7"/>
      <sheetName val="Precast_IRA7"/>
      <sheetName val="Precast_IRA_Backup7"/>
      <sheetName val="Precast_RA7"/>
      <sheetName val="Summary_year_Plan7"/>
      <sheetName val="Project_Details__7"/>
      <sheetName val="Top_Line_-_WWW7"/>
      <sheetName val="Staff_Acco_7"/>
      <sheetName val="Trial_Bal7"/>
      <sheetName val="Detailed_Summary_(5)7"/>
      <sheetName val="Block_A_-_BOQ7"/>
      <sheetName val="Civil_Boq10"/>
      <sheetName val="SPT_vs_PHI9"/>
      <sheetName val="Chandrawal_-19"/>
      <sheetName val="Guide_VAT_ED_Credit9"/>
      <sheetName val="AMC_&amp;_O&amp;M9"/>
      <sheetName val="JTS_Costing9"/>
      <sheetName val="std_wt_9"/>
      <sheetName val="Material_9"/>
      <sheetName val="Pile_cap9"/>
      <sheetName val="Abstract_Sheet8"/>
      <sheetName val="RCC,Ret__Wall8"/>
      <sheetName val="floor_slab-RS29"/>
      <sheetName val="General_Summary8"/>
      <sheetName val="BOQ_Direct_selling_cost9"/>
      <sheetName val="Legal_Risk_Analysis8"/>
      <sheetName val="PRECAST_lightconc-II9"/>
      <sheetName val="Staff_Forecast_spread9"/>
      <sheetName val="d-safe_specs9"/>
      <sheetName val="PIpe_Pushing9"/>
      <sheetName val="13__Steel_-_Ratio8"/>
      <sheetName val="+X_&amp;_-X_DIR_PRE8"/>
      <sheetName val="Break_up_Sheet8"/>
      <sheetName val="1_01_(a)8"/>
      <sheetName val="TASKRSRC_(2)8"/>
      <sheetName val="Labour_productivity9"/>
      <sheetName val="CABLE_DATA8"/>
      <sheetName val="INPUT_SHEET9"/>
      <sheetName val="Extra_Item8"/>
      <sheetName val="Fill_this_out_first___8"/>
      <sheetName val="Labour_&amp;_Plant8"/>
      <sheetName val="Project_Budget_Worksheet8"/>
      <sheetName val="V_O_4_-_PCC_Qty8"/>
      <sheetName val="TBAL9697_-group_wise__sdpl8"/>
      <sheetName val="Field_Values8"/>
      <sheetName val="BOQ_-II_ph_28"/>
      <sheetName val="PRECAST_lightconc_II8"/>
      <sheetName val="2_1_受電設備棟8"/>
      <sheetName val="2_2_受・防火水槽8"/>
      <sheetName val="2_3_排水処理設備棟8"/>
      <sheetName val="2_4_倉庫棟8"/>
      <sheetName val="2_5_守衛棟8"/>
      <sheetName val="organi_synthesis_lab8"/>
      <sheetName val="Fin_Sum8"/>
      <sheetName val="Plant_Cost8"/>
      <sheetName val="PointNo_58"/>
      <sheetName val="BOQ_fire_proofing8"/>
      <sheetName val="Balance_sheet8"/>
      <sheetName val="DETAIL_SHEET8"/>
      <sheetName val="Cashflow_projection8"/>
      <sheetName val="d-safe_DELUXE8"/>
      <sheetName val="_8"/>
      <sheetName val="PC_Master_List8"/>
      <sheetName val="BOQ_(2)8"/>
      <sheetName val="T1037_Entire_School8"/>
      <sheetName val="Site_Dev_BOQ8"/>
      <sheetName val="RMZ_Summary8"/>
      <sheetName val="Employee_List8"/>
      <sheetName val="STAFFSCHED_8"/>
      <sheetName val="Basement_Budget8"/>
      <sheetName val="IO_LIST8"/>
      <sheetName val="except_wiring8"/>
      <sheetName val="3cd_Annexure8"/>
      <sheetName val="ORDER_BOOKING8"/>
      <sheetName val="1st_and_4th_flight8"/>
      <sheetName val="Scope_Reconciliation8"/>
      <sheetName val="labour_coeff8"/>
      <sheetName val="10__&amp;_11__Rate_Code_&amp;_BQ8"/>
      <sheetName val="Tender_Summary8"/>
      <sheetName val="Cover_sheet8"/>
      <sheetName val="Site_wise_NADs8"/>
      <sheetName val="Current_Bill_MB_ref8"/>
      <sheetName val="NT_LBH8"/>
      <sheetName val="Desgn(zone_I)8"/>
      <sheetName val="Rate_analysis8"/>
      <sheetName val="Fee_Rate_Summary8"/>
      <sheetName val="SC_revtrgt8"/>
      <sheetName val="M_S_8"/>
      <sheetName val="BOQ_Distribution8"/>
      <sheetName val="@Risk_Inputs8"/>
      <sheetName val="Depreciation_Calc8"/>
      <sheetName val="b_s_-p_l_-sch_8"/>
      <sheetName val="Activity_Costing_Breakup8"/>
      <sheetName val="Unit_Rate(CIS)8"/>
      <sheetName val="Conc_Analysis8"/>
      <sheetName val="Basic_8"/>
      <sheetName val="Back-UP_IRA_(CIS)8"/>
      <sheetName val="Precast_IRA8"/>
      <sheetName val="Precast_IRA_Backup8"/>
      <sheetName val="Precast_RA8"/>
      <sheetName val="Summary_year_Plan8"/>
      <sheetName val="Project_Details__8"/>
      <sheetName val="Top_Line_-_WWW8"/>
      <sheetName val="Staff_Acco_8"/>
      <sheetName val="Trial_Bal8"/>
      <sheetName val="Detailed_Summary_(5)8"/>
      <sheetName val="Block_A_-_BOQ8"/>
      <sheetName val="PCS DATA"/>
      <sheetName val="7 Other Costs"/>
      <sheetName val="ABUT MASTER"/>
      <sheetName val="Heads"/>
      <sheetName val="DMUU Inputs"/>
      <sheetName val="UK P&amp;L"/>
      <sheetName val="Ire P&amp;L"/>
      <sheetName val="Fr P&amp;L"/>
      <sheetName val="ES P&amp;L"/>
      <sheetName val="GR P&amp;L"/>
      <sheetName val="PT P&amp;L"/>
      <sheetName val="fitoutconfcentre"/>
      <sheetName val="gen"/>
      <sheetName val="Equip Codes"/>
      <sheetName val="AT-3"/>
      <sheetName val="TABLES"/>
      <sheetName val="Working"/>
      <sheetName val="Tiepdia"/>
      <sheetName val="Achievements_Highlights "/>
      <sheetName val="DB_ET200(R. A)"/>
      <sheetName val="SIZING"/>
      <sheetName val="Testing"/>
      <sheetName val="손익현황"/>
      <sheetName val="현황CODE"/>
      <sheetName val="SP&amp;ST 제출가"/>
      <sheetName val="石炭性状"/>
      <sheetName val="가격분석@1100(990104)"/>
      <sheetName val="Escalation"/>
      <sheetName val="NCCALC11"/>
      <sheetName val="공정율 기초 Data"/>
      <sheetName val="제출계산서"/>
      <sheetName val="공사내역"/>
      <sheetName val=" Pricing_110512.xlsx"/>
      <sheetName val="당초"/>
      <sheetName val="BQ"/>
      <sheetName val="POWER"/>
      <sheetName val="ASME B 36.10 M"/>
      <sheetName val="6BPRO"/>
      <sheetName val="TPL"/>
      <sheetName val="structure drg."/>
      <sheetName val="30-3"/>
      <sheetName val="M- Rate"/>
      <sheetName val="std_wt__x0010_"/>
      <sheetName val="Occ, Other Rev, Exp, Dispo"/>
      <sheetName val="Legend"/>
      <sheetName val="Rev. 00 - 20.07.04"/>
      <sheetName val="strand"/>
      <sheetName val="BASIS -DEC 08"/>
      <sheetName val="Rates"/>
      <sheetName val="Summary 0506"/>
      <sheetName val="Summary 0607- 31.MAR"/>
      <sheetName val="Basic Rates"/>
      <sheetName val="sum-all"/>
      <sheetName val="INV"/>
      <sheetName val="Mktg"/>
      <sheetName val="num-word"/>
      <sheetName val="Cost Index"/>
      <sheetName val="PackSize"/>
      <sheetName val="PackagingType"/>
      <sheetName val="ProductHierarchy"/>
      <sheetName val="Sub-brand"/>
      <sheetName val="UOM"/>
      <sheetName val="Variant"/>
      <sheetName val="소상 &quot;1&quot;"/>
      <sheetName val="sand"/>
      <sheetName val="Background"/>
      <sheetName val="AREAS"/>
      <sheetName val="Beam at Ground flr lvl(Steel)"/>
      <sheetName val="#REF!"/>
      <sheetName val="leads"/>
      <sheetName val="SSR &amp; NSSR Market final"/>
      <sheetName val="prsch"/>
      <sheetName val="RawMatCost"/>
      <sheetName val="concrete"/>
      <sheetName val="cul-invSUBMITTED"/>
      <sheetName val="PEDESB"/>
      <sheetName val="upa"/>
      <sheetName val="WORK TABLE"/>
      <sheetName val="Cover"/>
      <sheetName val="Financials"/>
      <sheetName val="dyes"/>
      <sheetName val="UTILITY"/>
      <sheetName val="PLAN_FEB97"/>
      <sheetName val="S1BOQ"/>
      <sheetName val="WP Financial Summary"/>
      <sheetName val="BACKUP DATA"/>
      <sheetName val="Measurment"/>
      <sheetName val="Delhi"/>
      <sheetName val="Formulas"/>
      <sheetName val="계정"/>
      <sheetName val="1C Data"/>
      <sheetName val="EQT-ESTN"/>
      <sheetName val="PILE-C1"/>
      <sheetName val="Ref"/>
      <sheetName val="Name List"/>
      <sheetName val="Sheet3 (2)"/>
      <sheetName val="Cable-data"/>
      <sheetName val="Mix Design"/>
      <sheetName val="std-rates"/>
      <sheetName val="00 to 01 Column"/>
      <sheetName val="Quote Sheet"/>
      <sheetName val="Basement  Works"/>
      <sheetName val="ICO_budzet_97"/>
      <sheetName val="BOQ_7"/>
      <sheetName val="Risk_&amp;_Opportunities7"/>
      <sheetName val="CFForecast_detail7"/>
      <sheetName val="E_&amp;_R7"/>
      <sheetName val="Approved_MTD_Proj_#'s1"/>
      <sheetName val="final_abstract7"/>
      <sheetName val="BS_Schdl-_1_&amp;_27"/>
      <sheetName val="Final_Summary7"/>
      <sheetName val="Sheet_17"/>
      <sheetName val="Mat_&amp;_Lab_Rate7"/>
      <sheetName val="PM_Action_7"/>
      <sheetName val="PE_Status7"/>
      <sheetName val="Major_Events_7"/>
      <sheetName val="Crtitical_Issues7"/>
      <sheetName val="Fault_Statistics7"/>
      <sheetName val="Ageing_Pending__CLeared7"/>
      <sheetName val="Fault_Cleared_After_24Hrs7"/>
      <sheetName val="Intro_7"/>
      <sheetName val="sq_ftg_detail7"/>
      <sheetName val="Section_Catalogue3"/>
      <sheetName val="_WORKING1"/>
      <sheetName val="Abstract_-_Single_Line3"/>
      <sheetName val="M_R_List_(2)3"/>
      <sheetName val="Final_Bill_of_Material3"/>
      <sheetName val="Column_Bracket"/>
      <sheetName val="Sqn_Abs__G_1"/>
      <sheetName val="Inter_unit_set_off"/>
      <sheetName val="Material_Rate"/>
      <sheetName val="9__Package_split_-_Cost_"/>
      <sheetName val="Basic_Resources"/>
      <sheetName val="Variation_Statement1"/>
      <sheetName val="India_F&amp;S_Template"/>
      <sheetName val="Form_6"/>
      <sheetName val="OVER_HEADS"/>
      <sheetName val="Rob__elektr_"/>
      <sheetName val="COMP_WALL"/>
      <sheetName val="FITZ_MORT_94"/>
      <sheetName val="Sub-str_1"/>
      <sheetName val="Rising_Main"/>
      <sheetName val="Performance_Report"/>
      <sheetName val="Generic_Sum"/>
      <sheetName val="CPIPE_1"/>
      <sheetName val="Rate_An"/>
      <sheetName val="Tie_Beams_"/>
      <sheetName val="SSR___NSSR_Market_final"/>
      <sheetName val="Labor_abs-NMR"/>
      <sheetName val="UNIT_WT_LIST"/>
      <sheetName val="Pay_Rec"/>
      <sheetName val="Int(Ho_con_&amp;_LH)"/>
      <sheetName val="schedule_nos"/>
      <sheetName val="syndicate_codes"/>
      <sheetName val="HPL"/>
      <sheetName val="Estimation"/>
      <sheetName val="datas"/>
      <sheetName val="Actuals"/>
      <sheetName val="DETAILED  BOQ"/>
      <sheetName val="2A"/>
      <sheetName val="SM DATA with National CBP price"/>
      <sheetName val="1612.01AL - INT AM&amp;NIEP"/>
      <sheetName val="Budget-Breakup"/>
      <sheetName val="NLD - Assum"/>
      <sheetName val="Civil Works"/>
      <sheetName val="Pivots"/>
      <sheetName val="Service Function"/>
      <sheetName val="NOPAT_VDF"/>
      <sheetName val="Invested capital_VDF"/>
      <sheetName val="Input1"/>
      <sheetName val="Proposal"/>
      <sheetName val="enums"/>
      <sheetName val="sheet6"/>
      <sheetName val="Code"/>
      <sheetName val="Model"/>
      <sheetName val="APPENDIX 4.1a"/>
      <sheetName val="ord-lost_98&amp;99"/>
      <sheetName val="bs BP 04 SA"/>
      <sheetName val="intr stool brkup"/>
      <sheetName val="vb 9&amp;10"/>
      <sheetName val="beam-reinft-IIInd floor"/>
      <sheetName val="細目"/>
      <sheetName val="MBQ"/>
      <sheetName val="#REF"/>
      <sheetName val="Structure Bills Qty"/>
      <sheetName val="chiet tinh"/>
      <sheetName val="TBM-T6+5S(Alt1)"/>
      <sheetName val="Loads"/>
      <sheetName val="Ave_wtd_rates"/>
      <sheetName val="GM &amp; TA"/>
      <sheetName val="ridgewood"/>
      <sheetName val="ancillary"/>
      <sheetName val="site fab&amp;ernstr"/>
      <sheetName val="PCC"/>
      <sheetName val="Area Statement_BHUB_Consultant"/>
      <sheetName val="MEP Cost- New"/>
      <sheetName val="Cost working - Building All"/>
      <sheetName val="ANNEX-2-SUMMARY OF SWGR &amp; CTRL "/>
      <sheetName val="R20_R30_work"/>
      <sheetName val="Load Details(B1)"/>
      <sheetName val="Struct"/>
      <sheetName val="Civil_Boq14"/>
      <sheetName val="SPT_vs_PHI14"/>
      <sheetName val="Chandrawal_-114"/>
      <sheetName val="Guide_VAT_ED_Credit14"/>
      <sheetName val="AMC_&amp;_O&amp;M14"/>
      <sheetName val="JTS_Costing14"/>
      <sheetName val="Break_up_Sheet12"/>
      <sheetName val="std_wt_14"/>
      <sheetName val="Material_14"/>
      <sheetName val="floor_slab-RS213"/>
      <sheetName val="Pile_cap14"/>
      <sheetName val="Abstract_Sheet12"/>
      <sheetName val="Legal_Risk_Analysis12"/>
      <sheetName val="BOQ_Direct_selling_cost13"/>
      <sheetName val="Staff_Forecast_spread13"/>
      <sheetName val="PIpe_Pushing13"/>
      <sheetName val="d-safe_specs14"/>
      <sheetName val="General_Summary12"/>
      <sheetName val="+X_&amp;_-X_DIR_PRE12"/>
      <sheetName val="PRECAST_lightconc-II13"/>
      <sheetName val="13__Steel_-_Ratio12"/>
      <sheetName val="Labour_productivity13"/>
      <sheetName val="CABLE_DATA13"/>
      <sheetName val="INPUT_SHEET13"/>
      <sheetName val="Extra_Item12"/>
      <sheetName val="Fill_this_out_first___12"/>
      <sheetName val="Labour_&amp;_Plant12"/>
      <sheetName val="Project_Budget_Worksheet12"/>
      <sheetName val="TASKRSRC_(2)12"/>
      <sheetName val="V_O_4_-_PCC_Qty12"/>
      <sheetName val="TBAL9697_-group_wise__sdpl12"/>
      <sheetName val="Field_Values12"/>
      <sheetName val="organi_synthesis_lab12"/>
      <sheetName val="Fin_Sum12"/>
      <sheetName val="BOQ_-II_ph_212"/>
      <sheetName val="2_1_受電設備棟12"/>
      <sheetName val="2_2_受・防火水槽12"/>
      <sheetName val="2_3_排水処理設備棟12"/>
      <sheetName val="2_4_倉庫棟12"/>
      <sheetName val="2_5_守衛棟12"/>
      <sheetName val="d-safe_DELUXE12"/>
      <sheetName val="DETAIL_SHEET12"/>
      <sheetName val="PointNo_512"/>
      <sheetName val="1_01_(a)12"/>
      <sheetName val="T1037_Entire_School12"/>
      <sheetName val="RMZ_Summary12"/>
      <sheetName val="Balance_sheet12"/>
      <sheetName val="Employee_List12"/>
      <sheetName val="RCC,Ret__Wall12"/>
      <sheetName val="BOQ_fire_proofing12"/>
      <sheetName val="STAFFSCHED_12"/>
      <sheetName val="PRECAST_lightconc_II12"/>
      <sheetName val="Basement_Budget12"/>
      <sheetName val="IO_LIST12"/>
      <sheetName val="Plant_Cost12"/>
      <sheetName val="PC_Master_List12"/>
      <sheetName val="_12"/>
      <sheetName val="BOQ_(2)12"/>
      <sheetName val="Site_Dev_BOQ12"/>
      <sheetName val="ORDER_BOOKING12"/>
      <sheetName val="except_wiring12"/>
      <sheetName val="3cd_Annexure12"/>
      <sheetName val="labour_coeff12"/>
      <sheetName val="10__&amp;_11__Rate_Code_&amp;_BQ12"/>
      <sheetName val="Scope_Reconciliation12"/>
      <sheetName val="NT_LBH12"/>
      <sheetName val="Current_Bill_MB_ref12"/>
      <sheetName val="Desgn(zone_I)12"/>
      <sheetName val="1st_and_4th_flight12"/>
      <sheetName val="Cover_sheet12"/>
      <sheetName val="Site_wise_NADs12"/>
      <sheetName val="@Risk_Inputs12"/>
      <sheetName val="Depreciation_Calc12"/>
      <sheetName val="b_s_-p_l_-sch_12"/>
      <sheetName val="Tender_Summary12"/>
      <sheetName val="Project_Details__12"/>
      <sheetName val="Top_Line_-_WWW12"/>
      <sheetName val="Activity_Costing_Breakup12"/>
      <sheetName val="Unit_Rate(CIS)12"/>
      <sheetName val="Conc_Analysis12"/>
      <sheetName val="Basic_12"/>
      <sheetName val="Back-UP_IRA_(CIS)12"/>
      <sheetName val="Precast_IRA12"/>
      <sheetName val="Precast_IRA_Backup12"/>
      <sheetName val="Precast_RA12"/>
      <sheetName val="M_S_12"/>
      <sheetName val="Summary_year_Plan12"/>
      <sheetName val="Staff_Acco_12"/>
      <sheetName val="BOQ_12"/>
      <sheetName val="Fee_Rate_Summary12"/>
      <sheetName val="Rate_analysis12"/>
      <sheetName val="BOQ_Distribution12"/>
      <sheetName val="Risk_&amp;_Opportunities12"/>
      <sheetName val="Block_A_-_BOQ12"/>
      <sheetName val="CFForecast_detail12"/>
      <sheetName val="E_&amp;_R12"/>
      <sheetName val="Approved_MTD_Proj_#'s6"/>
      <sheetName val="final_abstract12"/>
      <sheetName val="SC_revtrgt12"/>
      <sheetName val="BS_Schdl-_1_&amp;_212"/>
      <sheetName val="_WORKING6"/>
      <sheetName val="Mat_&amp;_Lab_Rate12"/>
      <sheetName val="PM_Action_12"/>
      <sheetName val="PE_Status12"/>
      <sheetName val="Major_Events_12"/>
      <sheetName val="Crtitical_Issues12"/>
      <sheetName val="Fault_Statistics12"/>
      <sheetName val="Ageing_Pending__CLeared12"/>
      <sheetName val="Fault_Cleared_After_24Hrs12"/>
      <sheetName val="Intro_12"/>
      <sheetName val="Section_Catalogue8"/>
      <sheetName val="Trial_Bal12"/>
      <sheetName val="Detailed_Summary_(5)12"/>
      <sheetName val="Final_Summary12"/>
      <sheetName val="Sub-str_6"/>
      <sheetName val="Sheet_112"/>
      <sheetName val="Variation_Statement6"/>
      <sheetName val="Abstract_-_Single_Line8"/>
      <sheetName val="sq_ftg_detail12"/>
      <sheetName val="Material_Rate5"/>
      <sheetName val="rev_016"/>
      <sheetName val="M_R_List_(2)8"/>
      <sheetName val="Global_factors6"/>
      <sheetName val="Basic_Resources5"/>
      <sheetName val="Final_Bill_of_Material8"/>
      <sheetName val="Column_Bracket5"/>
      <sheetName val="Sqn_Abs__G_15"/>
      <sheetName val="Inter_unit_set_off5"/>
      <sheetName val="Equip_Codes5"/>
      <sheetName val="India_F&amp;S_Template5"/>
      <sheetName val="9__Package_split_-_Cost_5"/>
      <sheetName val="Summary_05065"/>
      <sheetName val="Civil_Boq12"/>
      <sheetName val="SPT_vs_PHI12"/>
      <sheetName val="Chandrawal_-112"/>
      <sheetName val="Guide_VAT_ED_Credit12"/>
      <sheetName val="AMC_&amp;_O&amp;M12"/>
      <sheetName val="JTS_Costing12"/>
      <sheetName val="Break_up_Sheet10"/>
      <sheetName val="std_wt_12"/>
      <sheetName val="Material_12"/>
      <sheetName val="floor_slab-RS211"/>
      <sheetName val="Pile_cap12"/>
      <sheetName val="Abstract_Sheet10"/>
      <sheetName val="Legal_Risk_Analysis10"/>
      <sheetName val="BOQ_Direct_selling_cost11"/>
      <sheetName val="Staff_Forecast_spread11"/>
      <sheetName val="PIpe_Pushing11"/>
      <sheetName val="d-safe_specs12"/>
      <sheetName val="General_Summary10"/>
      <sheetName val="+X_&amp;_-X_DIR_PRE10"/>
      <sheetName val="PRECAST_lightconc-II11"/>
      <sheetName val="13__Steel_-_Ratio10"/>
      <sheetName val="Labour_productivity11"/>
      <sheetName val="CABLE_DATA11"/>
      <sheetName val="INPUT_SHEET11"/>
      <sheetName val="Extra_Item10"/>
      <sheetName val="Fill_this_out_first___10"/>
      <sheetName val="Labour_&amp;_Plant10"/>
      <sheetName val="Project_Budget_Worksheet10"/>
      <sheetName val="TASKRSRC_(2)10"/>
      <sheetName val="V_O_4_-_PCC_Qty10"/>
      <sheetName val="TBAL9697_-group_wise__sdpl10"/>
      <sheetName val="Field_Values10"/>
      <sheetName val="organi_synthesis_lab10"/>
      <sheetName val="Fin_Sum10"/>
      <sheetName val="BOQ_-II_ph_210"/>
      <sheetName val="2_1_受電設備棟10"/>
      <sheetName val="2_2_受・防火水槽10"/>
      <sheetName val="2_3_排水処理設備棟10"/>
      <sheetName val="2_4_倉庫棟10"/>
      <sheetName val="2_5_守衛棟10"/>
      <sheetName val="d-safe_DELUXE10"/>
      <sheetName val="DETAIL_SHEET10"/>
      <sheetName val="PointNo_510"/>
      <sheetName val="1_01_(a)10"/>
      <sheetName val="T1037_Entire_School10"/>
      <sheetName val="RMZ_Summary10"/>
      <sheetName val="Balance_sheet10"/>
      <sheetName val="Employee_List10"/>
      <sheetName val="RCC,Ret__Wall10"/>
      <sheetName val="BOQ_fire_proofing10"/>
      <sheetName val="STAFFSCHED_10"/>
      <sheetName val="PRECAST_lightconc_II10"/>
      <sheetName val="Basement_Budget10"/>
      <sheetName val="IO_LIST10"/>
      <sheetName val="Plant_Cost10"/>
      <sheetName val="PC_Master_List10"/>
      <sheetName val="ORDER_BOOKING10"/>
      <sheetName val="except_wiring10"/>
      <sheetName val="3cd_Annexure10"/>
      <sheetName val="_10"/>
      <sheetName val="BOQ_(2)10"/>
      <sheetName val="Site_Dev_BOQ10"/>
      <sheetName val="labour_coeff10"/>
      <sheetName val="10__&amp;_11__Rate_Code_&amp;_BQ10"/>
      <sheetName val="Scope_Reconciliation10"/>
      <sheetName val="Current_Bill_MB_ref10"/>
      <sheetName val="NT_LBH10"/>
      <sheetName val="Desgn(zone_I)10"/>
      <sheetName val="1st_and_4th_flight10"/>
      <sheetName val="Cover_sheet10"/>
      <sheetName val="Site_wise_NADs10"/>
      <sheetName val="@Risk_Inputs10"/>
      <sheetName val="Depreciation_Calc10"/>
      <sheetName val="b_s_-p_l_-sch_10"/>
      <sheetName val="Tender_Summary10"/>
      <sheetName val="Project_Details__10"/>
      <sheetName val="Top_Line_-_WWW10"/>
      <sheetName val="Activity_Costing_Breakup10"/>
      <sheetName val="Unit_Rate(CIS)10"/>
      <sheetName val="Conc_Analysis10"/>
      <sheetName val="Basic_10"/>
      <sheetName val="Back-UP_IRA_(CIS)10"/>
      <sheetName val="Precast_IRA10"/>
      <sheetName val="Precast_IRA_Backup10"/>
      <sheetName val="Precast_RA10"/>
      <sheetName val="M_S_10"/>
      <sheetName val="Summary_year_Plan10"/>
      <sheetName val="Staff_Acco_10"/>
      <sheetName val="BOQ_10"/>
      <sheetName val="Fee_Rate_Summary10"/>
      <sheetName val="Rate_analysis10"/>
      <sheetName val="BOQ_Distribution10"/>
      <sheetName val="Risk_&amp;_Opportunities10"/>
      <sheetName val="Block_A_-_BOQ10"/>
      <sheetName val="CFForecast_detail10"/>
      <sheetName val="E_&amp;_R10"/>
      <sheetName val="Approved_MTD_Proj_#'s4"/>
      <sheetName val="final_abstract10"/>
      <sheetName val="SC_revtrgt10"/>
      <sheetName val="BS_Schdl-_1_&amp;_210"/>
      <sheetName val="_WORKING4"/>
      <sheetName val="Mat_&amp;_Lab_Rate10"/>
      <sheetName val="PM_Action_10"/>
      <sheetName val="PE_Status10"/>
      <sheetName val="Major_Events_10"/>
      <sheetName val="Crtitical_Issues10"/>
      <sheetName val="Fault_Statistics10"/>
      <sheetName val="Ageing_Pending__CLeared10"/>
      <sheetName val="Fault_Cleared_After_24Hrs10"/>
      <sheetName val="Intro_10"/>
      <sheetName val="Section_Catalogue6"/>
      <sheetName val="Trial_Bal10"/>
      <sheetName val="Detailed_Summary_(5)10"/>
      <sheetName val="Final_Summary10"/>
      <sheetName val="Sub-str_4"/>
      <sheetName val="Sheet_110"/>
      <sheetName val="Variation_Statement4"/>
      <sheetName val="Abstract_-_Single_Line6"/>
      <sheetName val="sq_ftg_detail10"/>
      <sheetName val="Material_Rate3"/>
      <sheetName val="rev_014"/>
      <sheetName val="M_R_List_(2)6"/>
      <sheetName val="Global_factors4"/>
      <sheetName val="Basic_Resources3"/>
      <sheetName val="Final_Bill_of_Material6"/>
      <sheetName val="Column_Bracket3"/>
      <sheetName val="Sqn_Abs__G_13"/>
      <sheetName val="Inter_unit_set_off3"/>
      <sheetName val="Equip_Codes3"/>
      <sheetName val="India_F&amp;S_Template3"/>
      <sheetName val="9__Package_split_-_Cost_3"/>
      <sheetName val="OVER_HEADS3"/>
      <sheetName val="Summary_05063"/>
      <sheetName val="Summary_0607-_31_MAR3"/>
      <sheetName val="Civil_Boq11"/>
      <sheetName val="SPT_vs_PHI11"/>
      <sheetName val="Chandrawal_-111"/>
      <sheetName val="Guide_VAT_ED_Credit11"/>
      <sheetName val="AMC_&amp;_O&amp;M11"/>
      <sheetName val="JTS_Costing11"/>
      <sheetName val="Break_up_Sheet9"/>
      <sheetName val="std_wt_11"/>
      <sheetName val="Material_11"/>
      <sheetName val="floor_slab-RS210"/>
      <sheetName val="Pile_cap11"/>
      <sheetName val="Abstract_Sheet9"/>
      <sheetName val="Legal_Risk_Analysis9"/>
      <sheetName val="BOQ_Direct_selling_cost10"/>
      <sheetName val="Staff_Forecast_spread10"/>
      <sheetName val="PIpe_Pushing10"/>
      <sheetName val="d-safe_specs11"/>
      <sheetName val="General_Summary9"/>
      <sheetName val="+X_&amp;_-X_DIR_PRE9"/>
      <sheetName val="PRECAST_lightconc-II10"/>
      <sheetName val="13__Steel_-_Ratio9"/>
      <sheetName val="Labour_productivity10"/>
      <sheetName val="CABLE_DATA10"/>
      <sheetName val="INPUT_SHEET10"/>
      <sheetName val="Extra_Item9"/>
      <sheetName val="Fill_this_out_first___9"/>
      <sheetName val="Labour_&amp;_Plant9"/>
      <sheetName val="Project_Budget_Worksheet9"/>
      <sheetName val="TASKRSRC_(2)9"/>
      <sheetName val="V_O_4_-_PCC_Qty9"/>
      <sheetName val="TBAL9697_-group_wise__sdpl9"/>
      <sheetName val="Field_Values9"/>
      <sheetName val="organi_synthesis_lab9"/>
      <sheetName val="Fin_Sum9"/>
      <sheetName val="BOQ_-II_ph_29"/>
      <sheetName val="2_1_受電設備棟9"/>
      <sheetName val="2_2_受・防火水槽9"/>
      <sheetName val="2_3_排水処理設備棟9"/>
      <sheetName val="2_4_倉庫棟9"/>
      <sheetName val="2_5_守衛棟9"/>
      <sheetName val="d-safe_DELUXE9"/>
      <sheetName val="DETAIL_SHEET9"/>
      <sheetName val="PointNo_59"/>
      <sheetName val="1_01_(a)9"/>
      <sheetName val="T1037_Entire_School9"/>
      <sheetName val="RMZ_Summary9"/>
      <sheetName val="Balance_sheet9"/>
      <sheetName val="Employee_List9"/>
      <sheetName val="RCC,Ret__Wall9"/>
      <sheetName val="BOQ_fire_proofing9"/>
      <sheetName val="STAFFSCHED_9"/>
      <sheetName val="PRECAST_lightconc_II9"/>
      <sheetName val="Basement_Budget9"/>
      <sheetName val="IO_LIST9"/>
      <sheetName val="Plant_Cost9"/>
      <sheetName val="PC_Master_List9"/>
      <sheetName val="ORDER_BOOKING9"/>
      <sheetName val="except_wiring9"/>
      <sheetName val="3cd_Annexure9"/>
      <sheetName val="_9"/>
      <sheetName val="BOQ_(2)9"/>
      <sheetName val="Site_Dev_BOQ9"/>
      <sheetName val="labour_coeff9"/>
      <sheetName val="10__&amp;_11__Rate_Code_&amp;_BQ9"/>
      <sheetName val="Scope_Reconciliation9"/>
      <sheetName val="Current_Bill_MB_ref9"/>
      <sheetName val="NT_LBH9"/>
      <sheetName val="Desgn(zone_I)9"/>
      <sheetName val="1st_and_4th_flight9"/>
      <sheetName val="Cover_sheet9"/>
      <sheetName val="Site_wise_NADs9"/>
      <sheetName val="@Risk_Inputs9"/>
      <sheetName val="Depreciation_Calc9"/>
      <sheetName val="b_s_-p_l_-sch_9"/>
      <sheetName val="Tender_Summary9"/>
      <sheetName val="Project_Details__9"/>
      <sheetName val="Top_Line_-_WWW9"/>
      <sheetName val="Activity_Costing_Breakup9"/>
      <sheetName val="Unit_Rate(CIS)9"/>
      <sheetName val="Conc_Analysis9"/>
      <sheetName val="Basic_9"/>
      <sheetName val="Back-UP_IRA_(CIS)9"/>
      <sheetName val="Precast_IRA9"/>
      <sheetName val="Precast_IRA_Backup9"/>
      <sheetName val="Precast_RA9"/>
      <sheetName val="M_S_9"/>
      <sheetName val="Summary_year_Plan9"/>
      <sheetName val="Staff_Acco_9"/>
      <sheetName val="BOQ_9"/>
      <sheetName val="Fee_Rate_Summary9"/>
      <sheetName val="Rate_analysis9"/>
      <sheetName val="BOQ_Distribution9"/>
      <sheetName val="Risk_&amp;_Opportunities9"/>
      <sheetName val="Block_A_-_BOQ9"/>
      <sheetName val="CFForecast_detail9"/>
      <sheetName val="E_&amp;_R9"/>
      <sheetName val="Approved_MTD_Proj_#'s3"/>
      <sheetName val="final_abstract9"/>
      <sheetName val="SC_revtrgt9"/>
      <sheetName val="BS_Schdl-_1_&amp;_29"/>
      <sheetName val="_WORKING3"/>
      <sheetName val="Mat_&amp;_Lab_Rate9"/>
      <sheetName val="PM_Action_9"/>
      <sheetName val="PE_Status9"/>
      <sheetName val="Major_Events_9"/>
      <sheetName val="Crtitical_Issues9"/>
      <sheetName val="Fault_Statistics9"/>
      <sheetName val="Ageing_Pending__CLeared9"/>
      <sheetName val="Fault_Cleared_After_24Hrs9"/>
      <sheetName val="Intro_9"/>
      <sheetName val="Section_Catalogue5"/>
      <sheetName val="Trial_Bal9"/>
      <sheetName val="Detailed_Summary_(5)9"/>
      <sheetName val="Final_Summary9"/>
      <sheetName val="Sub-str_3"/>
      <sheetName val="Sheet_19"/>
      <sheetName val="Variation_Statement3"/>
      <sheetName val="Abstract_-_Single_Line5"/>
      <sheetName val="sq_ftg_detail9"/>
      <sheetName val="Material_Rate2"/>
      <sheetName val="rev_013"/>
      <sheetName val="M_R_List_(2)5"/>
      <sheetName val="Global_factors3"/>
      <sheetName val="Basic_Resources2"/>
      <sheetName val="Final_Bill_of_Material5"/>
      <sheetName val="Column_Bracket2"/>
      <sheetName val="Sqn_Abs__G_12"/>
      <sheetName val="Inter_unit_set_off2"/>
      <sheetName val="Equip_Codes2"/>
      <sheetName val="India_F&amp;S_Template2"/>
      <sheetName val="9__Package_split_-_Cost_2"/>
      <sheetName val="Summary_05062"/>
      <sheetName val="rev_011"/>
      <sheetName val="Global_factors1"/>
      <sheetName val="Equip_Codes"/>
      <sheetName val="Summary_0506"/>
      <sheetName val="Summary_0607-_31_MAR"/>
      <sheetName val="Builtup_Area"/>
      <sheetName val="Linked_Lead"/>
      <sheetName val="Lead_(Final)"/>
      <sheetName val="R_A1"/>
      <sheetName val="Rev__00_-_20_07_04"/>
      <sheetName val="intr_stool_brkup"/>
      <sheetName val="vb_9&amp;10"/>
      <sheetName val="CIF_COST_ITEM"/>
      <sheetName val="Back_Cal_for_OMC"/>
      <sheetName val="Basic_Rates"/>
      <sheetName val="Direct_cost_shed_A-2_"/>
      <sheetName val="WP_Financial_Summary"/>
      <sheetName val="BACKUP_DATA"/>
      <sheetName val="SPT_vs_PHI10"/>
      <sheetName val="Chandrawal_-110"/>
      <sheetName val="Guide_VAT_ED_Credit10"/>
      <sheetName val="AMC_&amp;_O&amp;M10"/>
      <sheetName val="JTS_Costing10"/>
      <sheetName val="std_wt_10"/>
      <sheetName val="Material_10"/>
      <sheetName val="Pile_cap10"/>
      <sheetName val="d-safe_specs10"/>
      <sheetName val="CABLE_DATA9"/>
      <sheetName val="BOQ_8"/>
      <sheetName val="Risk_&amp;_Opportunities8"/>
      <sheetName val="CFForecast_detail8"/>
      <sheetName val="E_&amp;_R8"/>
      <sheetName val="Approved_MTD_Proj_#'s2"/>
      <sheetName val="final_abstract8"/>
      <sheetName val="BS_Schdl-_1_&amp;_28"/>
      <sheetName val="_WORKING2"/>
      <sheetName val="Mat_&amp;_Lab_Rate8"/>
      <sheetName val="PM_Action_8"/>
      <sheetName val="PE_Status8"/>
      <sheetName val="Major_Events_8"/>
      <sheetName val="Crtitical_Issues8"/>
      <sheetName val="Fault_Statistics8"/>
      <sheetName val="Ageing_Pending__CLeared8"/>
      <sheetName val="Fault_Cleared_After_24Hrs8"/>
      <sheetName val="Intro_8"/>
      <sheetName val="Section_Catalogue4"/>
      <sheetName val="Final_Summary8"/>
      <sheetName val="Sub-str_2"/>
      <sheetName val="Sheet_18"/>
      <sheetName val="Variation_Statement2"/>
      <sheetName val="Abstract_-_Single_Line4"/>
      <sheetName val="sq_ftg_detail8"/>
      <sheetName val="Material_Rate1"/>
      <sheetName val="rev_012"/>
      <sheetName val="M_R_List_(2)4"/>
      <sheetName val="Global_factors2"/>
      <sheetName val="Basic_Resources1"/>
      <sheetName val="Final_Bill_of_Material4"/>
      <sheetName val="Column_Bracket1"/>
      <sheetName val="Sqn_Abs__G_11"/>
      <sheetName val="Inter_unit_set_off1"/>
      <sheetName val="Equip_Codes1"/>
      <sheetName val="India_F&amp;S_Template1"/>
      <sheetName val="9__Package_split_-_Cost_1"/>
      <sheetName val="Summary_05061"/>
      <sheetName val="OVER_HEADS1"/>
      <sheetName val="Summary_0607-_31_MAR1"/>
      <sheetName val="Performance_Report1"/>
      <sheetName val="Generic_Sum1"/>
      <sheetName val="CPIPE_11"/>
      <sheetName val="Rob__elektr_1"/>
      <sheetName val="COMP_WALL1"/>
      <sheetName val="SSR___NSSR_Market_final1"/>
      <sheetName val="Pay_Rec1"/>
      <sheetName val="Int(Ho_con_&amp;_LH)1"/>
      <sheetName val="syndicate_codes1"/>
      <sheetName val="UNIT_WT_LIST1"/>
      <sheetName val="Tie_Beams_1"/>
      <sheetName val="Builtup_Area1"/>
      <sheetName val="Linked_Lead1"/>
      <sheetName val="Lead_(Final)1"/>
      <sheetName val="R_A2"/>
      <sheetName val="Rising_Main1"/>
      <sheetName val="Form_61"/>
      <sheetName val="FITZ_MORT_941"/>
      <sheetName val="Rev__00_-_20_07_041"/>
      <sheetName val="Labor_abs-NMR1"/>
      <sheetName val="Rate_An1"/>
      <sheetName val="intr_stool_brkup1"/>
      <sheetName val="vb_9&amp;101"/>
      <sheetName val="CIF_COST_ITEM1"/>
      <sheetName val="schedule_nos1"/>
      <sheetName val="Back_Cal_for_OMC1"/>
      <sheetName val="Basic_Rates1"/>
      <sheetName val="Direct_cost_shed_A-2_1"/>
      <sheetName val="WP_Financial_Summary1"/>
      <sheetName val="BACKUP_DATA1"/>
      <sheetName val="OVER_HEADS2"/>
      <sheetName val="Summary_0607-_31_MAR2"/>
      <sheetName val="Performance_Report2"/>
      <sheetName val="Generic_Sum2"/>
      <sheetName val="CPIPE_12"/>
      <sheetName val="Rob__elektr_2"/>
      <sheetName val="COMP_WALL2"/>
      <sheetName val="SSR___NSSR_Market_final2"/>
      <sheetName val="Pay_Rec2"/>
      <sheetName val="Int(Ho_con_&amp;_LH)2"/>
      <sheetName val="syndicate_codes2"/>
      <sheetName val="UNIT_WT_LIST2"/>
      <sheetName val="Tie_Beams_2"/>
      <sheetName val="Builtup_Area2"/>
      <sheetName val="Linked_Lead2"/>
      <sheetName val="Lead_(Final)2"/>
      <sheetName val="R_A3"/>
      <sheetName val="Rising_Main2"/>
      <sheetName val="Form_62"/>
      <sheetName val="FITZ_MORT_942"/>
      <sheetName val="Rev__00_-_20_07_042"/>
      <sheetName val="Labor_abs-NMR2"/>
      <sheetName val="Rate_An2"/>
      <sheetName val="intr_stool_brkup2"/>
      <sheetName val="vb_9&amp;102"/>
      <sheetName val="CIF_COST_ITEM2"/>
      <sheetName val="schedule_nos2"/>
      <sheetName val="Back_Cal_for_OMC2"/>
      <sheetName val="Basic_Rates2"/>
      <sheetName val="Direct_cost_shed_A-2_2"/>
      <sheetName val="WP_Financial_Summary2"/>
      <sheetName val="BACKUP_DATA2"/>
      <sheetName val="Civil_Boq13"/>
      <sheetName val="SPT_vs_PHI13"/>
      <sheetName val="Chandrawal_-113"/>
      <sheetName val="Guide_VAT_ED_Credit13"/>
      <sheetName val="AMC_&amp;_O&amp;M13"/>
      <sheetName val="JTS_Costing13"/>
      <sheetName val="Break_up_Sheet11"/>
      <sheetName val="std_wt_13"/>
      <sheetName val="Material_13"/>
      <sheetName val="floor_slab-RS212"/>
      <sheetName val="Pile_cap13"/>
      <sheetName val="Abstract_Sheet11"/>
      <sheetName val="Legal_Risk_Analysis11"/>
      <sheetName val="BOQ_Direct_selling_cost12"/>
      <sheetName val="Staff_Forecast_spread12"/>
      <sheetName val="PIpe_Pushing12"/>
      <sheetName val="d-safe_specs13"/>
      <sheetName val="General_Summary11"/>
      <sheetName val="+X_&amp;_-X_DIR_PRE11"/>
      <sheetName val="PRECAST_lightconc-II12"/>
      <sheetName val="13__Steel_-_Ratio11"/>
      <sheetName val="Labour_productivity12"/>
      <sheetName val="CABLE_DATA12"/>
      <sheetName val="INPUT_SHEET12"/>
      <sheetName val="Extra_Item11"/>
      <sheetName val="Fill_this_out_first___11"/>
      <sheetName val="Labour_&amp;_Plant11"/>
      <sheetName val="Project_Budget_Worksheet11"/>
      <sheetName val="TASKRSRC_(2)11"/>
      <sheetName val="V_O_4_-_PCC_Qty11"/>
      <sheetName val="TBAL9697_-group_wise__sdpl11"/>
      <sheetName val="Field_Values11"/>
      <sheetName val="organi_synthesis_lab11"/>
      <sheetName val="Fin_Sum11"/>
      <sheetName val="BOQ_-II_ph_211"/>
      <sheetName val="2_1_受電設備棟11"/>
      <sheetName val="2_2_受・防火水槽11"/>
      <sheetName val="2_3_排水処理設備棟11"/>
      <sheetName val="2_4_倉庫棟11"/>
      <sheetName val="2_5_守衛棟11"/>
      <sheetName val="d-safe_DELUXE11"/>
      <sheetName val="DETAIL_SHEET11"/>
      <sheetName val="PointNo_511"/>
      <sheetName val="1_01_(a)11"/>
      <sheetName val="T1037_Entire_School11"/>
      <sheetName val="RMZ_Summary11"/>
      <sheetName val="Balance_sheet11"/>
      <sheetName val="Employee_List11"/>
      <sheetName val="RCC,Ret__Wall11"/>
      <sheetName val="BOQ_fire_proofing11"/>
      <sheetName val="STAFFSCHED_11"/>
      <sheetName val="PRECAST_lightconc_II11"/>
      <sheetName val="Basement_Budget11"/>
      <sheetName val="IO_LIST11"/>
      <sheetName val="Plant_Cost11"/>
      <sheetName val="PC_Master_List11"/>
      <sheetName val="ORDER_BOOKING11"/>
      <sheetName val="except_wiring11"/>
      <sheetName val="3cd_Annexure11"/>
      <sheetName val="_11"/>
      <sheetName val="BOQ_(2)11"/>
      <sheetName val="Site_Dev_BOQ11"/>
      <sheetName val="labour_coeff11"/>
      <sheetName val="10__&amp;_11__Rate_Code_&amp;_BQ11"/>
      <sheetName val="Scope_Reconciliation11"/>
      <sheetName val="Current_Bill_MB_ref11"/>
      <sheetName val="NT_LBH11"/>
      <sheetName val="Desgn(zone_I)11"/>
      <sheetName val="1st_and_4th_flight11"/>
      <sheetName val="Cover_sheet11"/>
      <sheetName val="Site_wise_NADs11"/>
      <sheetName val="@Risk_Inputs11"/>
      <sheetName val="Depreciation_Calc11"/>
      <sheetName val="b_s_-p_l_-sch_11"/>
      <sheetName val="Tender_Summary11"/>
      <sheetName val="Project_Details__11"/>
      <sheetName val="Top_Line_-_WWW11"/>
      <sheetName val="Activity_Costing_Breakup11"/>
      <sheetName val="Unit_Rate(CIS)11"/>
      <sheetName val="Conc_Analysis11"/>
      <sheetName val="Basic_11"/>
      <sheetName val="Back-UP_IRA_(CIS)11"/>
      <sheetName val="Precast_IRA11"/>
      <sheetName val="Precast_IRA_Backup11"/>
      <sheetName val="Precast_RA11"/>
      <sheetName val="M_S_11"/>
      <sheetName val="Summary_year_Plan11"/>
      <sheetName val="Staff_Acco_11"/>
      <sheetName val="BOQ_11"/>
      <sheetName val="Fee_Rate_Summary11"/>
      <sheetName val="Rate_analysis11"/>
      <sheetName val="BOQ_Distribution11"/>
      <sheetName val="Risk_&amp;_Opportunities11"/>
      <sheetName val="Block_A_-_BOQ11"/>
      <sheetName val="CFForecast_detail11"/>
      <sheetName val="E_&amp;_R11"/>
      <sheetName val="Approved_MTD_Proj_#'s5"/>
      <sheetName val="final_abstract11"/>
      <sheetName val="SC_revtrgt11"/>
      <sheetName val="BS_Schdl-_1_&amp;_211"/>
      <sheetName val="_WORKING5"/>
      <sheetName val="Mat_&amp;_Lab_Rate11"/>
      <sheetName val="PM_Action_11"/>
      <sheetName val="PE_Status11"/>
      <sheetName val="Major_Events_11"/>
      <sheetName val="Crtitical_Issues11"/>
      <sheetName val="Fault_Statistics11"/>
      <sheetName val="Ageing_Pending__CLeared11"/>
      <sheetName val="Fault_Cleared_After_24Hrs11"/>
      <sheetName val="Intro_11"/>
      <sheetName val="Section_Catalogue7"/>
      <sheetName val="Trial_Bal11"/>
      <sheetName val="Detailed_Summary_(5)11"/>
      <sheetName val="Final_Summary11"/>
      <sheetName val="Sub-str_5"/>
      <sheetName val="Sheet_111"/>
      <sheetName val="Variation_Statement5"/>
      <sheetName val="Abstract_-_Single_Line7"/>
      <sheetName val="sq_ftg_detail11"/>
      <sheetName val="Material_Rate4"/>
      <sheetName val="rev_015"/>
      <sheetName val="M_R_List_(2)7"/>
      <sheetName val="Global_factors5"/>
      <sheetName val="Basic_Resources4"/>
      <sheetName val="Final_Bill_of_Material7"/>
      <sheetName val="Column_Bracket4"/>
      <sheetName val="Sqn_Abs__G_14"/>
      <sheetName val="Inter_unit_set_off4"/>
      <sheetName val="Equip_Codes4"/>
      <sheetName val="India_F&amp;S_Template4"/>
      <sheetName val="9__Package_split_-_Cost_4"/>
      <sheetName val="Summary_05064"/>
      <sheetName val="B7- Col. Sch"/>
      <sheetName val="BM"/>
      <sheetName val="Leg!l Risk Analysis"/>
      <sheetName val="inter"/>
      <sheetName val="steam outlet"/>
      <sheetName val="Sheet5"/>
      <sheetName val="Data Base"/>
      <sheetName val="FT-05-02IsoBOM"/>
      <sheetName val="p1-costg"/>
      <sheetName val="Civil_Boq15"/>
      <sheetName val="SPT_vs_PHI15"/>
      <sheetName val="Chandrawal_-115"/>
      <sheetName val="Guide_VAT_ED_Credit15"/>
      <sheetName val="AMC_&amp;_O&amp;M15"/>
      <sheetName val="JTS_Costing15"/>
      <sheetName val="Break_up_Sheet13"/>
      <sheetName val="std_wt_15"/>
      <sheetName val="Material_15"/>
      <sheetName val="floor_slab-RS214"/>
      <sheetName val="Pile_cap15"/>
      <sheetName val="BOQ_Direct_selling_cost14"/>
      <sheetName val="Abstract_Sheet13"/>
      <sheetName val="Legal_Risk_Analysis13"/>
      <sheetName val="Staff_Forecast_spread14"/>
      <sheetName val="PIpe_Pushing14"/>
      <sheetName val="d-safe_specs15"/>
      <sheetName val="General_Summary13"/>
      <sheetName val="+X_&amp;_-X_DIR_PRE13"/>
      <sheetName val="d-safe_DELUXE13"/>
      <sheetName val="13__Steel_-_Ratio13"/>
      <sheetName val="PRECAST_lightconc-II14"/>
      <sheetName val="Labour_productivity14"/>
      <sheetName val="CABLE_DATA14"/>
      <sheetName val="organi_synthesis_lab13"/>
      <sheetName val="INPUT_SHEET14"/>
      <sheetName val="Extra_Item13"/>
      <sheetName val="Fill_this_out_first___13"/>
      <sheetName val="Labour_&amp;_Plant13"/>
      <sheetName val="Project_Budget_Worksheet13"/>
      <sheetName val="TASKRSRC_(2)13"/>
      <sheetName val="Fin_Sum13"/>
      <sheetName val="V_O_4_-_PCC_Qty13"/>
      <sheetName val="TBAL9697_-group_wise__sdpl13"/>
      <sheetName val="Field_Values13"/>
      <sheetName val="BOQ_-II_ph_213"/>
      <sheetName val="2_1_受電設備棟13"/>
      <sheetName val="2_2_受・防火水槽13"/>
      <sheetName val="2_3_排水処理設備棟13"/>
      <sheetName val="2_4_倉庫棟13"/>
      <sheetName val="2_5_守衛棟13"/>
      <sheetName val="DETAIL_SHEET13"/>
      <sheetName val="PointNo_513"/>
      <sheetName val="1_01_(a)13"/>
      <sheetName val="T1037_Entire_School13"/>
      <sheetName val="RMZ_Summary13"/>
      <sheetName val="Balance_sheet13"/>
      <sheetName val="Employee_List13"/>
      <sheetName val="RCC,Ret__Wall13"/>
      <sheetName val="BOQ_fire_proofing13"/>
      <sheetName val="STAFFSCHED_13"/>
      <sheetName val="PRECAST_lightconc_II13"/>
      <sheetName val="Basement_Budget13"/>
      <sheetName val="IO_LIST13"/>
      <sheetName val="Plant_Cost13"/>
      <sheetName val="PC_Master_List13"/>
      <sheetName val="_13"/>
      <sheetName val="BOQ_(2)13"/>
      <sheetName val="Site_Dev_BOQ13"/>
      <sheetName val="ORDER_BOOKING13"/>
      <sheetName val="except_wiring13"/>
      <sheetName val="3cd_Annexure13"/>
      <sheetName val="labour_coeff13"/>
      <sheetName val="10__&amp;_11__Rate_Code_&amp;_BQ13"/>
      <sheetName val="Scope_Reconciliation13"/>
      <sheetName val="Current_Bill_MB_ref13"/>
      <sheetName val="NT_LBH13"/>
      <sheetName val="Desgn(zone_I)13"/>
      <sheetName val="1st_and_4th_flight13"/>
      <sheetName val="Cover_sheet13"/>
      <sheetName val="Site_wise_NADs13"/>
      <sheetName val="@Risk_Inputs13"/>
      <sheetName val="Depreciation_Calc13"/>
      <sheetName val="b_s_-p_l_-sch_13"/>
      <sheetName val="Tender_Summary13"/>
      <sheetName val="Project_Details__13"/>
      <sheetName val="Top_Line_-_WWW13"/>
      <sheetName val="Activity_Costing_Breakup13"/>
      <sheetName val="Unit_Rate(CIS)13"/>
      <sheetName val="Conc_Analysis13"/>
      <sheetName val="Basic_13"/>
      <sheetName val="Back-UP_IRA_(CIS)13"/>
      <sheetName val="Precast_IRA13"/>
      <sheetName val="Precast_IRA_Backup13"/>
      <sheetName val="Precast_RA13"/>
      <sheetName val="M_S_13"/>
      <sheetName val="Summary_year_Plan13"/>
      <sheetName val="Staff_Acco_13"/>
      <sheetName val="BOQ_13"/>
      <sheetName val="Fee_Rate_Summary13"/>
      <sheetName val="Rate_analysis13"/>
      <sheetName val="BOQ_Distribution13"/>
      <sheetName val="Risk_&amp;_Opportunities13"/>
      <sheetName val="Block_A_-_BOQ13"/>
      <sheetName val="CFForecast_detail13"/>
      <sheetName val="E_&amp;_R13"/>
      <sheetName val="Approved_MTD_Proj_#'s7"/>
      <sheetName val="final_abstract13"/>
      <sheetName val="SC_revtrgt13"/>
      <sheetName val="BS_Schdl-_1_&amp;_213"/>
      <sheetName val="_WORKING7"/>
      <sheetName val="Mat_&amp;_Lab_Rate13"/>
      <sheetName val="PM_Action_13"/>
      <sheetName val="PE_Status13"/>
      <sheetName val="Major_Events_13"/>
      <sheetName val="Crtitical_Issues13"/>
      <sheetName val="Fault_Statistics13"/>
      <sheetName val="Ageing_Pending__CLeared13"/>
      <sheetName val="Fault_Cleared_After_24Hrs13"/>
      <sheetName val="Intro_13"/>
      <sheetName val="Section_Catalogue9"/>
      <sheetName val="Trial_Bal13"/>
      <sheetName val="Detailed_Summary_(5)13"/>
      <sheetName val="Final_Summary13"/>
      <sheetName val="Sub-str_7"/>
      <sheetName val="Sheet_113"/>
      <sheetName val="Variation_Statement7"/>
      <sheetName val="Abstract_-_Single_Line9"/>
      <sheetName val="sq_ftg_detail13"/>
      <sheetName val="Material_Rate6"/>
      <sheetName val="rev_017"/>
      <sheetName val="M_R_List_(2)9"/>
      <sheetName val="Global_factors7"/>
      <sheetName val="Basic_Resources6"/>
      <sheetName val="Final_Bill_of_Material9"/>
      <sheetName val="Column_Bracket6"/>
      <sheetName val="Sqn_Abs__G_16"/>
      <sheetName val="Inter_unit_set_off6"/>
      <sheetName val="Equip_Codes6"/>
      <sheetName val="India_F&amp;S_Template6"/>
      <sheetName val="9__Package_split_-_Cost_6"/>
      <sheetName val="Summary_05066"/>
      <sheetName val="OVER_HEADS4"/>
      <sheetName val="Summary_0607-_31_MAR4"/>
      <sheetName val="Performance_Report3"/>
      <sheetName val="Generic_Sum3"/>
      <sheetName val="CPIPE_13"/>
      <sheetName val="Rob__elektr_3"/>
      <sheetName val="COMP_WALL3"/>
      <sheetName val="SSR___NSSR_Market_final3"/>
      <sheetName val="Pay_Rec3"/>
      <sheetName val="Int(Ho_con_&amp;_LH)3"/>
      <sheetName val="syndicate_codes3"/>
      <sheetName val="UNIT_WT_LIST3"/>
      <sheetName val="Tie_Beams_3"/>
      <sheetName val="Builtup_Area3"/>
      <sheetName val="Linked_Lead3"/>
      <sheetName val="Lead_(Final)3"/>
      <sheetName val="R_A4"/>
      <sheetName val="Rising_Main3"/>
      <sheetName val="Form_63"/>
      <sheetName val="FITZ_MORT_943"/>
      <sheetName val="Rev__00_-_20_07_043"/>
      <sheetName val="Labor_abs-NMR3"/>
      <sheetName val="Rate_An3"/>
      <sheetName val="intr_stool_brkup3"/>
      <sheetName val="vb_9&amp;103"/>
      <sheetName val="CIF_COST_ITEM3"/>
      <sheetName val="schedule_nos3"/>
      <sheetName val="Back_Cal_for_OMC3"/>
      <sheetName val="Basic_Rates3"/>
      <sheetName val="Direct_cost_shed_A-2_3"/>
      <sheetName val="WP_Financial_Summary3"/>
      <sheetName val="BACKUP_DATA3"/>
      <sheetName val="SSR_&amp;_NSSR_Market_final"/>
      <sheetName val="PCS_DATA"/>
      <sheetName val="GM_&amp;_TA"/>
      <sheetName val="Story_Drift-Part_2"/>
      <sheetName val="DB_ET200(R__A)"/>
      <sheetName val="SP&amp;ST_제출가"/>
      <sheetName val="공정율_기초_Data"/>
      <sheetName val="_Pricing_110512_xlsx"/>
      <sheetName val="Sheet1_(2)"/>
      <sheetName val="s"/>
      <sheetName val="_x0008_匀敨瑥ㅟ਱"/>
      <sheetName val="_Recovered_SheetName_533_"/>
      <sheetName val="_Recovered_SheetName_534_"/>
      <sheetName val="_Recovered_SheetName_535_"/>
      <sheetName val="_Recovered_SheetName_536_"/>
      <sheetName val="_Recovered_SheetName_537_"/>
      <sheetName val="_Recovered_SheetName_538_"/>
      <sheetName val="_Recovered_SheetName_539_"/>
      <sheetName val="_Recovered_SheetName_540_"/>
      <sheetName val="_Recovered_SheetName_541_"/>
      <sheetName val="_Recovered_SheetName_542_"/>
      <sheetName val="_Recovered_SheetName_543_"/>
      <sheetName val="_Recovered_SheetName_544_"/>
      <sheetName val="_Recovered_SheetName_545_"/>
      <sheetName val="_Recovered_SheetName_546_"/>
      <sheetName val="_Recovered_SheetName_547_"/>
      <sheetName val="_Recovered_SheetName_548_"/>
      <sheetName val="_Recovered_SheetName_549_"/>
      <sheetName val="_Recovered_SheetName_550_"/>
      <sheetName val="_Recovered_SheetName_551_"/>
      <sheetName val="_Recovered_SheetName_552_"/>
      <sheetName val="_Recovered_SheetName_553_"/>
      <sheetName val="_Recovered_SheetName_554_"/>
      <sheetName val="_Recovered_SheetName_555_"/>
      <sheetName val="_Recovered_SheetName_556_"/>
      <sheetName val="_Recovered_SheetName_557_"/>
      <sheetName val="_Recovered_SheetName_558_"/>
      <sheetName val="_Recovered_SheetName_559_"/>
      <sheetName val="_Recovered_SheetName_560_"/>
      <sheetName val="_Recovered_SheetName_561_"/>
      <sheetName val="_Recovered_SheetName_562_"/>
      <sheetName val="_Recovered_SheetName_563_"/>
      <sheetName val="_Recovered_SheetName_564_"/>
      <sheetName val="_Recovered_SheetName_565_"/>
      <sheetName val="_Recovered_SheetName_566_"/>
      <sheetName val="_Recovered_SheetName_567_"/>
      <sheetName val="_Recovered_SheetName_568_"/>
      <sheetName val="_Recovered_SheetName_569_"/>
      <sheetName val="_Recovered_SheetName_570_"/>
      <sheetName val="_Recovered_SheetName_571_"/>
      <sheetName val="_Recovered_SheetName_572_"/>
      <sheetName val="_Recovered_SheetName_573_"/>
      <sheetName val="_Recovered_SheetName_574_"/>
      <sheetName val="_Recovered_SheetName_575_"/>
      <sheetName val="_Recovered_SheetName_576_"/>
      <sheetName val="_Recovered_SheetName_577_"/>
      <sheetName val="_Recovered_SheetName_578_"/>
      <sheetName val="_Recovered_SheetName_579_"/>
      <sheetName val="_Recovered_SheetName_580_"/>
      <sheetName val="_Recovered_SheetName_581_"/>
      <sheetName val="_Recovered_SheetName_582_"/>
      <sheetName val="_Recovered_SheetName_583_"/>
      <sheetName val="_Recovered_SheetName_584_"/>
      <sheetName val="_Recovered_SheetName_585_"/>
      <sheetName val="_Recovered_SheetName_586_"/>
      <sheetName val="_Recovered_SheetName_587_"/>
      <sheetName val="_Recovered_SheetName_588_"/>
      <sheetName val="_Recovered_SheetName_589_"/>
      <sheetName val="_Recovered_SheetName_590_"/>
      <sheetName val="_Recovered_SheetName_591_"/>
      <sheetName val="_Recovered_SheetName_592_"/>
      <sheetName val="_Recovered_SheetName_593_"/>
      <sheetName val="_Recovered_SheetName_594_"/>
      <sheetName val="_Recovered_SheetName_595_"/>
      <sheetName val="_Recovered_SheetName_596_"/>
      <sheetName val="_Recovered_SheetName_597_"/>
      <sheetName val="_Recovered_SheetName_598_"/>
      <sheetName val="_Recovered_SheetName_599_"/>
      <sheetName val="_Recovered_SheetName_600_"/>
      <sheetName val="_Recovered_SheetName_601_"/>
      <sheetName val="_Recovered_SheetName_602_"/>
      <sheetName val="_Recovered_SheetName_603_"/>
      <sheetName val="_Recovered_SheetName_604_"/>
      <sheetName val="_Recovered_SheetName_605_"/>
      <sheetName val="_Recovered_SheetName_606_"/>
      <sheetName val="_Recovered_SheetName_607_"/>
      <sheetName val="_Recovered_SheetName_608_"/>
      <sheetName val="_Recovered_SheetName_609_"/>
      <sheetName val="_Recovered_SheetName_610_"/>
      <sheetName val="_Recovered_SheetName_611_"/>
      <sheetName val="_Recovered_SheetName_612_"/>
      <sheetName val="_Recovered_SheetName_613_"/>
      <sheetName val="_Recovered_SheetName_614_"/>
      <sheetName val="_Recovered_SheetName_615_"/>
      <sheetName val="_Recovered_SheetName_616_"/>
      <sheetName val="_Recovered_SheetName_617_"/>
      <sheetName val="_Recovered_SheetName_618_"/>
      <sheetName val="_Recovered_SheetName_619_"/>
      <sheetName val="_Recovered_SheetName_620_"/>
      <sheetName val="_Recovered_SheetName_621_"/>
      <sheetName val="_Recovered_SheetName_622_"/>
      <sheetName val="_Recovered_SheetName_623_"/>
      <sheetName val="_Recovered_SheetName_624_"/>
      <sheetName val="_Recovered_SheetName_625_"/>
      <sheetName val="_Recovered_SheetName_626_"/>
      <sheetName val="_Recovered_SheetName_627_"/>
      <sheetName val="_Recovered_SheetName_628_"/>
      <sheetName val="_Recovered_SheetName_629_"/>
      <sheetName val="_Recovered_SheetName_630_"/>
      <sheetName val="_Recovered_SheetName_631_"/>
      <sheetName val="_Recovered_SheetName_632_"/>
      <sheetName val="_Recovered_SheetName_633_"/>
      <sheetName val="_Recovered_SheetName_634_"/>
      <sheetName val="_Recovered_SheetName_635_"/>
      <sheetName val="_Recovered_SheetName_636_"/>
      <sheetName val="_Recovered_SheetName_637_"/>
      <sheetName val="_Recovered_SheetName_638_"/>
      <sheetName val="_Recovered_SheetName_639_"/>
      <sheetName val="_Recovered_SheetName_640_"/>
      <sheetName val="_Recovered_SheetName_641_"/>
      <sheetName val="_Recovered_SheetName_642_"/>
      <sheetName val="_Recovered_SheetName_643_"/>
      <sheetName val="_Recovered_SheetName_644_"/>
      <sheetName val="_Recovered_SheetName_645_"/>
      <sheetName val="_Recovered_SheetName_646_"/>
      <sheetName val="_Recovered_SheetName_647_"/>
      <sheetName val="_Recovered_SheetName_648_"/>
      <sheetName val="_Recovered_SheetName_649_"/>
      <sheetName val="_Recovered_SheetName_650_"/>
      <sheetName val="_Recovered_SheetName_651_"/>
      <sheetName val="_Recovered_SheetName_652_"/>
      <sheetName val="_Recovered_SheetName_653_"/>
      <sheetName val="_Recovered_SheetName_654_"/>
      <sheetName val="_Recovered_SheetName_655_"/>
      <sheetName val="_Recovered_SheetName_656_"/>
      <sheetName val="_Recovered_SheetName_657_"/>
      <sheetName val="_Recovered_SheetName_658_"/>
      <sheetName val="_Recovered_SheetName_659_"/>
      <sheetName val="_Recovered_SheetName_660_"/>
      <sheetName val="_Recovered_SheetName_661_"/>
      <sheetName val="_Recovered_SheetName_662_"/>
      <sheetName val="_Recovered_SheetName_663_"/>
      <sheetName val="_Recovered_SheetName_664_"/>
      <sheetName val="_Recovered_SheetName_665_"/>
      <sheetName val="_Recovered_SheetName_666_"/>
      <sheetName val="_Recovered_SheetName_667_"/>
      <sheetName val="_Recovered_SheetName_668_"/>
      <sheetName val="_Recovered_SheetName_669_"/>
      <sheetName val="_Recovered_SheetName_670_"/>
      <sheetName val="_Recovered_SheetName_671_"/>
      <sheetName val="_Recovered_SheetName_672_"/>
      <sheetName val="_Recovered_SheetName_673_"/>
      <sheetName val="_Recovered_SheetName_674_"/>
      <sheetName val="_Recovered_SheetName_675_"/>
      <sheetName val="_Recovered_SheetName_676_"/>
      <sheetName val="_Recovered_SheetName_677_"/>
      <sheetName val="_Recovered_SheetName_678_"/>
      <sheetName val="_Recovered_SheetName_679_"/>
      <sheetName val="_Recovered_SheetName_680_"/>
      <sheetName val="_Recovered_SheetName_681_"/>
      <sheetName val="_Recovered_SheetName_682_"/>
      <sheetName val="_Recovered_SheetName_683_"/>
      <sheetName val="_Recovered_SheetName_684_"/>
      <sheetName val="_Recovered_SheetName_685_"/>
      <sheetName val="_Recovered_SheetName_686_"/>
      <sheetName val="_Recovered_SheetName_687_"/>
      <sheetName val="_Recovered_SheetName_688_"/>
      <sheetName val="_Recovered_SheetName_689_"/>
      <sheetName val="_Recovered_SheetName_690_"/>
      <sheetName val="_Recovered_SheetName_691_"/>
      <sheetName val="_Recovered_SheetName_692_"/>
      <sheetName val="_Recovered_SheetName_693_"/>
      <sheetName val="_Recovered_SheetName_694_"/>
      <sheetName val="_Recovered_SheetName_695_"/>
      <sheetName val="_Recovered_SheetName_696_"/>
      <sheetName val="_Recovered_SheetName_697_"/>
      <sheetName val="_Recovered_SheetName_698_"/>
      <sheetName val="_Recovered_SheetName_699_"/>
      <sheetName val="_Recovered_SheetName_700_"/>
      <sheetName val="_Recovered_SheetName_701_"/>
      <sheetName val="_Recovered_SheetName_702_"/>
      <sheetName val="_Recovered_SheetName_703_"/>
      <sheetName val="_Recovered_SheetName_704_"/>
      <sheetName val="_Recovered_SheetName_705_"/>
      <sheetName val="_Recovered_SheetName_706_"/>
      <sheetName val="_Recovered_SheetName_707_"/>
      <sheetName val="_Recovered_SheetName_708_"/>
      <sheetName val="_Recovered_SheetName_709_"/>
      <sheetName val="_Recovered_SheetName_710_"/>
      <sheetName val="_Recovered_SheetName_711_"/>
      <sheetName val="_Recovered_SheetName_712_"/>
      <sheetName val="_Recovered_SheetName_713_"/>
      <sheetName val="_Recovered_SheetName_714_"/>
      <sheetName val="_Recovered_SheetName_715_"/>
      <sheetName val="_Recovered_SheetName_716_"/>
      <sheetName val="_Recovered_SheetName_717_"/>
      <sheetName val="_Recovered_SheetName_718_"/>
      <sheetName val="_Recovered_SheetName_719_"/>
      <sheetName val="_Recovered_SheetName_720_"/>
      <sheetName val="_Recovered_SheetName_721_"/>
      <sheetName val="_Recovered_SheetName_722_"/>
      <sheetName val="_Recovered_SheetName_723_"/>
      <sheetName val="_Recovered_SheetName_724_"/>
      <sheetName val="_Recovered_SheetName_725_"/>
      <sheetName val="_Recovered_SheetName_726_"/>
      <sheetName val="_Recovered_SheetName_727_"/>
      <sheetName val="_Recovered_SheetName_728_"/>
      <sheetName val="_Recovered_SheetName_729_"/>
      <sheetName val="_Recovered_SheetName_730_"/>
      <sheetName val="_Recovered_SheetName_731_"/>
      <sheetName val="_Recovered_SheetName_732_"/>
      <sheetName val="_Recovered_SheetName_733_"/>
      <sheetName val="_Recovered_SheetName_734_"/>
      <sheetName val="_Recovered_SheetName_735_"/>
      <sheetName val="_Recovered_SheetName_736_"/>
      <sheetName val="_Recovered_SheetName_737_"/>
      <sheetName val="_Recovered_SheetName_738_"/>
      <sheetName val="_Recovered_SheetName_739_"/>
      <sheetName val="_Recovered_SheetName_740_"/>
      <sheetName val="_Recovered_SheetName_741_"/>
      <sheetName val="_Recovered_SheetName_742_"/>
      <sheetName val="_Recovered_SheetName_743_"/>
      <sheetName val="_Recovered_SheetName_744_"/>
      <sheetName val="_Recovered_SheetName_745_"/>
      <sheetName val="_Recovered_SheetName_746_"/>
      <sheetName val="_Recovered_SheetName_747_"/>
      <sheetName val="_Recovered_SheetName_748_"/>
      <sheetName val="_Recovered_SheetName_749_"/>
      <sheetName val="_Recovered_SheetName_750_"/>
      <sheetName val="_Recovered_SheetName_751_"/>
      <sheetName val="_Recovered_SheetName_752_"/>
      <sheetName val="_Recovered_SheetName_753_"/>
      <sheetName val="_Recovered_SheetName_754_"/>
      <sheetName val="_Recovered_SheetName_755_"/>
      <sheetName val="_Recovered_SheetName_756_"/>
      <sheetName val="_Recovered_SheetName_757_"/>
      <sheetName val="_Recovered_SheetName_758_"/>
      <sheetName val="_Recovered_SheetName_759_"/>
      <sheetName val="_Recovered_SheetName_760_"/>
      <sheetName val="_Recovered_SheetName_761_"/>
      <sheetName val="_Recovered_SheetName_762_"/>
      <sheetName val="_Recovered_SheetName_763_"/>
      <sheetName val="_Recovered_SheetName_764_"/>
      <sheetName val="_Recovered_SheetName_765_"/>
      <sheetName val="_Recovered_SheetName_766_"/>
      <sheetName val="_Recovered_SheetName_767_"/>
      <sheetName val="_Recovered_SheetName_768_"/>
      <sheetName val="_Recovered_SheetName_769_"/>
      <sheetName val="_Recovered_SheetName_770_"/>
      <sheetName val="_Recovered_SheetName_771_"/>
      <sheetName val="_Recovered_SheetName_772_"/>
      <sheetName val="_Recovered_SheetName_773_"/>
      <sheetName val="_Recovered_SheetName_774_"/>
      <sheetName val="_Recovered_SheetName_775_"/>
      <sheetName val="_Recovered_SheetName_776_"/>
      <sheetName val="_Recovered_SheetName_777_"/>
      <sheetName val="_Recovered_SheetName_778_"/>
      <sheetName val="_Recovered_SheetName_779_"/>
      <sheetName val="_Recovered_SheetName_780_"/>
      <sheetName val="_Recovered_SheetName_781_"/>
      <sheetName val="_Recovered_SheetName_782_"/>
      <sheetName val="_Recovered_SheetName_783_"/>
      <sheetName val="_Recovered_SheetName_784_"/>
      <sheetName val="_Recovered_SheetName_785_"/>
      <sheetName val="_Recovered_SheetName_786_"/>
      <sheetName val="_Recovered_SheetName_787_"/>
      <sheetName val="_Recovered_SheetName_788_"/>
      <sheetName val="_Recovered_SheetName_789_"/>
      <sheetName val="_Recovered_SheetName_790_"/>
      <sheetName val="_Recovered_SheetName_791_"/>
      <sheetName val="_Recovered_SheetName_792_"/>
      <sheetName val="_Recovered_SheetName_793_"/>
      <sheetName val="_Recovered_SheetName_794_"/>
      <sheetName val="_Recovered_SheetName_795_"/>
      <sheetName val="_Recovered_SheetName_796_"/>
      <sheetName val="_Recovered_SheetName_797_"/>
      <sheetName val="_Recovered_SheetName_798_"/>
      <sheetName val="_Recovered_SheetName_799_"/>
      <sheetName val="_Recovered_SheetName_800_"/>
      <sheetName val="_Recovered_SheetName_801_"/>
      <sheetName val="_Recovered_SheetName_802_"/>
      <sheetName val="_Recovered_SheetName_803_"/>
      <sheetName val="_Recovered_SheetName_804_"/>
      <sheetName val="_Recovered_SheetName_805_"/>
      <sheetName val="_Recovered_SheetName_806_"/>
      <sheetName val="_Recovered_SheetName_807_"/>
      <sheetName val="_Recovered_SheetName_808_"/>
      <sheetName val="_Recovered_SheetName_809_"/>
      <sheetName val="_Recovered_SheetName_810_"/>
      <sheetName val="_Recovered_SheetName_811_"/>
      <sheetName val="_Recovered_SheetName_812_"/>
      <sheetName val="_Recovered_SheetName_813_"/>
      <sheetName val="_Recovered_SheetName_814_"/>
      <sheetName val="_Recovered_SheetName_815_"/>
      <sheetName val="_Recovered_SheetName_816_"/>
      <sheetName val="_Recovered_SheetName_817_"/>
      <sheetName val="_Recovered_SheetName_818_"/>
      <sheetName val="_Recovered_SheetName_819_"/>
      <sheetName val="_Recovered_SheetName_820_"/>
      <sheetName val="_Recovered_SheetName_821_"/>
      <sheetName val="_Recovered_SheetName_822_"/>
      <sheetName val="_Recovered_SheetName_823_"/>
      <sheetName val="_Recovered_SheetName_824_"/>
      <sheetName val="_Recovered_SheetName_825_"/>
      <sheetName val="_Recovered_SheetName_826_"/>
      <sheetName val="_Recovered_SheetName_827_"/>
      <sheetName val="_Recovered_SheetName_828_"/>
      <sheetName val="_Recovered_SheetName_829_"/>
      <sheetName val="_Recovered_SheetName_830_"/>
      <sheetName val="_Recovered_SheetName_831_"/>
      <sheetName val="_Recovered_SheetName_832_"/>
      <sheetName val="_Recovered_SheetName_833_"/>
      <sheetName val="_Recovered_SheetName_834_"/>
      <sheetName val="_Recovered_SheetName_835_"/>
      <sheetName val="_Recovered_SheetName_836_"/>
      <sheetName val="_Recovered_SheetName_837_"/>
      <sheetName val="_Recovered_SheetName_838_"/>
      <sheetName val="_Recovered_SheetName_839_"/>
      <sheetName val="_Recovered_SheetName_840_"/>
      <sheetName val="_Recovered_SheetName_841_"/>
      <sheetName val="_Recovered_SheetName_842_"/>
      <sheetName val="_Recovered_SheetName_843_"/>
      <sheetName val="_Recovered_SheetName_844_"/>
      <sheetName val="_Recovered_SheetName_845_"/>
      <sheetName val="_Recovered_SheetName_846_"/>
      <sheetName val="_Recovered_SheetName_847_"/>
      <sheetName val="_Recovered_SheetName_848_"/>
      <sheetName val="_Recovered_SheetName_849_"/>
      <sheetName val="_Recovered_SheetName_850_"/>
      <sheetName val="_Recovered_SheetName_851_"/>
      <sheetName val="_Recovered_SheetName_852_"/>
      <sheetName val="_Recovered_SheetName_853_"/>
      <sheetName val="_Recovered_SheetName_854_"/>
      <sheetName val="_Recovered_SheetName_855_"/>
      <sheetName val="_Recovered_SheetName_856_"/>
      <sheetName val="_Recovered_SheetName_857_"/>
      <sheetName val="_Recovered_SheetName_858_"/>
      <sheetName val="_Recovered_SheetName_859_"/>
      <sheetName val="_Recovered_SheetName_860_"/>
      <sheetName val="_Recovered_SheetName_861_"/>
      <sheetName val="_Recovered_SheetName_862_"/>
      <sheetName val="_Recovered_SheetName_863_"/>
      <sheetName val="_Recovered_SheetName_864_"/>
      <sheetName val="_Recovered_SheetName_865_"/>
      <sheetName val="_Recovered_SheetName_866_"/>
      <sheetName val="_Recovered_SheetName_867_"/>
      <sheetName val="_Recovered_SheetName_868_"/>
      <sheetName val="_Recovered_SheetName_869_"/>
      <sheetName val="_Recovered_SheetName_870_"/>
      <sheetName val="_Recovered_SheetName_871_"/>
      <sheetName val="_Recovered_SheetName_872_"/>
      <sheetName val="_Recovered_SheetName_873_"/>
      <sheetName val="_Recovered_SheetName_874_"/>
      <sheetName val="_Recovered_SheetName_875_"/>
      <sheetName val="_Recovered_SheetName_876_"/>
      <sheetName val="_Recovered_SheetName_877_"/>
      <sheetName val="_Recovered_SheetName_878_"/>
      <sheetName val="_Recovered_SheetName_879_"/>
      <sheetName val="_Recovered_SheetName_880_"/>
      <sheetName val="_Recovered_SheetName_881_"/>
      <sheetName val="_Recovered_SheetName_882_"/>
      <sheetName val="_Recovered_SheetName_883_"/>
      <sheetName val="_Recovered_SheetName_884_"/>
      <sheetName val="_Recovered_SheetName_885_"/>
      <sheetName val="_Recovered_SheetName_886_"/>
      <sheetName val="_Recovered_SheetName_887_"/>
      <sheetName val="_Recovered_SheetName_888_"/>
      <sheetName val="_Recovered_SheetName_889_"/>
      <sheetName val="_Recovered_SheetName_890_"/>
      <sheetName val="_Recovered_SheetName_891_"/>
      <sheetName val="_Recovered_SheetName_892_"/>
      <sheetName val="_Recovered_SheetName_893_"/>
      <sheetName val="_Recovered_SheetName_894_"/>
      <sheetName val="_Recovered_SheetName_895_"/>
      <sheetName val="_Recovered_SheetName_896_"/>
      <sheetName val="_Recovered_SheetName_897_"/>
      <sheetName val="_Recovered_SheetName_898_"/>
      <sheetName val="_Recovered_SheetName_899_"/>
      <sheetName val="_Recovered_SheetName_900_"/>
      <sheetName val="_Recovered_SheetName_901_"/>
      <sheetName val="_Recovered_SheetName_902_"/>
      <sheetName val="_Recovered_SheetName_903_"/>
      <sheetName val="_Recovered_SheetName_904_"/>
      <sheetName val="_Recovered_SheetName_905_"/>
      <sheetName val="_Recovered_SheetName_906_"/>
      <sheetName val="_Recovered_SheetName_907_"/>
      <sheetName val="_Recovered_SheetName_908_"/>
      <sheetName val="_Recovered_SheetName_909_"/>
      <sheetName val="_Recovered_SheetName_910_"/>
      <sheetName val="_Recovered_SheetName_911_"/>
      <sheetName val="_Recovered_SheetName_912_"/>
      <sheetName val="_Recovered_SheetName_913_"/>
      <sheetName val="_Recovered_SheetName_914_"/>
      <sheetName val="_Recovered_SheetName_915_"/>
      <sheetName val="_Recovered_SheetName_916_"/>
      <sheetName val="_Recovered_SheetName_917_"/>
      <sheetName val="_Recovered_SheetName_918_"/>
      <sheetName val="_Recovered_SheetName_919_"/>
      <sheetName val="_Recovered_SheetName_920_"/>
      <sheetName val="_Recovered_SheetName_921_"/>
      <sheetName val="_Recovered_SheetName_922_"/>
      <sheetName val="_Recovered_SheetName_923_"/>
      <sheetName val="_Recovered_SheetName_924_"/>
      <sheetName val="_Recovered_SheetName_925_"/>
      <sheetName val="_Recovered_SheetName_926_"/>
      <sheetName val="_Recovered_SheetName_927_"/>
      <sheetName val="_Recovered_SheetName_928_"/>
      <sheetName val="_Recovered_SheetName_929_"/>
      <sheetName val="_Recovered_SheetName_930_"/>
      <sheetName val="_Recovered_SheetName_931_"/>
      <sheetName val="_Recovered_SheetName_932_"/>
      <sheetName val="_Recovered_SheetName_933_"/>
      <sheetName val="_Recovered_SheetName_934_"/>
      <sheetName val="_Recovered_SheetName_935_"/>
      <sheetName val="_Recovered_SheetName_936_"/>
      <sheetName val="_Recovered_SheetName_937_"/>
      <sheetName val="_Recovered_SheetName_938_"/>
      <sheetName val="_Recovered_SheetName_939_"/>
      <sheetName val="_Recovered_SheetName_940_"/>
      <sheetName val="_Recovered_SheetName_941_"/>
      <sheetName val="_Recovered_SheetName_942_"/>
      <sheetName val="_Recovered_SheetName_943_"/>
      <sheetName val="_Recovered_SheetName_944_"/>
      <sheetName val="_Recovered_SheetName_945_"/>
      <sheetName val="_Recovered_SheetName_946_"/>
      <sheetName val="_Recovered_SheetName_947_"/>
      <sheetName val="_Recovered_SheetName_948_"/>
      <sheetName val="_Recovered_SheetName_949_"/>
      <sheetName val="_Recovered_SheetName_950_"/>
      <sheetName val="_Recovered_SheetName_951_"/>
      <sheetName val="_Recovered_SheetName_952_"/>
      <sheetName val="_Recovered_SheetName_953_"/>
      <sheetName val="_Recovered_SheetName_954_"/>
      <sheetName val="_Recovered_SheetName_955_"/>
      <sheetName val="_Recovered_SheetName_956_"/>
      <sheetName val="_Recovered_SheetName_957_"/>
      <sheetName val="_Recovered_SheetName_958_"/>
      <sheetName val="_Recovered_SheetName_959_"/>
      <sheetName val="_Recovered_SheetName_960_"/>
      <sheetName val="_Recovered_SheetName_961_"/>
      <sheetName val="_Recovered_SheetName_962_"/>
      <sheetName val="_Recovered_SheetName_963_"/>
      <sheetName val="_Recovered_SheetName_964_"/>
      <sheetName val="_Recovered_SheetName_965_"/>
      <sheetName val="_Recovered_SheetName_966_"/>
      <sheetName val="_Recovered_SheetName_967_"/>
      <sheetName val="_Recovered_SheetName_968_"/>
      <sheetName val="_Recovered_SheetName_969_"/>
      <sheetName val="_Recovered_SheetName_970_"/>
      <sheetName val="_Recovered_SheetName_971_"/>
      <sheetName val="_Recovered_SheetName_972_"/>
      <sheetName val="_Recovered_SheetName_973_"/>
      <sheetName val="_Recovered_SheetName_974_"/>
      <sheetName val="_Recovered_SheetName_975_"/>
      <sheetName val="_Recovered_SheetName_976_"/>
      <sheetName val="_Recovered_SheetName_977_"/>
      <sheetName val="_Recovered_SheetName_978_"/>
      <sheetName val="_Recovered_SheetName_979_"/>
      <sheetName val="_Recovered_SheetName_980_"/>
      <sheetName val="_Recovered_SheetName_981_"/>
      <sheetName val="_Recovered_SheetName_982_"/>
      <sheetName val="_Recovered_SheetName_983_"/>
      <sheetName val="_Recovered_SheetName_984_"/>
      <sheetName val="_Recovered_SheetName_985_"/>
      <sheetName val="_Recovered_SheetName_986_"/>
      <sheetName val="_Recovered_SheetName_987_"/>
      <sheetName val="_Recovered_SheetName_988_"/>
      <sheetName val="_Recovered_SheetName_989_"/>
      <sheetName val="_Recovered_SheetName_990_"/>
      <sheetName val="_Recovered_SheetName_991_"/>
      <sheetName val="_Recovered_SheetName_992_"/>
      <sheetName val="_Recovered_SheetName_993_"/>
      <sheetName val="_Recovered_SheetName_994_"/>
      <sheetName val="_Recovered_SheetName_995_"/>
      <sheetName val="_Recovered_SheetName_996_"/>
      <sheetName val="_Recovered_SheetName_997_"/>
      <sheetName val="_Recovered_SheetName_998_"/>
      <sheetName val="_Recovered_SheetName_999_"/>
      <sheetName val="_Recovered_SheetName_1000_"/>
      <sheetName val="_Recovered_SheetName_1001_"/>
      <sheetName val="_Recovered_SheetName_1002_"/>
      <sheetName val="_Recovered_SheetName_1003_"/>
      <sheetName val="_Recovered_SheetName_1004_"/>
      <sheetName val="_Recovered_SheetName_1005_"/>
      <sheetName val="_Recovered_SheetName_1006_"/>
      <sheetName val="_Recovered_SheetName_1007_"/>
      <sheetName val="_Recovered_SheetName_1008_"/>
      <sheetName val="_Recovered_SheetName_1009_"/>
      <sheetName val="_Recovered_SheetName_1010_"/>
      <sheetName val="_Recovered_SheetName_1011_"/>
      <sheetName val="_Recovered_SheetName_1012_"/>
      <sheetName val="_Recovered_SheetName_1013_"/>
      <sheetName val="_Recovered_SheetName_1014_"/>
      <sheetName val="_Recovered_SheetName_1015_"/>
      <sheetName val="_Recovered_SheetName_1016_"/>
      <sheetName val="_Recovered_SheetName_1017_"/>
      <sheetName val="_Recovered_SheetName_1018_"/>
      <sheetName val="_Recovered_SheetName_1019_"/>
      <sheetName val="_Recovered_SheetName_1020_"/>
      <sheetName val="_Recovered_SheetName_1021_"/>
      <sheetName val="_Recovered_SheetName_1022_"/>
      <sheetName val="_Recovered_SheetName_1023_"/>
      <sheetName val="_Recovered_SheetName_1024_"/>
      <sheetName val="_Recovered_SheetName_1025_"/>
      <sheetName val="_Recovered_SheetName_1026_"/>
      <sheetName val="_Recovered_SheetName_1027_"/>
      <sheetName val="_Recovered_SheetName_1028_"/>
      <sheetName val="_Recovered_SheetName_1029_"/>
      <sheetName val="_Recovered_SheetName_1030_"/>
      <sheetName val="_Recovered_SheetName_1031_"/>
      <sheetName val="_Recovered_SheetName_1032_"/>
      <sheetName val="_Recovered_SheetName_1033_"/>
      <sheetName val="_Recovered_SheetName_1034_"/>
      <sheetName val="_Recovered_SheetName_1035_"/>
      <sheetName val="_Recovered_SheetName_1036_"/>
      <sheetName val="_Recovered_SheetName_1037_"/>
      <sheetName val="_Recovered_SheetName_1038_"/>
      <sheetName val="_Recovered_SheetName_1039_"/>
      <sheetName val="_Recovered_SheetName_1040_"/>
      <sheetName val="_Recovered_SheetName_1041_"/>
      <sheetName val="_Recovered_SheetName_1042_"/>
      <sheetName val="_Recovered_SheetName_1043_"/>
      <sheetName val="_Recovered_SheetName_1044_"/>
      <sheetName val="_Recovered_SheetName_1045_"/>
      <sheetName val="_Recovered_SheetName_1046_"/>
      <sheetName val="_Recovered_SheetName_1047_"/>
      <sheetName val="_Recovered_SheetName_1048_"/>
      <sheetName val="_Recovered_SheetName_1049_"/>
      <sheetName val="_Recovered_SheetName_1050_"/>
      <sheetName val="_Recovered_SheetName_1051_"/>
      <sheetName val="_Recovered_SheetName_1052_"/>
      <sheetName val="_Recovered_SheetName_1053_"/>
      <sheetName val="_Recovered_SheetName_1054_"/>
      <sheetName val="_Recovered_SheetName_1055_"/>
      <sheetName val="_Recovered_SheetName_1056_"/>
      <sheetName val="_Recovered_SheetName_1057_"/>
      <sheetName val="_Recovered_SheetName_1058_"/>
      <sheetName val="_Recovered_SheetName_1059_"/>
      <sheetName val="_Recovered_SheetName_1060_"/>
      <sheetName val="_Recovered_SheetName_1061_"/>
      <sheetName val="_Recovered_SheetName_1062_"/>
      <sheetName val="_Recovered_SheetName_1063_"/>
      <sheetName val="_Recovered_SheetName_1064_"/>
      <sheetName val="_Recovered_SheetName_1065_"/>
      <sheetName val="_Recovered_SheetName_1066_"/>
      <sheetName val="_Recovered_SheetName_1067_"/>
      <sheetName val="_Recovered_SheetName_1068_"/>
      <sheetName val="_Recovered_SheetName_1069_"/>
      <sheetName val="_Recovered_SheetName_1070_"/>
      <sheetName val="_Recovered_SheetName_1071_"/>
      <sheetName val="_Recovered_SheetName_1072_"/>
      <sheetName val="_Recovered_SheetName_1073_"/>
      <sheetName val="_Recovered_SheetName_1074_"/>
      <sheetName val="_Recovered_SheetName_1075_"/>
      <sheetName val="_Recovered_SheetName_1076_"/>
      <sheetName val="_Recovered_SheetName_1077_"/>
      <sheetName val="_Recovered_SheetName_1078_"/>
      <sheetName val="_Recovered_SheetName_1079_"/>
      <sheetName val="_Recovered_SheetName_1080_"/>
      <sheetName val="_Recovered_SheetName_1081_"/>
      <sheetName val="_Recovered_SheetName_1082_"/>
      <sheetName val="_Recovered_SheetName_1083_"/>
      <sheetName val="_Recovered_SheetName_1084_"/>
      <sheetName val="_Recovered_SheetName_1085_"/>
      <sheetName val="_Recovered_SheetName_1086_"/>
      <sheetName val="_Recovered_SheetName_1087_"/>
      <sheetName val="_Recovered_SheetName_1088_"/>
      <sheetName val="_Recovered_SheetName_1089_"/>
      <sheetName val="_Recovered_SheetName_1090_"/>
      <sheetName val="_Recovered_SheetName_1091_"/>
      <sheetName val="_Recovered_SheetName_1092_"/>
      <sheetName val="_Recovered_SheetName_1093_"/>
      <sheetName val="_Recovered_SheetName_1094_"/>
      <sheetName val="_Recovered_SheetName_1095_"/>
      <sheetName val="_Recovered_SheetName_1096_"/>
      <sheetName val="_Recovered_SheetName_1097_"/>
      <sheetName val="_Recovered_SheetName_1098_"/>
      <sheetName val="_Recovered_SheetName_1099_"/>
      <sheetName val="_Recovered_SheetName_1100_"/>
      <sheetName val="_Recovered_SheetName_1101_"/>
      <sheetName val="_Recovered_SheetName_1102_"/>
      <sheetName val="_Recovered_SheetName_1103_"/>
      <sheetName val="_Recovered_SheetName_1104_"/>
      <sheetName val="_Recovered_SheetName_1105_"/>
      <sheetName val="_Recovered_SheetName_1106_"/>
      <sheetName val="_Recovered_SheetName_1107_"/>
      <sheetName val="_Recovered_SheetName_1108_"/>
      <sheetName val="_Recovered_SheetName_1109_"/>
      <sheetName val="_Recovered_SheetName_1110_"/>
      <sheetName val="_Recovered_SheetName_1111_"/>
      <sheetName val="_Recovered_SheetName_1112_"/>
      <sheetName val="_Recovered_SheetName_1113_"/>
      <sheetName val="_Recovered_SheetName_1114_"/>
      <sheetName val="_Recovered_SheetName_1115_"/>
      <sheetName val="_Recovered_SheetName_1116_"/>
      <sheetName val="_Recovered_SheetName_1117_"/>
      <sheetName val="_Recovered_SheetName_1118_"/>
      <sheetName val="_Recovered_SheetName_1119_"/>
      <sheetName val="_Recovered_SheetName_1120_"/>
      <sheetName val="_Recovered_SheetName_1121_"/>
      <sheetName val="_Recovered_SheetName_1122_"/>
      <sheetName val="_Recovered_SheetName_1123_"/>
      <sheetName val="_Recovered_SheetName_1124_"/>
      <sheetName val="_Recovered_SheetName_1125_"/>
      <sheetName val="_Recovered_SheetName_1126_"/>
      <sheetName val="_Recovered_SheetName_1127_"/>
      <sheetName val="_Recovered_SheetName_1128_"/>
      <sheetName val="_Recovered_SheetName_1129_"/>
      <sheetName val="_Recovered_SheetName_1130_"/>
      <sheetName val="_Recovered_SheetName_1131_"/>
      <sheetName val="_Recovered_SheetName_1132_"/>
      <sheetName val="_Recovered_SheetName_1133_"/>
      <sheetName val="_Recovered_SheetName_1134_"/>
      <sheetName val="_Recovered_SheetName_1135_"/>
      <sheetName val="_Recovered_SheetName_1136_"/>
      <sheetName val="_Recovered_SheetName_1137_"/>
      <sheetName val="_Recovered_SheetName_1138_"/>
      <sheetName val="_Recovered_SheetName_1139_"/>
      <sheetName val="_Recovered_SheetName_1140_"/>
      <sheetName val="_Recovered_SheetName_1141_"/>
      <sheetName val="_Recovered_SheetName_1142_"/>
      <sheetName val="_Recovered_SheetName_1143_"/>
      <sheetName val="_Recovered_SheetName_1144_"/>
      <sheetName val="_Recovered_SheetName_1145_"/>
      <sheetName val="_Recovered_SheetName_1146_"/>
      <sheetName val="_Recovered_SheetName_1147_"/>
      <sheetName val="_Recovered_SheetName_1148_"/>
      <sheetName val="_Recovered_SheetName_1149_"/>
      <sheetName val="_Recovered_SheetName_1150_"/>
      <sheetName val="_Recovered_SheetName_1151_"/>
      <sheetName val="_Recovered_SheetName_1152_"/>
      <sheetName val="_Recovered_SheetName_1153_"/>
      <sheetName val="_Recovered_SheetName_1154_"/>
      <sheetName val="_Recovered_SheetName_1155_"/>
      <sheetName val="_Recovered_SheetName_1156_"/>
      <sheetName val="_Recovered_SheetName_1157_"/>
      <sheetName val="_Recovered_SheetName_1158_"/>
      <sheetName val="_Recovered_SheetName_1159_"/>
      <sheetName val="_Recovered_SheetName_1160_"/>
      <sheetName val="_Recovered_SheetName_1161_"/>
      <sheetName val="_Recovered_SheetName_1162_"/>
      <sheetName val="_Recovered_SheetName_1163_"/>
      <sheetName val="_Recovered_SheetName_1164_"/>
      <sheetName val="_Recovered_SheetName_1165_"/>
      <sheetName val="_Recovered_SheetName_1166_"/>
      <sheetName val="_Recovered_SheetName_1167_"/>
      <sheetName val="_Recovered_SheetName_1168_"/>
      <sheetName val="_Recovered_SheetName_1169_"/>
      <sheetName val="_Recovered_SheetName_1170_"/>
      <sheetName val="_Recovered_SheetName_1171_"/>
      <sheetName val="_Recovered_SheetName_1172_"/>
      <sheetName val="_Recovered_SheetName_1173_"/>
      <sheetName val="_Recovered_SheetName_1174_"/>
      <sheetName val="_Recovered_SheetName_1175_"/>
      <sheetName val="_Recovered_SheetName_1176_"/>
      <sheetName val="_Recovered_SheetName_1177_"/>
      <sheetName val="_Recovered_SheetName_1178_"/>
      <sheetName val="_Recovered_SheetName_1179_"/>
      <sheetName val="_Recovered_SheetName_1180_"/>
      <sheetName val="_Recovered_SheetName_1181_"/>
      <sheetName val="_Recovered_SheetName_1182_"/>
      <sheetName val="_Recovered_SheetName_1183_"/>
      <sheetName val="_Recovered_SheetName_1184_"/>
      <sheetName val="_Recovered_SheetName_1185_"/>
      <sheetName val="_Recovered_SheetName_1186_"/>
      <sheetName val="_Recovered_SheetName_1187_"/>
      <sheetName val="_Recovered_SheetName_1188_"/>
      <sheetName val="_Recovered_SheetName_1189_"/>
      <sheetName val="_Recovered_SheetName_1190_"/>
      <sheetName val="_Recovered_SheetName_1191_"/>
      <sheetName val="_Recovered_SheetName_1192_"/>
      <sheetName val="_Recovered_SheetName_1193_"/>
      <sheetName val="_Recovered_SheetName_1194_"/>
      <sheetName val="_Recovered_SheetName_1195_"/>
      <sheetName val="_Recovered_SheetName_1196_"/>
      <sheetName val="_Recovered_SheetName_1197_"/>
      <sheetName val="_Recovered_SheetName_1198_"/>
      <sheetName val="_Recovered_SheetName_1199_"/>
      <sheetName val="_Recovered_SheetName_1200_"/>
      <sheetName val="_Recovered_SheetName_1201_"/>
      <sheetName val="_Recovered_SheetName_1202_"/>
      <sheetName val="_Recovered_SheetName_1203_"/>
      <sheetName val="_Recovered_SheetName_1204_"/>
      <sheetName val="_Recovered_SheetName_1205_"/>
      <sheetName val="_Recovered_SheetName_1206_"/>
      <sheetName val="_Recovered_SheetName_1207_"/>
      <sheetName val="_Recovered_SheetName_1208_"/>
      <sheetName val="_Recovered_SheetName_1209_"/>
      <sheetName val="_Recovered_SheetName_1210_"/>
      <sheetName val="I-CO"/>
      <sheetName val="Statuses"/>
      <sheetName val="Accounts w Tax Ind"/>
      <sheetName val="Technology"/>
      <sheetName val="A-General"/>
      <sheetName val="2gii"/>
      <sheetName val="REL"/>
      <sheetName val="實際值-2006.02.06"/>
      <sheetName val="works - quote sheet"/>
      <sheetName val="qtn-002(it)s"/>
      <sheetName val="BR2(5)"/>
      <sheetName val="TS-TC"/>
      <sheetName val="Back filling"/>
      <sheetName val="NT items summary"/>
      <sheetName val="precast RC element"/>
      <sheetName val="Basement Works"/>
      <sheetName val="drg study"/>
      <sheetName val="RA"/>
      <sheetName val="basic"/>
      <sheetName val="block"/>
      <sheetName val="BP"/>
      <sheetName val="Technicla manpower"/>
      <sheetName val="Mixer"/>
      <sheetName val="ANALYSIS(CIVIL)"/>
      <sheetName val="GRAND SUMMARY"/>
      <sheetName val="ANa=Str"/>
      <sheetName val="Str.S &amp; Roofing"/>
      <sheetName val="opd"/>
      <sheetName val="Subhead_IV"/>
      <sheetName val="P.Well( RCC)"/>
      <sheetName val="Trial Balance"/>
      <sheetName val="auto"/>
      <sheetName val="Lowside"/>
      <sheetName val="1100"/>
      <sheetName val="Cables (2)"/>
      <sheetName val="Report"/>
      <sheetName val="Plant &amp;  Machinery"/>
      <sheetName val="MB.Prod"/>
      <sheetName val="Detail-Singly"/>
      <sheetName val="Design sheet"/>
      <sheetName val="GR.slab-reinft"/>
      <sheetName val="Sales_Eur"/>
      <sheetName val="DWTables"/>
      <sheetName val="item"/>
      <sheetName val="List of Rem Entries PY"/>
      <sheetName val="1st floor slab"/>
      <sheetName val="wwww"/>
      <sheetName val="DOOR-WINDOW SCHEDULE"/>
      <sheetName val="BLOCK WORK-GRD FLR"/>
      <sheetName val="SLAB SCHEDULE"/>
      <sheetName val="sum of drawings"/>
      <sheetName val="OVDDETAIL"/>
      <sheetName val="CrRajWMM"/>
      <sheetName val="Cashflow_projection9"/>
      <sheetName val="Page_2"/>
      <sheetName val="7_Other_Costs"/>
      <sheetName val="Leg_1-1"/>
      <sheetName val="ABUT_MASTER"/>
      <sheetName val="head_loss_calc"/>
      <sheetName val="DATA_-_Summary"/>
      <sheetName val="Civil_Works"/>
      <sheetName val="DMUU_Inputs"/>
      <sheetName val="UK_P&amp;L"/>
      <sheetName val="Ire_P&amp;L"/>
      <sheetName val="Fr_P&amp;L"/>
      <sheetName val="ES_P&amp;L"/>
      <sheetName val="GR_P&amp;L"/>
      <sheetName val="PT_P&amp;L"/>
      <sheetName val="Trial_Balance"/>
      <sheetName val="BLOCK_WORK_B2"/>
      <sheetName val="Price Comparison"/>
      <sheetName val="Measurements"/>
      <sheetName val="Ceilings"/>
      <sheetName val="ACAD Finishes"/>
      <sheetName val="Site Details"/>
      <sheetName val="Chair"/>
      <sheetName val="Site Area Statement"/>
      <sheetName val="Doors"/>
      <sheetName val="PRICE COMP"/>
      <sheetName val="Internal Budget"/>
      <sheetName val="BHUB - Phase 1 areas"/>
      <sheetName val="MEP Cost "/>
      <sheetName val="BR Adj"/>
      <sheetName val="Cement Cons"/>
      <sheetName val="TBEAM"/>
      <sheetName val="9"/>
      <sheetName val="Staff"/>
      <sheetName val="Gemstar"/>
      <sheetName val="BFS"/>
      <sheetName val="App Q"/>
      <sheetName val="LEVEL SHEET"/>
      <sheetName val="B1"/>
      <sheetName val="Sheet18"/>
      <sheetName val="Lookup definitions"/>
      <sheetName val="BOQ LT"/>
      <sheetName val="grid"/>
      <sheetName val="ELECT"/>
      <sheetName val="CGL"/>
      <sheetName val="Ward areas"/>
      <sheetName val="THA"/>
      <sheetName val="Supplier No."/>
      <sheetName val="Emp Details"/>
      <sheetName val="Accounts_w_Tax_Ind"/>
      <sheetName val="Beam_at_Ground_flr_lvl(Steel)"/>
      <sheetName val="1612_01AL_-_INT_AM&amp;NIEP"/>
      <sheetName val="SM_DATA_with_National_CBP_price"/>
      <sheetName val="BASIS_-DEC_08"/>
      <sheetName val="Joineries"/>
      <sheetName val="500 kVA DG BOQ"/>
      <sheetName val="top sheet CORRE"/>
      <sheetName val="sheeet7"/>
      <sheetName val="Basic Rate"/>
      <sheetName val="Area Statement"/>
      <sheetName val="Main Building"/>
      <sheetName val="Summary - Flr wise"/>
      <sheetName val="Column_Quantity"/>
      <sheetName val="RA_markate"/>
      <sheetName val="Resource"/>
      <sheetName val="March Analysts"/>
      <sheetName val="allocation"/>
      <sheetName val="Wing Wise Status"/>
      <sheetName val="TABLE2"/>
      <sheetName val="Drop Down List"/>
      <sheetName val="DI-ESTI"/>
      <sheetName val="JAN"/>
      <sheetName val="Attributes"/>
      <sheetName val=""/>
      <sheetName val="VI Floor Beam "/>
      <sheetName val="작성방법"/>
      <sheetName val="MPR_PA_1"/>
      <sheetName val="Curve_Detail"/>
      <sheetName val="TCS Proposed"/>
      <sheetName val="BOQ-Road"/>
      <sheetName val=" Type III"/>
      <sheetName val="6000"/>
      <sheetName val="TF"/>
      <sheetName val="Direction projet"/>
      <sheetName val="BQ Working"/>
      <sheetName val="QS Name"/>
      <sheetName val="PRI-LS"/>
      <sheetName val="Name Manager"/>
      <sheetName val="PPAP LOG"/>
      <sheetName val="DETAILED__BOQ"/>
      <sheetName val="Lookup_definitions"/>
      <sheetName val="WORK_TABLE"/>
      <sheetName val="D"/>
      <sheetName val="Canteen Expansion"/>
      <sheetName val="MB-Main"/>
      <sheetName val="DOOR-WIND"/>
      <sheetName val="A.O.R."/>
      <sheetName val="section"/>
      <sheetName val="LOCAL RATES"/>
      <sheetName val="Table"/>
      <sheetName val="sof"/>
      <sheetName val="OST_DATA"/>
      <sheetName val="Menu"/>
      <sheetName val="PCRPT01 341"/>
      <sheetName val="COSTPLAN"/>
      <sheetName val="Monthly Challans"/>
      <sheetName val="DsnConcept"/>
      <sheetName val="PS1"/>
      <sheetName val="Start"/>
      <sheetName val="Page_21"/>
      <sheetName val="DB_ET200(R__A)1"/>
      <sheetName val="SP&amp;ST_제출가1"/>
      <sheetName val="공정율_기초_Data1"/>
      <sheetName val="_Pricing_110512_xlsx1"/>
      <sheetName val="Sheet1_(2)1"/>
      <sheetName val="REFERANCE DATA"/>
      <sheetName val="BOQ_LT"/>
      <sheetName val="15 july 16 to 12 Aug16"/>
      <sheetName val="2 May to 31 May 2017"/>
      <sheetName val="Sales Report-Apr - Sept 08"/>
      <sheetName val="2.Valuation"/>
      <sheetName val="Valuation"/>
      <sheetName val="Schedule of Payment"/>
      <sheetName val="Summary Sheet"/>
      <sheetName val="Annex I-EXTERNAL ELEC"/>
      <sheetName val="Annex III-INT- Manufacturing"/>
      <sheetName val="MB - EXT ELEC"/>
      <sheetName val="MB - INT UTILITY"/>
      <sheetName val="MB - INT MFG BLD"/>
      <sheetName val="Slab thickness entry"/>
      <sheetName val="Site"/>
      <sheetName val="Silo with internal cone"/>
      <sheetName val="&lt;24-Staff RentTable&gt;"/>
      <sheetName val="REVENUES &amp; BS"/>
      <sheetName val="Basis Definition &amp; Lists"/>
      <sheetName val="T1"/>
      <sheetName val="Basic Material rate"/>
      <sheetName val="Labour Cost Breakup"/>
      <sheetName val="Basic labour Rate"/>
      <sheetName val="Basic_Material_rate"/>
      <sheetName val="Labour_Cost_Breakup"/>
      <sheetName val="Basic_labour_Rate"/>
      <sheetName val="ATTACH_6A"/>
      <sheetName val="Sloshing"/>
      <sheetName val="ETC Plant Cost"/>
      <sheetName val="SAL"/>
      <sheetName val="CAMPO &amp; PC_BC"/>
      <sheetName val="TAT"/>
      <sheetName val="YLD"/>
      <sheetName val="BHANDUP"/>
      <sheetName val="2.9. Payment Balance"/>
      <sheetName val="Manpower"/>
      <sheetName val="ssr-rates"/>
      <sheetName val="r"/>
      <sheetName val="Labour rate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ow r="3">
          <cell r="D3" t="str">
            <v>Gujarat rehabilitation work of Mathak village for TWRI</v>
          </cell>
        </row>
      </sheetData>
      <sheetData sheetId="302">
        <row r="3">
          <cell r="D3" t="str">
            <v>Gujarat rehabilitation work of Mathak village for TWRI</v>
          </cell>
        </row>
      </sheetData>
      <sheetData sheetId="303">
        <row r="3">
          <cell r="D3" t="str">
            <v>Gujarat rehabilitation work of Mathak village for TWRI</v>
          </cell>
        </row>
      </sheetData>
      <sheetData sheetId="304">
        <row r="3">
          <cell r="D3" t="str">
            <v>Gujarat rehabilitation work of Mathak village for TWRI</v>
          </cell>
        </row>
      </sheetData>
      <sheetData sheetId="305">
        <row r="3">
          <cell r="D3" t="str">
            <v>Gujarat rehabilitation work of Mathak village for TWRI</v>
          </cell>
        </row>
      </sheetData>
      <sheetData sheetId="306">
        <row r="3">
          <cell r="D3" t="str">
            <v>Gujarat rehabilitation work of Mathak village for TWRI</v>
          </cell>
        </row>
      </sheetData>
      <sheetData sheetId="307">
        <row r="3">
          <cell r="D3" t="str">
            <v>Gujarat rehabilitation work of Mathak village for TWRI</v>
          </cell>
        </row>
      </sheetData>
      <sheetData sheetId="308">
        <row r="3">
          <cell r="D3" t="str">
            <v>Gujarat rehabilitation work of Mathak village for TWRI</v>
          </cell>
        </row>
      </sheetData>
      <sheetData sheetId="309">
        <row r="3">
          <cell r="D3" t="str">
            <v>Gujarat rehabilitation work of Mathak village for TWRI</v>
          </cell>
        </row>
      </sheetData>
      <sheetData sheetId="310">
        <row r="3">
          <cell r="D3" t="str">
            <v>Gujarat rehabilitation work of Mathak village for TWRI</v>
          </cell>
        </row>
      </sheetData>
      <sheetData sheetId="311">
        <row r="3">
          <cell r="D3" t="str">
            <v>Gujarat rehabilitation work of Mathak village for TWRI</v>
          </cell>
        </row>
      </sheetData>
      <sheetData sheetId="312">
        <row r="3">
          <cell r="D3" t="str">
            <v>Gujarat rehabilitation work of Mathak village for TWRI</v>
          </cell>
        </row>
      </sheetData>
      <sheetData sheetId="313">
        <row r="3">
          <cell r="D3" t="str">
            <v>Gujarat rehabilitation work of Mathak village for TWRI</v>
          </cell>
        </row>
      </sheetData>
      <sheetData sheetId="314">
        <row r="3">
          <cell r="D3" t="str">
            <v>Gujarat rehabilitation work of Mathak village for TWRI</v>
          </cell>
        </row>
      </sheetData>
      <sheetData sheetId="315">
        <row r="3">
          <cell r="D3" t="str">
            <v>Gujarat rehabilitation work of Mathak village for TWRI</v>
          </cell>
        </row>
      </sheetData>
      <sheetData sheetId="316">
        <row r="3">
          <cell r="D3" t="str">
            <v>Gujarat rehabilitation work of Mathak village for TWRI</v>
          </cell>
        </row>
      </sheetData>
      <sheetData sheetId="317">
        <row r="3">
          <cell r="D3" t="str">
            <v>Gujarat rehabilitation work of Mathak village for TWRI</v>
          </cell>
        </row>
      </sheetData>
      <sheetData sheetId="318">
        <row r="3">
          <cell r="D3" t="str">
            <v>Gujarat rehabilitation work of Mathak village for TWRI</v>
          </cell>
        </row>
      </sheetData>
      <sheetData sheetId="319">
        <row r="3">
          <cell r="D3" t="str">
            <v>Gujarat rehabilitation work of Mathak village for TWRI</v>
          </cell>
        </row>
      </sheetData>
      <sheetData sheetId="320">
        <row r="3">
          <cell r="D3" t="str">
            <v>Gujarat rehabilitation work of Mathak village for TWRI</v>
          </cell>
        </row>
      </sheetData>
      <sheetData sheetId="321">
        <row r="3">
          <cell r="D3" t="str">
            <v>Gujarat rehabilitation work of Mathak village for TWRI</v>
          </cell>
        </row>
      </sheetData>
      <sheetData sheetId="322">
        <row r="3">
          <cell r="D3" t="str">
            <v>Gujarat rehabilitation work of Mathak village for TWRI</v>
          </cell>
        </row>
      </sheetData>
      <sheetData sheetId="323">
        <row r="3">
          <cell r="D3" t="str">
            <v>Gujarat rehabilitation work of Mathak village for TWRI</v>
          </cell>
        </row>
      </sheetData>
      <sheetData sheetId="324">
        <row r="3">
          <cell r="D3" t="str">
            <v>Gujarat rehabilitation work of Mathak village for TWRI</v>
          </cell>
        </row>
      </sheetData>
      <sheetData sheetId="325">
        <row r="3">
          <cell r="D3" t="str">
            <v>Gujarat rehabilitation work of Mathak village for TWRI</v>
          </cell>
        </row>
      </sheetData>
      <sheetData sheetId="326">
        <row r="3">
          <cell r="D3" t="str">
            <v>Gujarat rehabilitation work of Mathak village for TWRI</v>
          </cell>
        </row>
      </sheetData>
      <sheetData sheetId="327">
        <row r="3">
          <cell r="D3" t="str">
            <v>Gujarat rehabilitation work of Mathak village for TWRI</v>
          </cell>
        </row>
      </sheetData>
      <sheetData sheetId="328">
        <row r="3">
          <cell r="D3" t="str">
            <v>Gujarat rehabilitation work of Mathak village for TWRI</v>
          </cell>
        </row>
      </sheetData>
      <sheetData sheetId="329">
        <row r="3">
          <cell r="D3" t="str">
            <v>Gujarat rehabilitation work of Mathak village for TWRI</v>
          </cell>
        </row>
      </sheetData>
      <sheetData sheetId="330">
        <row r="3">
          <cell r="D3" t="str">
            <v>Gujarat rehabilitation work of Mathak village for TWRI</v>
          </cell>
        </row>
      </sheetData>
      <sheetData sheetId="331">
        <row r="3">
          <cell r="D3" t="str">
            <v>Gujarat rehabilitation work of Mathak village for TWRI</v>
          </cell>
        </row>
      </sheetData>
      <sheetData sheetId="332">
        <row r="3">
          <cell r="D3" t="str">
            <v>Gujarat rehabilitation work of Mathak village for TWRI</v>
          </cell>
        </row>
      </sheetData>
      <sheetData sheetId="333">
        <row r="3">
          <cell r="D3" t="str">
            <v>Gujarat rehabilitation work of Mathak village for TWRI</v>
          </cell>
        </row>
      </sheetData>
      <sheetData sheetId="334">
        <row r="3">
          <cell r="D3" t="str">
            <v>Gujarat rehabilitation work of Mathak village for TWRI</v>
          </cell>
        </row>
      </sheetData>
      <sheetData sheetId="335">
        <row r="3">
          <cell r="D3" t="str">
            <v>Gujarat rehabilitation work of Mathak village for TWRI</v>
          </cell>
        </row>
      </sheetData>
      <sheetData sheetId="336">
        <row r="3">
          <cell r="D3" t="str">
            <v>Gujarat rehabilitation work of Mathak village for TWRI</v>
          </cell>
        </row>
      </sheetData>
      <sheetData sheetId="337">
        <row r="3">
          <cell r="D3" t="str">
            <v>Gujarat rehabilitation work of Mathak village for TWRI</v>
          </cell>
        </row>
      </sheetData>
      <sheetData sheetId="338">
        <row r="3">
          <cell r="D3" t="str">
            <v>Gujarat rehabilitation work of Mathak village for TWRI</v>
          </cell>
        </row>
      </sheetData>
      <sheetData sheetId="339">
        <row r="3">
          <cell r="D3" t="str">
            <v>Gujarat rehabilitation work of Mathak village for TWRI</v>
          </cell>
        </row>
      </sheetData>
      <sheetData sheetId="340">
        <row r="3">
          <cell r="D3" t="str">
            <v>Gujarat rehabilitation work of Mathak village for TWRI</v>
          </cell>
        </row>
      </sheetData>
      <sheetData sheetId="341">
        <row r="3">
          <cell r="D3" t="str">
            <v>Gujarat rehabilitation work of Mathak village for TWRI</v>
          </cell>
        </row>
      </sheetData>
      <sheetData sheetId="342">
        <row r="3">
          <cell r="D3" t="str">
            <v>Gujarat rehabilitation work of Mathak village for TWRI</v>
          </cell>
        </row>
      </sheetData>
      <sheetData sheetId="343">
        <row r="3">
          <cell r="D3" t="str">
            <v>Gujarat rehabilitation work of Mathak village for TWRI</v>
          </cell>
        </row>
      </sheetData>
      <sheetData sheetId="344">
        <row r="3">
          <cell r="D3" t="str">
            <v>Gujarat rehabilitation work of Mathak village for TWRI</v>
          </cell>
        </row>
      </sheetData>
      <sheetData sheetId="345">
        <row r="3">
          <cell r="D3" t="str">
            <v>Gujarat rehabilitation work of Mathak village for TWRI</v>
          </cell>
        </row>
      </sheetData>
      <sheetData sheetId="346">
        <row r="3">
          <cell r="D3" t="str">
            <v>Gujarat rehabilitation work of Mathak village for TWRI</v>
          </cell>
        </row>
      </sheetData>
      <sheetData sheetId="347">
        <row r="3">
          <cell r="D3" t="str">
            <v>Gujarat rehabilitation work of Mathak village for TWRI</v>
          </cell>
        </row>
      </sheetData>
      <sheetData sheetId="348">
        <row r="3">
          <cell r="D3" t="str">
            <v>Gujarat rehabilitation work of Mathak village for TWRI</v>
          </cell>
        </row>
      </sheetData>
      <sheetData sheetId="349">
        <row r="3">
          <cell r="D3" t="str">
            <v>Gujarat rehabilitation work of Mathak village for TWRI</v>
          </cell>
        </row>
      </sheetData>
      <sheetData sheetId="350">
        <row r="3">
          <cell r="D3" t="str">
            <v>Gujarat rehabilitation work of Mathak village for TWRI</v>
          </cell>
        </row>
      </sheetData>
      <sheetData sheetId="351">
        <row r="3">
          <cell r="D3" t="str">
            <v>Gujarat rehabilitation work of Mathak village for TWRI</v>
          </cell>
        </row>
      </sheetData>
      <sheetData sheetId="352">
        <row r="3">
          <cell r="D3" t="str">
            <v>Gujarat rehabilitation work of Mathak village for TWRI</v>
          </cell>
        </row>
      </sheetData>
      <sheetData sheetId="353">
        <row r="3">
          <cell r="D3" t="str">
            <v>Gujarat rehabilitation work of Mathak village for TWRI</v>
          </cell>
        </row>
      </sheetData>
      <sheetData sheetId="354">
        <row r="3">
          <cell r="D3" t="str">
            <v>Gujarat rehabilitation work of Mathak village for TWRI</v>
          </cell>
        </row>
      </sheetData>
      <sheetData sheetId="355">
        <row r="3">
          <cell r="D3" t="str">
            <v>Gujarat rehabilitation work of Mathak village for TWRI</v>
          </cell>
        </row>
      </sheetData>
      <sheetData sheetId="356">
        <row r="3">
          <cell r="D3" t="str">
            <v>Gujarat rehabilitation work of Mathak village for TWRI</v>
          </cell>
        </row>
      </sheetData>
      <sheetData sheetId="357">
        <row r="3">
          <cell r="D3" t="str">
            <v>Gujarat rehabilitation work of Mathak village for TWRI</v>
          </cell>
        </row>
      </sheetData>
      <sheetData sheetId="358">
        <row r="3">
          <cell r="D3" t="str">
            <v>Gujarat rehabilitation work of Mathak village for TWRI</v>
          </cell>
        </row>
      </sheetData>
      <sheetData sheetId="359">
        <row r="3">
          <cell r="D3" t="str">
            <v>Gujarat rehabilitation work of Mathak village for TWRI</v>
          </cell>
        </row>
      </sheetData>
      <sheetData sheetId="360">
        <row r="3">
          <cell r="D3" t="str">
            <v>Gujarat rehabilitation work of Mathak village for TWRI</v>
          </cell>
        </row>
      </sheetData>
      <sheetData sheetId="361">
        <row r="3">
          <cell r="D3" t="str">
            <v>Gujarat rehabilitation work of Mathak village for TWRI</v>
          </cell>
        </row>
      </sheetData>
      <sheetData sheetId="362">
        <row r="3">
          <cell r="D3" t="str">
            <v>Gujarat rehabilitation work of Mathak village for TWRI</v>
          </cell>
        </row>
      </sheetData>
      <sheetData sheetId="363">
        <row r="3">
          <cell r="D3" t="str">
            <v>Gujarat rehabilitation work of Mathak village for TWRI</v>
          </cell>
        </row>
      </sheetData>
      <sheetData sheetId="364">
        <row r="3">
          <cell r="D3" t="str">
            <v>Gujarat rehabilitation work of Mathak village for TWRI</v>
          </cell>
        </row>
      </sheetData>
      <sheetData sheetId="365">
        <row r="3">
          <cell r="D3" t="str">
            <v>Gujarat rehabilitation work of Mathak village for TWRI</v>
          </cell>
        </row>
      </sheetData>
      <sheetData sheetId="366">
        <row r="3">
          <cell r="D3" t="str">
            <v>Gujarat rehabilitation work of Mathak village for TWRI</v>
          </cell>
        </row>
      </sheetData>
      <sheetData sheetId="367">
        <row r="3">
          <cell r="D3" t="str">
            <v>Gujarat rehabilitation work of Mathak village for TWRI</v>
          </cell>
        </row>
      </sheetData>
      <sheetData sheetId="368">
        <row r="3">
          <cell r="D3" t="str">
            <v>Gujarat rehabilitation work of Mathak village for TWRI</v>
          </cell>
        </row>
      </sheetData>
      <sheetData sheetId="369">
        <row r="3">
          <cell r="D3" t="str">
            <v>Gujarat rehabilitation work of Mathak village for TWRI</v>
          </cell>
        </row>
      </sheetData>
      <sheetData sheetId="370">
        <row r="3">
          <cell r="D3" t="str">
            <v>Gujarat rehabilitation work of Mathak village for TWRI</v>
          </cell>
        </row>
      </sheetData>
      <sheetData sheetId="371">
        <row r="3">
          <cell r="D3" t="str">
            <v>Gujarat rehabilitation work of Mathak village for TWRI</v>
          </cell>
        </row>
      </sheetData>
      <sheetData sheetId="372">
        <row r="3">
          <cell r="D3" t="str">
            <v>Gujarat rehabilitation work of Mathak village for TWRI</v>
          </cell>
        </row>
      </sheetData>
      <sheetData sheetId="373">
        <row r="3">
          <cell r="D3" t="str">
            <v>Gujarat rehabilitation work of Mathak village for TWRI</v>
          </cell>
        </row>
      </sheetData>
      <sheetData sheetId="374">
        <row r="3">
          <cell r="D3" t="str">
            <v>Gujarat rehabilitation work of Mathak village for TWRI</v>
          </cell>
        </row>
      </sheetData>
      <sheetData sheetId="375">
        <row r="3">
          <cell r="D3" t="str">
            <v>Gujarat rehabilitation work of Mathak village for TWRI</v>
          </cell>
        </row>
      </sheetData>
      <sheetData sheetId="376">
        <row r="3">
          <cell r="D3" t="str">
            <v>Gujarat rehabilitation work of Mathak village for TWRI</v>
          </cell>
        </row>
      </sheetData>
      <sheetData sheetId="377">
        <row r="3">
          <cell r="D3" t="str">
            <v>Gujarat rehabilitation work of Mathak village for TWRI</v>
          </cell>
        </row>
      </sheetData>
      <sheetData sheetId="378">
        <row r="3">
          <cell r="D3" t="str">
            <v>Gujarat rehabilitation work of Mathak village for TWRI</v>
          </cell>
        </row>
      </sheetData>
      <sheetData sheetId="379">
        <row r="3">
          <cell r="D3" t="str">
            <v>Gujarat rehabilitation work of Mathak village for TWRI</v>
          </cell>
        </row>
      </sheetData>
      <sheetData sheetId="380">
        <row r="3">
          <cell r="D3" t="str">
            <v>Gujarat rehabilitation work of Mathak village for TWRI</v>
          </cell>
        </row>
      </sheetData>
      <sheetData sheetId="381">
        <row r="3">
          <cell r="D3" t="str">
            <v>Gujarat rehabilitation work of Mathak village for TWRI</v>
          </cell>
        </row>
      </sheetData>
      <sheetData sheetId="382">
        <row r="3">
          <cell r="D3" t="str">
            <v>Gujarat rehabilitation work of Mathak village for TWRI</v>
          </cell>
        </row>
      </sheetData>
      <sheetData sheetId="383">
        <row r="3">
          <cell r="D3" t="str">
            <v>Gujarat rehabilitation work of Mathak village for TWRI</v>
          </cell>
        </row>
      </sheetData>
      <sheetData sheetId="384">
        <row r="3">
          <cell r="D3" t="str">
            <v>Gujarat rehabilitation work of Mathak village for TWRI</v>
          </cell>
        </row>
      </sheetData>
      <sheetData sheetId="385">
        <row r="3">
          <cell r="D3" t="str">
            <v>Gujarat rehabilitation work of Mathak village for TWRI</v>
          </cell>
        </row>
      </sheetData>
      <sheetData sheetId="386">
        <row r="3">
          <cell r="D3" t="str">
            <v>Gujarat rehabilitation work of Mathak village for TWRI</v>
          </cell>
        </row>
      </sheetData>
      <sheetData sheetId="387">
        <row r="3">
          <cell r="D3" t="str">
            <v>Gujarat rehabilitation work of Mathak village for TWRI</v>
          </cell>
        </row>
      </sheetData>
      <sheetData sheetId="388">
        <row r="3">
          <cell r="D3" t="str">
            <v>Gujarat rehabilitation work of Mathak village for TWRI</v>
          </cell>
        </row>
      </sheetData>
      <sheetData sheetId="389">
        <row r="3">
          <cell r="D3" t="str">
            <v>Gujarat rehabilitation work of Mathak village for TWRI</v>
          </cell>
        </row>
      </sheetData>
      <sheetData sheetId="390" refreshError="1"/>
      <sheetData sheetId="391" refreshError="1"/>
      <sheetData sheetId="392">
        <row r="3">
          <cell r="D3" t="str">
            <v>Gujarat rehabilitation work of Mathak village for TWRI</v>
          </cell>
        </row>
      </sheetData>
      <sheetData sheetId="393">
        <row r="3">
          <cell r="D3" t="str">
            <v>Gujarat rehabilitation work of Mathak village for TWRI</v>
          </cell>
        </row>
      </sheetData>
      <sheetData sheetId="394" refreshError="1"/>
      <sheetData sheetId="395" refreshError="1"/>
      <sheetData sheetId="396">
        <row r="3">
          <cell r="D3" t="str">
            <v>Gujarat rehabilitation work of Mathak village for TWRI</v>
          </cell>
        </row>
      </sheetData>
      <sheetData sheetId="397">
        <row r="3">
          <cell r="D3" t="str">
            <v>Gujarat rehabilitation work of Mathak village for TWRI</v>
          </cell>
        </row>
      </sheetData>
      <sheetData sheetId="398">
        <row r="3">
          <cell r="D3" t="str">
            <v>Gujarat rehabilitation work of Mathak village for TWRI</v>
          </cell>
        </row>
      </sheetData>
      <sheetData sheetId="399">
        <row r="3">
          <cell r="D3" t="str">
            <v>Gujarat rehabilitation work of Mathak village for TWRI</v>
          </cell>
        </row>
      </sheetData>
      <sheetData sheetId="400">
        <row r="3">
          <cell r="D3" t="str">
            <v>Gujarat rehabilitation work of Mathak village for TWRI</v>
          </cell>
        </row>
      </sheetData>
      <sheetData sheetId="401">
        <row r="3">
          <cell r="D3" t="str">
            <v>Gujarat rehabilitation work of Mathak village for TWRI</v>
          </cell>
        </row>
      </sheetData>
      <sheetData sheetId="402">
        <row r="3">
          <cell r="D3" t="str">
            <v>Gujarat rehabilitation work of Mathak village for TWRI</v>
          </cell>
        </row>
      </sheetData>
      <sheetData sheetId="403">
        <row r="3">
          <cell r="D3" t="str">
            <v>Gujarat rehabilitation work of Mathak village for TWRI</v>
          </cell>
        </row>
      </sheetData>
      <sheetData sheetId="404">
        <row r="3">
          <cell r="D3" t="str">
            <v>Gujarat rehabilitation work of Mathak village for TWRI</v>
          </cell>
        </row>
      </sheetData>
      <sheetData sheetId="405">
        <row r="3">
          <cell r="D3" t="str">
            <v>Gujarat rehabilitation work of Mathak village for TWRI</v>
          </cell>
        </row>
      </sheetData>
      <sheetData sheetId="406">
        <row r="3">
          <cell r="D3" t="str">
            <v>Gujarat rehabilitation work of Mathak village for TWRI</v>
          </cell>
        </row>
      </sheetData>
      <sheetData sheetId="407">
        <row r="3">
          <cell r="D3" t="str">
            <v>Gujarat rehabilitation work of Mathak village for TWRI</v>
          </cell>
        </row>
      </sheetData>
      <sheetData sheetId="408">
        <row r="3">
          <cell r="D3" t="str">
            <v>Gujarat rehabilitation work of Mathak village for TWRI</v>
          </cell>
        </row>
      </sheetData>
      <sheetData sheetId="409">
        <row r="3">
          <cell r="D3" t="str">
            <v>Gujarat rehabilitation work of Mathak village for TWRI</v>
          </cell>
        </row>
      </sheetData>
      <sheetData sheetId="410">
        <row r="3">
          <cell r="D3" t="str">
            <v>Gujarat rehabilitation work of Mathak village for TWRI</v>
          </cell>
        </row>
      </sheetData>
      <sheetData sheetId="411">
        <row r="3">
          <cell r="D3" t="str">
            <v>Gujarat rehabilitation work of Mathak village for TWRI</v>
          </cell>
        </row>
      </sheetData>
      <sheetData sheetId="412">
        <row r="3">
          <cell r="D3" t="str">
            <v>Gujarat rehabilitation work of Mathak village for TWRI</v>
          </cell>
        </row>
      </sheetData>
      <sheetData sheetId="413">
        <row r="3">
          <cell r="D3" t="str">
            <v>Gujarat rehabilitation work of Mathak village for TWRI</v>
          </cell>
        </row>
      </sheetData>
      <sheetData sheetId="414">
        <row r="3">
          <cell r="D3" t="str">
            <v>Gujarat rehabilitation work of Mathak village for TWRI</v>
          </cell>
        </row>
      </sheetData>
      <sheetData sheetId="415">
        <row r="3">
          <cell r="D3" t="str">
            <v>Gujarat rehabilitation work of Mathak village for TWRI</v>
          </cell>
        </row>
      </sheetData>
      <sheetData sheetId="416">
        <row r="3">
          <cell r="D3" t="str">
            <v>Gujarat rehabilitation work of Mathak village for TWRI</v>
          </cell>
        </row>
      </sheetData>
      <sheetData sheetId="417">
        <row r="3">
          <cell r="D3" t="str">
            <v>Gujarat rehabilitation work of Mathak village for TWRI</v>
          </cell>
        </row>
      </sheetData>
      <sheetData sheetId="418">
        <row r="3">
          <cell r="D3" t="str">
            <v>Gujarat rehabilitation work of Mathak village for TWRI</v>
          </cell>
        </row>
      </sheetData>
      <sheetData sheetId="419">
        <row r="3">
          <cell r="D3" t="str">
            <v>Gujarat rehabilitation work of Mathak village for TWRI</v>
          </cell>
        </row>
      </sheetData>
      <sheetData sheetId="420">
        <row r="3">
          <cell r="D3" t="str">
            <v>Gujarat rehabilitation work of Mathak village for TWRI</v>
          </cell>
        </row>
      </sheetData>
      <sheetData sheetId="421">
        <row r="3">
          <cell r="D3" t="str">
            <v>Gujarat rehabilitation work of Mathak village for TWRI</v>
          </cell>
        </row>
      </sheetData>
      <sheetData sheetId="422" refreshError="1"/>
      <sheetData sheetId="423">
        <row r="3">
          <cell r="D3" t="str">
            <v>Gujarat rehabilitation work of Mathak village for TWRI</v>
          </cell>
        </row>
      </sheetData>
      <sheetData sheetId="424">
        <row r="3">
          <cell r="D3" t="str">
            <v>Gujarat rehabilitation work of Mathak village for TWRI</v>
          </cell>
        </row>
      </sheetData>
      <sheetData sheetId="425">
        <row r="3">
          <cell r="D3" t="str">
            <v>Gujarat rehabilitation work of Mathak village for TWRI</v>
          </cell>
        </row>
      </sheetData>
      <sheetData sheetId="426" refreshError="1"/>
      <sheetData sheetId="427">
        <row r="3">
          <cell r="D3" t="str">
            <v>Gujarat rehabilitation work of Mathak village for TWRI</v>
          </cell>
        </row>
      </sheetData>
      <sheetData sheetId="428">
        <row r="3">
          <cell r="D3" t="str">
            <v>Gujarat rehabilitation work of Mathak village for TWRI</v>
          </cell>
        </row>
      </sheetData>
      <sheetData sheetId="429">
        <row r="3">
          <cell r="D3" t="str">
            <v>Gujarat rehabilitation work of Mathak village for TWRI</v>
          </cell>
        </row>
      </sheetData>
      <sheetData sheetId="430">
        <row r="3">
          <cell r="D3" t="str">
            <v>Gujarat rehabilitation work of Mathak village for TWRI</v>
          </cell>
        </row>
      </sheetData>
      <sheetData sheetId="431">
        <row r="3">
          <cell r="D3" t="str">
            <v>Gujarat rehabilitation work of Mathak village for TWRI</v>
          </cell>
        </row>
      </sheetData>
      <sheetData sheetId="432">
        <row r="3">
          <cell r="D3" t="str">
            <v>Gujarat rehabilitation work of Mathak village for TWRI</v>
          </cell>
        </row>
      </sheetData>
      <sheetData sheetId="433">
        <row r="3">
          <cell r="D3" t="str">
            <v>Gujarat rehabilitation work of Mathak village for TWRI</v>
          </cell>
        </row>
      </sheetData>
      <sheetData sheetId="434">
        <row r="3">
          <cell r="D3" t="str">
            <v>Gujarat rehabilitation work of Mathak village for TWRI</v>
          </cell>
        </row>
      </sheetData>
      <sheetData sheetId="435">
        <row r="3">
          <cell r="D3" t="str">
            <v>Gujarat rehabilitation work of Mathak village for TWRI</v>
          </cell>
        </row>
      </sheetData>
      <sheetData sheetId="436">
        <row r="3">
          <cell r="D3" t="str">
            <v>Gujarat rehabilitation work of Mathak village for TWRI</v>
          </cell>
        </row>
      </sheetData>
      <sheetData sheetId="437">
        <row r="3">
          <cell r="D3" t="str">
            <v>Gujarat rehabilitation work of Mathak village for TWRI</v>
          </cell>
        </row>
      </sheetData>
      <sheetData sheetId="438">
        <row r="3">
          <cell r="D3" t="str">
            <v>Gujarat rehabilitation work of Mathak village for TWRI</v>
          </cell>
        </row>
      </sheetData>
      <sheetData sheetId="439">
        <row r="3">
          <cell r="D3" t="str">
            <v>Gujarat rehabilitation work of Mathak village for TWRI</v>
          </cell>
        </row>
      </sheetData>
      <sheetData sheetId="440">
        <row r="3">
          <cell r="D3" t="str">
            <v>Gujarat rehabilitation work of Mathak village for TWRI</v>
          </cell>
        </row>
      </sheetData>
      <sheetData sheetId="441">
        <row r="3">
          <cell r="D3" t="str">
            <v>Gujarat rehabilitation work of Mathak village for TWRI</v>
          </cell>
        </row>
      </sheetData>
      <sheetData sheetId="442">
        <row r="3">
          <cell r="D3" t="str">
            <v>Gujarat rehabilitation work of Mathak village for TWRI</v>
          </cell>
        </row>
      </sheetData>
      <sheetData sheetId="443">
        <row r="3">
          <cell r="D3" t="str">
            <v>Gujarat rehabilitation work of Mathak village for TWRI</v>
          </cell>
        </row>
      </sheetData>
      <sheetData sheetId="444">
        <row r="3">
          <cell r="D3" t="str">
            <v>Gujarat rehabilitation work of Mathak village for TWRI</v>
          </cell>
        </row>
      </sheetData>
      <sheetData sheetId="445">
        <row r="3">
          <cell r="D3" t="str">
            <v>Gujarat rehabilitation work of Mathak village for TWRI</v>
          </cell>
        </row>
      </sheetData>
      <sheetData sheetId="446">
        <row r="3">
          <cell r="D3" t="str">
            <v>Gujarat rehabilitation work of Mathak village for TWRI</v>
          </cell>
        </row>
      </sheetData>
      <sheetData sheetId="447">
        <row r="3">
          <cell r="D3" t="str">
            <v>Gujarat rehabilitation work of Mathak village for TWRI</v>
          </cell>
        </row>
      </sheetData>
      <sheetData sheetId="448">
        <row r="3">
          <cell r="D3" t="str">
            <v>Gujarat rehabilitation work of Mathak village for TWRI</v>
          </cell>
        </row>
      </sheetData>
      <sheetData sheetId="449">
        <row r="3">
          <cell r="D3" t="str">
            <v>Gujarat rehabilitation work of Mathak village for TWRI</v>
          </cell>
        </row>
      </sheetData>
      <sheetData sheetId="450">
        <row r="3">
          <cell r="D3" t="str">
            <v>Gujarat rehabilitation work of Mathak village for TWRI</v>
          </cell>
        </row>
      </sheetData>
      <sheetData sheetId="451">
        <row r="3">
          <cell r="D3" t="str">
            <v>Gujarat rehabilitation work of Mathak village for TWRI</v>
          </cell>
        </row>
      </sheetData>
      <sheetData sheetId="452">
        <row r="3">
          <cell r="D3" t="str">
            <v>Gujarat rehabilitation work of Mathak village for TWRI</v>
          </cell>
        </row>
      </sheetData>
      <sheetData sheetId="453">
        <row r="3">
          <cell r="D3" t="str">
            <v>Gujarat rehabilitation work of Mathak village for TWRI</v>
          </cell>
        </row>
      </sheetData>
      <sheetData sheetId="454">
        <row r="3">
          <cell r="D3" t="str">
            <v>Gujarat rehabilitation work of Mathak village for TWRI</v>
          </cell>
        </row>
      </sheetData>
      <sheetData sheetId="455">
        <row r="3">
          <cell r="D3" t="str">
            <v>Gujarat rehabilitation work of Mathak village for TWRI</v>
          </cell>
        </row>
      </sheetData>
      <sheetData sheetId="456">
        <row r="3">
          <cell r="D3" t="str">
            <v>Gujarat rehabilitation work of Mathak village for TWRI</v>
          </cell>
        </row>
      </sheetData>
      <sheetData sheetId="457">
        <row r="3">
          <cell r="D3" t="str">
            <v>Gujarat rehabilitation work of Mathak village for TWRI</v>
          </cell>
        </row>
      </sheetData>
      <sheetData sheetId="458">
        <row r="3">
          <cell r="D3" t="str">
            <v>Gujarat rehabilitation work of Mathak village for TWRI</v>
          </cell>
        </row>
      </sheetData>
      <sheetData sheetId="459">
        <row r="3">
          <cell r="D3" t="str">
            <v>Gujarat rehabilitation work of Mathak village for TWRI</v>
          </cell>
        </row>
      </sheetData>
      <sheetData sheetId="460">
        <row r="3">
          <cell r="D3" t="str">
            <v>Gujarat rehabilitation work of Mathak village for TWRI</v>
          </cell>
        </row>
      </sheetData>
      <sheetData sheetId="461">
        <row r="3">
          <cell r="D3" t="str">
            <v>Gujarat rehabilitation work of Mathak village for TWRI</v>
          </cell>
        </row>
      </sheetData>
      <sheetData sheetId="462" refreshError="1"/>
      <sheetData sheetId="463">
        <row r="3">
          <cell r="D3" t="str">
            <v>Gujarat rehabilitation work of Mathak village for TWRI</v>
          </cell>
        </row>
      </sheetData>
      <sheetData sheetId="464">
        <row r="3">
          <cell r="D3" t="str">
            <v>Gujarat rehabilitation work of Mathak village for TWRI</v>
          </cell>
        </row>
      </sheetData>
      <sheetData sheetId="465">
        <row r="3">
          <cell r="D3" t="str">
            <v>Gujarat rehabilitation work of Mathak village for TWRI</v>
          </cell>
        </row>
      </sheetData>
      <sheetData sheetId="466">
        <row r="3">
          <cell r="D3" t="str">
            <v>Gujarat rehabilitation work of Mathak village for TWRI</v>
          </cell>
        </row>
      </sheetData>
      <sheetData sheetId="467">
        <row r="3">
          <cell r="D3" t="str">
            <v>Gujarat rehabilitation work of Mathak village for TWRI</v>
          </cell>
        </row>
      </sheetData>
      <sheetData sheetId="468">
        <row r="3">
          <cell r="D3" t="str">
            <v>Gujarat rehabilitation work of Mathak village for TWRI</v>
          </cell>
        </row>
      </sheetData>
      <sheetData sheetId="469">
        <row r="3">
          <cell r="D3" t="str">
            <v>Gujarat rehabilitation work of Mathak village for TWRI</v>
          </cell>
        </row>
      </sheetData>
      <sheetData sheetId="470">
        <row r="3">
          <cell r="D3" t="str">
            <v>Gujarat rehabilitation work of Mathak village for TWRI</v>
          </cell>
        </row>
      </sheetData>
      <sheetData sheetId="471">
        <row r="3">
          <cell r="D3" t="str">
            <v>Gujarat rehabilitation work of Mathak village for TWRI</v>
          </cell>
        </row>
      </sheetData>
      <sheetData sheetId="472">
        <row r="3">
          <cell r="D3" t="str">
            <v>Gujarat rehabilitation work of Mathak village for TWRI</v>
          </cell>
        </row>
      </sheetData>
      <sheetData sheetId="473">
        <row r="3">
          <cell r="D3" t="str">
            <v>Gujarat rehabilitation work of Mathak village for TWRI</v>
          </cell>
        </row>
      </sheetData>
      <sheetData sheetId="474">
        <row r="3">
          <cell r="D3" t="str">
            <v>Gujarat rehabilitation work of Mathak village for TWRI</v>
          </cell>
        </row>
      </sheetData>
      <sheetData sheetId="475">
        <row r="3">
          <cell r="D3" t="str">
            <v>Gujarat rehabilitation work of Mathak village for TWRI</v>
          </cell>
        </row>
      </sheetData>
      <sheetData sheetId="476">
        <row r="3">
          <cell r="D3" t="str">
            <v>Gujarat rehabilitation work of Mathak village for TWRI</v>
          </cell>
        </row>
      </sheetData>
      <sheetData sheetId="477">
        <row r="3">
          <cell r="D3" t="str">
            <v>Gujarat rehabilitation work of Mathak village for TWRI</v>
          </cell>
        </row>
      </sheetData>
      <sheetData sheetId="478">
        <row r="3">
          <cell r="D3" t="str">
            <v>Gujarat rehabilitation work of Mathak village for TWRI</v>
          </cell>
        </row>
      </sheetData>
      <sheetData sheetId="479"/>
      <sheetData sheetId="480">
        <row r="3">
          <cell r="D3" t="str">
            <v>Gujarat rehabilitation work of Mathak village for TWRI</v>
          </cell>
        </row>
      </sheetData>
      <sheetData sheetId="481">
        <row r="3">
          <cell r="D3" t="str">
            <v>Gujarat rehabilitation work of Mathak village for TWRI</v>
          </cell>
        </row>
      </sheetData>
      <sheetData sheetId="482">
        <row r="3">
          <cell r="D3" t="str">
            <v>Gujarat rehabilitation work of Mathak village for TWRI</v>
          </cell>
        </row>
      </sheetData>
      <sheetData sheetId="483">
        <row r="3">
          <cell r="D3" t="str">
            <v>Gujarat rehabilitation work of Mathak village for TWRI</v>
          </cell>
        </row>
      </sheetData>
      <sheetData sheetId="484">
        <row r="3">
          <cell r="D3" t="str">
            <v>Gujarat rehabilitation work of Mathak village for TWRI</v>
          </cell>
        </row>
      </sheetData>
      <sheetData sheetId="485">
        <row r="3">
          <cell r="D3" t="str">
            <v>Gujarat rehabilitation work of Mathak village for TWRI</v>
          </cell>
        </row>
      </sheetData>
      <sheetData sheetId="486">
        <row r="3">
          <cell r="D3" t="str">
            <v>Gujarat rehabilitation work of Mathak village for TWRI</v>
          </cell>
        </row>
      </sheetData>
      <sheetData sheetId="487">
        <row r="3">
          <cell r="D3" t="str">
            <v>Gujarat rehabilitation work of Mathak village for TWRI</v>
          </cell>
        </row>
      </sheetData>
      <sheetData sheetId="488">
        <row r="3">
          <cell r="D3" t="str">
            <v>Gujarat rehabilitation work of Mathak village for TWRI</v>
          </cell>
        </row>
      </sheetData>
      <sheetData sheetId="489">
        <row r="3">
          <cell r="D3" t="str">
            <v>Gujarat rehabilitation work of Mathak village for TWRI</v>
          </cell>
        </row>
      </sheetData>
      <sheetData sheetId="490">
        <row r="3">
          <cell r="D3" t="str">
            <v>Gujarat rehabilitation work of Mathak village for TWRI</v>
          </cell>
        </row>
      </sheetData>
      <sheetData sheetId="491">
        <row r="3">
          <cell r="D3" t="str">
            <v>Gujarat rehabilitation work of Mathak village for TWRI</v>
          </cell>
        </row>
      </sheetData>
      <sheetData sheetId="492">
        <row r="3">
          <cell r="D3" t="str">
            <v>Gujarat rehabilitation work of Mathak village for TWRI</v>
          </cell>
        </row>
      </sheetData>
      <sheetData sheetId="493">
        <row r="3">
          <cell r="D3" t="str">
            <v>Gujarat rehabilitation work of Mathak village for TWRI</v>
          </cell>
        </row>
      </sheetData>
      <sheetData sheetId="494">
        <row r="3">
          <cell r="D3" t="str">
            <v>Gujarat rehabilitation work of Mathak village for TWRI</v>
          </cell>
        </row>
      </sheetData>
      <sheetData sheetId="495">
        <row r="3">
          <cell r="D3" t="str">
            <v>Gujarat rehabilitation work of Mathak village for TWRI</v>
          </cell>
        </row>
      </sheetData>
      <sheetData sheetId="496">
        <row r="3">
          <cell r="D3" t="str">
            <v>Gujarat rehabilitation work of Mathak village for TWRI</v>
          </cell>
        </row>
      </sheetData>
      <sheetData sheetId="497">
        <row r="3">
          <cell r="D3" t="str">
            <v>Gujarat rehabilitation work of Mathak village for TWRI</v>
          </cell>
        </row>
      </sheetData>
      <sheetData sheetId="498">
        <row r="3">
          <cell r="D3" t="str">
            <v>Gujarat rehabilitation work of Mathak village for TWRI</v>
          </cell>
        </row>
      </sheetData>
      <sheetData sheetId="499">
        <row r="3">
          <cell r="D3" t="str">
            <v>Gujarat rehabilitation work of Mathak village for TWRI</v>
          </cell>
        </row>
      </sheetData>
      <sheetData sheetId="500">
        <row r="3">
          <cell r="D3" t="str">
            <v>Gujarat rehabilitation work of Mathak village for TWRI</v>
          </cell>
        </row>
      </sheetData>
      <sheetData sheetId="501">
        <row r="3">
          <cell r="D3" t="str">
            <v>Gujarat rehabilitation work of Mathak village for TWRI</v>
          </cell>
        </row>
      </sheetData>
      <sheetData sheetId="502">
        <row r="3">
          <cell r="D3" t="str">
            <v>Gujarat rehabilitation work of Mathak village for TWRI</v>
          </cell>
        </row>
      </sheetData>
      <sheetData sheetId="503">
        <row r="3">
          <cell r="D3" t="str">
            <v>Gujarat rehabilitation work of Mathak village for TWRI</v>
          </cell>
        </row>
      </sheetData>
      <sheetData sheetId="504">
        <row r="3">
          <cell r="D3" t="str">
            <v>Gujarat rehabilitation work of Mathak village for TWRI</v>
          </cell>
        </row>
      </sheetData>
      <sheetData sheetId="505">
        <row r="3">
          <cell r="D3" t="str">
            <v>Gujarat rehabilitation work of Mathak village for TWRI</v>
          </cell>
        </row>
      </sheetData>
      <sheetData sheetId="506">
        <row r="3">
          <cell r="D3" t="str">
            <v>Gujarat rehabilitation work of Mathak village for TWRI</v>
          </cell>
        </row>
      </sheetData>
      <sheetData sheetId="507">
        <row r="3">
          <cell r="D3" t="str">
            <v>Gujarat rehabilitation work of Mathak village for TWRI</v>
          </cell>
        </row>
      </sheetData>
      <sheetData sheetId="508">
        <row r="3">
          <cell r="D3" t="str">
            <v>Gujarat rehabilitation work of Mathak village for TWRI</v>
          </cell>
        </row>
      </sheetData>
      <sheetData sheetId="509">
        <row r="3">
          <cell r="D3" t="str">
            <v>Gujarat rehabilitation work of Mathak village for TWRI</v>
          </cell>
        </row>
      </sheetData>
      <sheetData sheetId="510">
        <row r="3">
          <cell r="D3" t="str">
            <v>Gujarat rehabilitation work of Mathak village for TWRI</v>
          </cell>
        </row>
      </sheetData>
      <sheetData sheetId="511">
        <row r="3">
          <cell r="D3" t="str">
            <v>Gujarat rehabilitation work of Mathak village for TWRI</v>
          </cell>
        </row>
      </sheetData>
      <sheetData sheetId="512">
        <row r="3">
          <cell r="D3" t="str">
            <v>Gujarat rehabilitation work of Mathak village for TWRI</v>
          </cell>
        </row>
      </sheetData>
      <sheetData sheetId="513">
        <row r="3">
          <cell r="D3" t="str">
            <v>Gujarat rehabilitation work of Mathak village for TWRI</v>
          </cell>
        </row>
      </sheetData>
      <sheetData sheetId="514">
        <row r="3">
          <cell r="D3" t="str">
            <v>Gujarat rehabilitation work of Mathak village for TWRI</v>
          </cell>
        </row>
      </sheetData>
      <sheetData sheetId="515">
        <row r="3">
          <cell r="D3" t="str">
            <v>Gujarat rehabilitation work of Mathak village for TWRI</v>
          </cell>
        </row>
      </sheetData>
      <sheetData sheetId="516">
        <row r="3">
          <cell r="D3" t="str">
            <v>Gujarat rehabilitation work of Mathak village for TWRI</v>
          </cell>
        </row>
      </sheetData>
      <sheetData sheetId="517">
        <row r="3">
          <cell r="D3" t="str">
            <v>Gujarat rehabilitation work of Mathak village for TWRI</v>
          </cell>
        </row>
      </sheetData>
      <sheetData sheetId="518">
        <row r="3">
          <cell r="D3" t="str">
            <v>Gujarat rehabilitation work of Mathak village for TWRI</v>
          </cell>
        </row>
      </sheetData>
      <sheetData sheetId="519">
        <row r="3">
          <cell r="D3" t="str">
            <v>Gujarat rehabilitation work of Mathak village for TWRI</v>
          </cell>
        </row>
      </sheetData>
      <sheetData sheetId="520">
        <row r="3">
          <cell r="D3" t="str">
            <v>Gujarat rehabilitation work of Mathak village for TWRI</v>
          </cell>
        </row>
      </sheetData>
      <sheetData sheetId="521">
        <row r="3">
          <cell r="D3" t="str">
            <v>Gujarat rehabilitation work of Mathak village for TWRI</v>
          </cell>
        </row>
      </sheetData>
      <sheetData sheetId="522">
        <row r="3">
          <cell r="D3" t="str">
            <v>Gujarat rehabilitation work of Mathak village for TWRI</v>
          </cell>
        </row>
      </sheetData>
      <sheetData sheetId="523">
        <row r="3">
          <cell r="D3" t="str">
            <v>Gujarat rehabilitation work of Mathak village for TWRI</v>
          </cell>
        </row>
      </sheetData>
      <sheetData sheetId="524">
        <row r="3">
          <cell r="D3" t="str">
            <v>Gujarat rehabilitation work of Mathak village for TWRI</v>
          </cell>
        </row>
      </sheetData>
      <sheetData sheetId="525">
        <row r="3">
          <cell r="D3" t="str">
            <v>Gujarat rehabilitation work of Mathak village for TWRI</v>
          </cell>
        </row>
      </sheetData>
      <sheetData sheetId="526">
        <row r="3">
          <cell r="D3" t="str">
            <v>Gujarat rehabilitation work of Mathak village for TWRI</v>
          </cell>
        </row>
      </sheetData>
      <sheetData sheetId="527">
        <row r="3">
          <cell r="D3" t="str">
            <v>Gujarat rehabilitation work of Mathak village for TWRI</v>
          </cell>
        </row>
      </sheetData>
      <sheetData sheetId="528">
        <row r="3">
          <cell r="D3" t="str">
            <v>Gujarat rehabilitation work of Mathak village for TWRI</v>
          </cell>
        </row>
      </sheetData>
      <sheetData sheetId="529">
        <row r="3">
          <cell r="D3" t="str">
            <v>Gujarat rehabilitation work of Mathak village for TWRI</v>
          </cell>
        </row>
      </sheetData>
      <sheetData sheetId="530">
        <row r="3">
          <cell r="D3" t="str">
            <v>Gujarat rehabilitation work of Mathak village for TWRI</v>
          </cell>
        </row>
      </sheetData>
      <sheetData sheetId="531">
        <row r="3">
          <cell r="D3" t="str">
            <v>Gujarat rehabilitation work of Mathak village for TWRI</v>
          </cell>
        </row>
      </sheetData>
      <sheetData sheetId="532">
        <row r="3">
          <cell r="D3" t="str">
            <v>Gujarat rehabilitation work of Mathak village for TWRI</v>
          </cell>
        </row>
      </sheetData>
      <sheetData sheetId="533">
        <row r="3">
          <cell r="D3" t="str">
            <v>Gujarat rehabilitation work of Mathak village for TWRI</v>
          </cell>
        </row>
      </sheetData>
      <sheetData sheetId="534">
        <row r="3">
          <cell r="D3" t="str">
            <v>Gujarat rehabilitation work of Mathak village for TWRI</v>
          </cell>
        </row>
      </sheetData>
      <sheetData sheetId="535">
        <row r="3">
          <cell r="D3" t="str">
            <v>Gujarat rehabilitation work of Mathak village for TWRI</v>
          </cell>
        </row>
      </sheetData>
      <sheetData sheetId="536" refreshError="1"/>
      <sheetData sheetId="537" refreshError="1"/>
      <sheetData sheetId="538" refreshError="1"/>
      <sheetData sheetId="539">
        <row r="3">
          <cell r="D3" t="str">
            <v>Gujarat rehabilitation work of Mathak village for TWRI</v>
          </cell>
        </row>
      </sheetData>
      <sheetData sheetId="540">
        <row r="3">
          <cell r="D3" t="str">
            <v>Gujarat rehabilitation work of Mathak village for TWRI</v>
          </cell>
        </row>
      </sheetData>
      <sheetData sheetId="541">
        <row r="3">
          <cell r="D3" t="str">
            <v>Gujarat rehabilitation work of Mathak village for TWRI</v>
          </cell>
        </row>
      </sheetData>
      <sheetData sheetId="542">
        <row r="3">
          <cell r="D3" t="str">
            <v>Gujarat rehabilitation work of Mathak village for TWRI</v>
          </cell>
        </row>
      </sheetData>
      <sheetData sheetId="543">
        <row r="3">
          <cell r="D3" t="str">
            <v>Gujarat rehabilitation work of Mathak village for TWRI</v>
          </cell>
        </row>
      </sheetData>
      <sheetData sheetId="544">
        <row r="3">
          <cell r="D3" t="str">
            <v>Gujarat rehabilitation work of Mathak village for TWRI</v>
          </cell>
        </row>
      </sheetData>
      <sheetData sheetId="545">
        <row r="3">
          <cell r="D3" t="str">
            <v>Gujarat rehabilitation work of Mathak village for TWRI</v>
          </cell>
        </row>
      </sheetData>
      <sheetData sheetId="546">
        <row r="3">
          <cell r="D3" t="str">
            <v>Gujarat rehabilitation work of Mathak village for TWRI</v>
          </cell>
        </row>
      </sheetData>
      <sheetData sheetId="547">
        <row r="3">
          <cell r="D3" t="str">
            <v>Gujarat rehabilitation work of Mathak village for TWRI</v>
          </cell>
        </row>
      </sheetData>
      <sheetData sheetId="548">
        <row r="3">
          <cell r="D3" t="str">
            <v>Gujarat rehabilitation work of Mathak village for TWRI</v>
          </cell>
        </row>
      </sheetData>
      <sheetData sheetId="549">
        <row r="3">
          <cell r="D3" t="str">
            <v>Gujarat rehabilitation work of Mathak village for TWRI</v>
          </cell>
        </row>
      </sheetData>
      <sheetData sheetId="550">
        <row r="3">
          <cell r="D3" t="str">
            <v>Gujarat rehabilitation work of Mathak village for TWRI</v>
          </cell>
        </row>
      </sheetData>
      <sheetData sheetId="551">
        <row r="3">
          <cell r="D3" t="str">
            <v>Gujarat rehabilitation work of Mathak village for TWRI</v>
          </cell>
        </row>
      </sheetData>
      <sheetData sheetId="552">
        <row r="3">
          <cell r="D3" t="str">
            <v>Gujarat rehabilitation work of Mathak village for TWRI</v>
          </cell>
        </row>
      </sheetData>
      <sheetData sheetId="553">
        <row r="3">
          <cell r="D3" t="str">
            <v>Gujarat rehabilitation work of Mathak village for TWRI</v>
          </cell>
        </row>
      </sheetData>
      <sheetData sheetId="554">
        <row r="3">
          <cell r="D3" t="str">
            <v>Gujarat rehabilitation work of Mathak village for TWRI</v>
          </cell>
        </row>
      </sheetData>
      <sheetData sheetId="555">
        <row r="3">
          <cell r="D3" t="str">
            <v>Gujarat rehabilitation work of Mathak village for TWRI</v>
          </cell>
        </row>
      </sheetData>
      <sheetData sheetId="556">
        <row r="3">
          <cell r="D3" t="str">
            <v>Gujarat rehabilitation work of Mathak village for TWRI</v>
          </cell>
        </row>
      </sheetData>
      <sheetData sheetId="557">
        <row r="3">
          <cell r="D3" t="str">
            <v>Gujarat rehabilitation work of Mathak village for TWRI</v>
          </cell>
        </row>
      </sheetData>
      <sheetData sheetId="558">
        <row r="3">
          <cell r="D3" t="str">
            <v>Gujarat rehabilitation work of Mathak village for TWRI</v>
          </cell>
        </row>
      </sheetData>
      <sheetData sheetId="559">
        <row r="3">
          <cell r="D3" t="str">
            <v>Gujarat rehabilitation work of Mathak village for TWRI</v>
          </cell>
        </row>
      </sheetData>
      <sheetData sheetId="560">
        <row r="3">
          <cell r="D3" t="str">
            <v>Gujarat rehabilitation work of Mathak village for TWRI</v>
          </cell>
        </row>
      </sheetData>
      <sheetData sheetId="561">
        <row r="3">
          <cell r="D3" t="str">
            <v>Gujarat rehabilitation work of Mathak village for TWRI</v>
          </cell>
        </row>
      </sheetData>
      <sheetData sheetId="562">
        <row r="3">
          <cell r="D3" t="str">
            <v>Gujarat rehabilitation work of Mathak village for TWRI</v>
          </cell>
        </row>
      </sheetData>
      <sheetData sheetId="563">
        <row r="3">
          <cell r="D3" t="str">
            <v>Gujarat rehabilitation work of Mathak village for TWRI</v>
          </cell>
        </row>
      </sheetData>
      <sheetData sheetId="564">
        <row r="3">
          <cell r="D3" t="str">
            <v>Gujarat rehabilitation work of Mathak village for TWRI</v>
          </cell>
        </row>
      </sheetData>
      <sheetData sheetId="565">
        <row r="3">
          <cell r="D3" t="str">
            <v>Gujarat rehabilitation work of Mathak village for TWRI</v>
          </cell>
        </row>
      </sheetData>
      <sheetData sheetId="566">
        <row r="3">
          <cell r="D3" t="str">
            <v>Gujarat rehabilitation work of Mathak village for TWRI</v>
          </cell>
        </row>
      </sheetData>
      <sheetData sheetId="567">
        <row r="3">
          <cell r="D3" t="str">
            <v>Gujarat rehabilitation work of Mathak village for TWRI</v>
          </cell>
        </row>
      </sheetData>
      <sheetData sheetId="568">
        <row r="3">
          <cell r="D3" t="str">
            <v>Gujarat rehabilitation work of Mathak village for TWRI</v>
          </cell>
        </row>
      </sheetData>
      <sheetData sheetId="569">
        <row r="3">
          <cell r="D3" t="str">
            <v>Gujarat rehabilitation work of Mathak village for TWRI</v>
          </cell>
        </row>
      </sheetData>
      <sheetData sheetId="570">
        <row r="3">
          <cell r="D3" t="str">
            <v>Gujarat rehabilitation work of Mathak village for TWRI</v>
          </cell>
        </row>
      </sheetData>
      <sheetData sheetId="571">
        <row r="3">
          <cell r="D3" t="str">
            <v>Gujarat rehabilitation work of Mathak village for TWRI</v>
          </cell>
        </row>
      </sheetData>
      <sheetData sheetId="572">
        <row r="3">
          <cell r="D3" t="str">
            <v>Gujarat rehabilitation work of Mathak village for TWRI</v>
          </cell>
        </row>
      </sheetData>
      <sheetData sheetId="573">
        <row r="3">
          <cell r="D3" t="str">
            <v>Gujarat rehabilitation work of Mathak village for TWRI</v>
          </cell>
        </row>
      </sheetData>
      <sheetData sheetId="574">
        <row r="3">
          <cell r="D3" t="str">
            <v>Gujarat rehabilitation work of Mathak village for TWRI</v>
          </cell>
        </row>
      </sheetData>
      <sheetData sheetId="575">
        <row r="3">
          <cell r="D3" t="str">
            <v>Gujarat rehabilitation work of Mathak village for TWRI</v>
          </cell>
        </row>
      </sheetData>
      <sheetData sheetId="576">
        <row r="3">
          <cell r="D3" t="str">
            <v>Gujarat rehabilitation work of Mathak village for TWRI</v>
          </cell>
        </row>
      </sheetData>
      <sheetData sheetId="577">
        <row r="3">
          <cell r="D3" t="str">
            <v>Gujarat rehabilitation work of Mathak village for TWRI</v>
          </cell>
        </row>
      </sheetData>
      <sheetData sheetId="578">
        <row r="3">
          <cell r="D3" t="str">
            <v>Gujarat rehabilitation work of Mathak village for TWRI</v>
          </cell>
        </row>
      </sheetData>
      <sheetData sheetId="579">
        <row r="3">
          <cell r="D3" t="str">
            <v>Gujarat rehabilitation work of Mathak village for TWRI</v>
          </cell>
        </row>
      </sheetData>
      <sheetData sheetId="580">
        <row r="3">
          <cell r="D3" t="str">
            <v>Gujarat rehabilitation work of Mathak village for TWRI</v>
          </cell>
        </row>
      </sheetData>
      <sheetData sheetId="581">
        <row r="3">
          <cell r="D3" t="str">
            <v>Gujarat rehabilitation work of Mathak village for TWRI</v>
          </cell>
        </row>
      </sheetData>
      <sheetData sheetId="582">
        <row r="3">
          <cell r="D3" t="str">
            <v>Gujarat rehabilitation work of Mathak village for TWRI</v>
          </cell>
        </row>
      </sheetData>
      <sheetData sheetId="583">
        <row r="3">
          <cell r="D3" t="str">
            <v>Gujarat rehabilitation work of Mathak village for TWRI</v>
          </cell>
        </row>
      </sheetData>
      <sheetData sheetId="584">
        <row r="3">
          <cell r="D3" t="str">
            <v>Gujarat rehabilitation work of Mathak village for TWRI</v>
          </cell>
        </row>
      </sheetData>
      <sheetData sheetId="585">
        <row r="3">
          <cell r="D3" t="str">
            <v>Gujarat rehabilitation work of Mathak village for TWRI</v>
          </cell>
        </row>
      </sheetData>
      <sheetData sheetId="586">
        <row r="3">
          <cell r="D3" t="str">
            <v>Gujarat rehabilitation work of Mathak village for TWRI</v>
          </cell>
        </row>
      </sheetData>
      <sheetData sheetId="587">
        <row r="3">
          <cell r="D3" t="str">
            <v>Gujarat rehabilitation work of Mathak village for TWRI</v>
          </cell>
        </row>
      </sheetData>
      <sheetData sheetId="588">
        <row r="3">
          <cell r="D3" t="str">
            <v>Gujarat rehabilitation work of Mathak village for TWRI</v>
          </cell>
        </row>
      </sheetData>
      <sheetData sheetId="589">
        <row r="3">
          <cell r="D3" t="str">
            <v>Gujarat rehabilitation work of Mathak village for TWRI</v>
          </cell>
        </row>
      </sheetData>
      <sheetData sheetId="590">
        <row r="3">
          <cell r="D3" t="str">
            <v>Gujarat rehabilitation work of Mathak village for TWRI</v>
          </cell>
        </row>
      </sheetData>
      <sheetData sheetId="591">
        <row r="3">
          <cell r="D3" t="str">
            <v>Gujarat rehabilitation work of Mathak village for TWRI</v>
          </cell>
        </row>
      </sheetData>
      <sheetData sheetId="592">
        <row r="3">
          <cell r="D3" t="str">
            <v>Gujarat rehabilitation work of Mathak village for TWRI</v>
          </cell>
        </row>
      </sheetData>
      <sheetData sheetId="593">
        <row r="3">
          <cell r="D3" t="str">
            <v>Gujarat rehabilitation work of Mathak village for TWRI</v>
          </cell>
        </row>
      </sheetData>
      <sheetData sheetId="594">
        <row r="3">
          <cell r="D3" t="str">
            <v>Gujarat rehabilitation work of Mathak village for TWRI</v>
          </cell>
        </row>
      </sheetData>
      <sheetData sheetId="595">
        <row r="3">
          <cell r="D3" t="str">
            <v>Gujarat rehabilitation work of Mathak village for TWRI</v>
          </cell>
        </row>
      </sheetData>
      <sheetData sheetId="596">
        <row r="3">
          <cell r="D3" t="str">
            <v>Gujarat rehabilitation work of Mathak village for TWRI</v>
          </cell>
        </row>
      </sheetData>
      <sheetData sheetId="597">
        <row r="3">
          <cell r="D3" t="str">
            <v>Gujarat rehabilitation work of Mathak village for TWRI</v>
          </cell>
        </row>
      </sheetData>
      <sheetData sheetId="598">
        <row r="3">
          <cell r="D3" t="str">
            <v>Gujarat rehabilitation work of Mathak village for TWRI</v>
          </cell>
        </row>
      </sheetData>
      <sheetData sheetId="599">
        <row r="3">
          <cell r="D3" t="str">
            <v>Gujarat rehabilitation work of Mathak village for TWRI</v>
          </cell>
        </row>
      </sheetData>
      <sheetData sheetId="600">
        <row r="3">
          <cell r="D3" t="str">
            <v>Gujarat rehabilitation work of Mathak village for TWRI</v>
          </cell>
        </row>
      </sheetData>
      <sheetData sheetId="601">
        <row r="3">
          <cell r="D3" t="str">
            <v>Gujarat rehabilitation work of Mathak village for TWRI</v>
          </cell>
        </row>
      </sheetData>
      <sheetData sheetId="602">
        <row r="3">
          <cell r="D3" t="str">
            <v>Gujarat rehabilitation work of Mathak village for TWRI</v>
          </cell>
        </row>
      </sheetData>
      <sheetData sheetId="603">
        <row r="3">
          <cell r="D3" t="str">
            <v>Gujarat rehabilitation work of Mathak village for TWRI</v>
          </cell>
        </row>
      </sheetData>
      <sheetData sheetId="604">
        <row r="3">
          <cell r="D3" t="str">
            <v>Gujarat rehabilitation work of Mathak village for TWRI</v>
          </cell>
        </row>
      </sheetData>
      <sheetData sheetId="605">
        <row r="3">
          <cell r="D3" t="str">
            <v>Gujarat rehabilitation work of Mathak village for TWRI</v>
          </cell>
        </row>
      </sheetData>
      <sheetData sheetId="606">
        <row r="3">
          <cell r="D3" t="str">
            <v>Gujarat rehabilitation work of Mathak village for TWRI</v>
          </cell>
        </row>
      </sheetData>
      <sheetData sheetId="607">
        <row r="3">
          <cell r="D3" t="str">
            <v>Gujarat rehabilitation work of Mathak village for TWRI</v>
          </cell>
        </row>
      </sheetData>
      <sheetData sheetId="608">
        <row r="3">
          <cell r="D3" t="str">
            <v>Gujarat rehabilitation work of Mathak village for TWRI</v>
          </cell>
        </row>
      </sheetData>
      <sheetData sheetId="609">
        <row r="3">
          <cell r="D3" t="str">
            <v>Gujarat rehabilitation work of Mathak village for TWRI</v>
          </cell>
        </row>
      </sheetData>
      <sheetData sheetId="610">
        <row r="3">
          <cell r="D3" t="str">
            <v>Gujarat rehabilitation work of Mathak village for TWRI</v>
          </cell>
        </row>
      </sheetData>
      <sheetData sheetId="611">
        <row r="3">
          <cell r="D3" t="str">
            <v>Gujarat rehabilitation work of Mathak village for TWRI</v>
          </cell>
        </row>
      </sheetData>
      <sheetData sheetId="612">
        <row r="3">
          <cell r="D3" t="str">
            <v>Gujarat rehabilitation work of Mathak village for TWRI</v>
          </cell>
        </row>
      </sheetData>
      <sheetData sheetId="613">
        <row r="3">
          <cell r="D3" t="str">
            <v>Gujarat rehabilitation work of Mathak village for TWRI</v>
          </cell>
        </row>
      </sheetData>
      <sheetData sheetId="614">
        <row r="3">
          <cell r="D3" t="str">
            <v>Gujarat rehabilitation work of Mathak village for TWRI</v>
          </cell>
        </row>
      </sheetData>
      <sheetData sheetId="615">
        <row r="3">
          <cell r="D3" t="str">
            <v>Gujarat rehabilitation work of Mathak village for TWRI</v>
          </cell>
        </row>
      </sheetData>
      <sheetData sheetId="616">
        <row r="3">
          <cell r="D3" t="str">
            <v>Gujarat rehabilitation work of Mathak village for TWRI</v>
          </cell>
        </row>
      </sheetData>
      <sheetData sheetId="617">
        <row r="3">
          <cell r="D3" t="str">
            <v>Gujarat rehabilitation work of Mathak village for TWRI</v>
          </cell>
        </row>
      </sheetData>
      <sheetData sheetId="618">
        <row r="3">
          <cell r="D3" t="str">
            <v>Gujarat rehabilitation work of Mathak village for TWRI</v>
          </cell>
        </row>
      </sheetData>
      <sheetData sheetId="619">
        <row r="3">
          <cell r="D3" t="str">
            <v>Gujarat rehabilitation work of Mathak village for TWRI</v>
          </cell>
        </row>
      </sheetData>
      <sheetData sheetId="620">
        <row r="3">
          <cell r="D3" t="str">
            <v>Gujarat rehabilitation work of Mathak village for TWRI</v>
          </cell>
        </row>
      </sheetData>
      <sheetData sheetId="621">
        <row r="3">
          <cell r="D3" t="str">
            <v>Gujarat rehabilitation work of Mathak village for TWRI</v>
          </cell>
        </row>
      </sheetData>
      <sheetData sheetId="622">
        <row r="3">
          <cell r="D3" t="str">
            <v>Gujarat rehabilitation work of Mathak village for TWRI</v>
          </cell>
        </row>
      </sheetData>
      <sheetData sheetId="623">
        <row r="3">
          <cell r="D3" t="str">
            <v>Gujarat rehabilitation work of Mathak village for TWRI</v>
          </cell>
        </row>
      </sheetData>
      <sheetData sheetId="624">
        <row r="3">
          <cell r="D3" t="str">
            <v>Gujarat rehabilitation work of Mathak village for TWRI</v>
          </cell>
        </row>
      </sheetData>
      <sheetData sheetId="625">
        <row r="3">
          <cell r="D3" t="str">
            <v>Gujarat rehabilitation work of Mathak village for TWRI</v>
          </cell>
        </row>
      </sheetData>
      <sheetData sheetId="626">
        <row r="3">
          <cell r="D3" t="str">
            <v>Gujarat rehabilitation work of Mathak village for TWRI</v>
          </cell>
        </row>
      </sheetData>
      <sheetData sheetId="627">
        <row r="3">
          <cell r="D3" t="str">
            <v>Gujarat rehabilitation work of Mathak village for TWRI</v>
          </cell>
        </row>
      </sheetData>
      <sheetData sheetId="628">
        <row r="3">
          <cell r="D3" t="str">
            <v>Gujarat rehabilitation work of Mathak village for TWRI</v>
          </cell>
        </row>
      </sheetData>
      <sheetData sheetId="629">
        <row r="3">
          <cell r="D3" t="str">
            <v>Gujarat rehabilitation work of Mathak village for TWRI</v>
          </cell>
        </row>
      </sheetData>
      <sheetData sheetId="630">
        <row r="3">
          <cell r="D3" t="str">
            <v>Gujarat rehabilitation work of Mathak village for TWRI</v>
          </cell>
        </row>
      </sheetData>
      <sheetData sheetId="631">
        <row r="3">
          <cell r="D3" t="str">
            <v>Gujarat rehabilitation work of Mathak village for TWRI</v>
          </cell>
        </row>
      </sheetData>
      <sheetData sheetId="632">
        <row r="3">
          <cell r="D3" t="str">
            <v>Gujarat rehabilitation work of Mathak village for TWRI</v>
          </cell>
        </row>
      </sheetData>
      <sheetData sheetId="633">
        <row r="3">
          <cell r="D3" t="str">
            <v>Gujarat rehabilitation work of Mathak village for TWRI</v>
          </cell>
        </row>
      </sheetData>
      <sheetData sheetId="634">
        <row r="3">
          <cell r="D3" t="str">
            <v>Gujarat rehabilitation work of Mathak village for TWRI</v>
          </cell>
        </row>
      </sheetData>
      <sheetData sheetId="635">
        <row r="3">
          <cell r="D3" t="str">
            <v>Gujarat rehabilitation work of Mathak village for TWRI</v>
          </cell>
        </row>
      </sheetData>
      <sheetData sheetId="636">
        <row r="3">
          <cell r="D3" t="str">
            <v>Gujarat rehabilitation work of Mathak village for TWRI</v>
          </cell>
        </row>
      </sheetData>
      <sheetData sheetId="637">
        <row r="3">
          <cell r="D3" t="str">
            <v>Gujarat rehabilitation work of Mathak village for TWRI</v>
          </cell>
        </row>
      </sheetData>
      <sheetData sheetId="638">
        <row r="3">
          <cell r="D3" t="str">
            <v>Gujarat rehabilitation work of Mathak village for TWRI</v>
          </cell>
        </row>
      </sheetData>
      <sheetData sheetId="639">
        <row r="3">
          <cell r="D3" t="str">
            <v>Gujarat rehabilitation work of Mathak village for TWRI</v>
          </cell>
        </row>
      </sheetData>
      <sheetData sheetId="640">
        <row r="3">
          <cell r="D3" t="str">
            <v>Gujarat rehabilitation work of Mathak village for TWRI</v>
          </cell>
        </row>
      </sheetData>
      <sheetData sheetId="641">
        <row r="3">
          <cell r="D3" t="str">
            <v>Gujarat rehabilitation work of Mathak village for TWRI</v>
          </cell>
        </row>
      </sheetData>
      <sheetData sheetId="642">
        <row r="3">
          <cell r="D3" t="str">
            <v>Gujarat rehabilitation work of Mathak village for TWRI</v>
          </cell>
        </row>
      </sheetData>
      <sheetData sheetId="643">
        <row r="3">
          <cell r="D3" t="str">
            <v>Gujarat rehabilitation work of Mathak village for TWRI</v>
          </cell>
        </row>
      </sheetData>
      <sheetData sheetId="644">
        <row r="3">
          <cell r="D3" t="str">
            <v>Gujarat rehabilitation work of Mathak village for TWRI</v>
          </cell>
        </row>
      </sheetData>
      <sheetData sheetId="645">
        <row r="3">
          <cell r="D3" t="str">
            <v>Gujarat rehabilitation work of Mathak village for TWRI</v>
          </cell>
        </row>
      </sheetData>
      <sheetData sheetId="646">
        <row r="3">
          <cell r="D3" t="str">
            <v>Gujarat rehabilitation work of Mathak village for TWRI</v>
          </cell>
        </row>
      </sheetData>
      <sheetData sheetId="647">
        <row r="3">
          <cell r="D3" t="str">
            <v>Gujarat rehabilitation work of Mathak village for TWRI</v>
          </cell>
        </row>
      </sheetData>
      <sheetData sheetId="648">
        <row r="3">
          <cell r="D3" t="str">
            <v>Gujarat rehabilitation work of Mathak village for TWRI</v>
          </cell>
        </row>
      </sheetData>
      <sheetData sheetId="649">
        <row r="3">
          <cell r="D3" t="str">
            <v>Gujarat rehabilitation work of Mathak village for TWRI</v>
          </cell>
        </row>
      </sheetData>
      <sheetData sheetId="650">
        <row r="3">
          <cell r="D3" t="str">
            <v>Gujarat rehabilitation work of Mathak village for TWRI</v>
          </cell>
        </row>
      </sheetData>
      <sheetData sheetId="651">
        <row r="3">
          <cell r="D3" t="str">
            <v>Gujarat rehabilitation work of Mathak village for TWRI</v>
          </cell>
        </row>
      </sheetData>
      <sheetData sheetId="652">
        <row r="3">
          <cell r="D3" t="str">
            <v>Gujarat rehabilitation work of Mathak village for TWRI</v>
          </cell>
        </row>
      </sheetData>
      <sheetData sheetId="653">
        <row r="3">
          <cell r="D3" t="str">
            <v>Gujarat rehabilitation work of Mathak village for TWRI</v>
          </cell>
        </row>
      </sheetData>
      <sheetData sheetId="654">
        <row r="3">
          <cell r="D3" t="str">
            <v>Gujarat rehabilitation work of Mathak village for TWRI</v>
          </cell>
        </row>
      </sheetData>
      <sheetData sheetId="655">
        <row r="3">
          <cell r="D3" t="str">
            <v>Gujarat rehabilitation work of Mathak village for TWRI</v>
          </cell>
        </row>
      </sheetData>
      <sheetData sheetId="656">
        <row r="3">
          <cell r="D3" t="str">
            <v>Gujarat rehabilitation work of Mathak village for TWRI</v>
          </cell>
        </row>
      </sheetData>
      <sheetData sheetId="657">
        <row r="3">
          <cell r="D3" t="str">
            <v>Gujarat rehabilitation work of Mathak village for TWRI</v>
          </cell>
        </row>
      </sheetData>
      <sheetData sheetId="658">
        <row r="3">
          <cell r="D3" t="str">
            <v>Gujarat rehabilitation work of Mathak village for TWRI</v>
          </cell>
        </row>
      </sheetData>
      <sheetData sheetId="659">
        <row r="3">
          <cell r="D3" t="str">
            <v>Gujarat rehabilitation work of Mathak village for TWRI</v>
          </cell>
        </row>
      </sheetData>
      <sheetData sheetId="660">
        <row r="3">
          <cell r="D3" t="str">
            <v>Gujarat rehabilitation work of Mathak village for TWRI</v>
          </cell>
        </row>
      </sheetData>
      <sheetData sheetId="661">
        <row r="3">
          <cell r="D3" t="str">
            <v>Gujarat rehabilitation work of Mathak village for TWRI</v>
          </cell>
        </row>
      </sheetData>
      <sheetData sheetId="662">
        <row r="3">
          <cell r="D3" t="str">
            <v>Gujarat rehabilitation work of Mathak village for TWRI</v>
          </cell>
        </row>
      </sheetData>
      <sheetData sheetId="663">
        <row r="3">
          <cell r="D3" t="str">
            <v>Gujarat rehabilitation work of Mathak village for TWRI</v>
          </cell>
        </row>
      </sheetData>
      <sheetData sheetId="664">
        <row r="3">
          <cell r="D3" t="str">
            <v>Gujarat rehabilitation work of Mathak village for TWRI</v>
          </cell>
        </row>
      </sheetData>
      <sheetData sheetId="665">
        <row r="3">
          <cell r="D3" t="str">
            <v>Gujarat rehabilitation work of Mathak village for TWRI</v>
          </cell>
        </row>
      </sheetData>
      <sheetData sheetId="666">
        <row r="3">
          <cell r="D3" t="str">
            <v>Gujarat rehabilitation work of Mathak village for TWRI</v>
          </cell>
        </row>
      </sheetData>
      <sheetData sheetId="667">
        <row r="3">
          <cell r="D3" t="str">
            <v>Gujarat rehabilitation work of Mathak village for TWRI</v>
          </cell>
        </row>
      </sheetData>
      <sheetData sheetId="668">
        <row r="3">
          <cell r="D3" t="str">
            <v>Gujarat rehabilitation work of Mathak village for TWRI</v>
          </cell>
        </row>
      </sheetData>
      <sheetData sheetId="669">
        <row r="3">
          <cell r="D3" t="str">
            <v>Gujarat rehabilitation work of Mathak village for TWRI</v>
          </cell>
        </row>
      </sheetData>
      <sheetData sheetId="670">
        <row r="3">
          <cell r="D3" t="str">
            <v>Gujarat rehabilitation work of Mathak village for TWRI</v>
          </cell>
        </row>
      </sheetData>
      <sheetData sheetId="671">
        <row r="3">
          <cell r="D3" t="str">
            <v>Gujarat rehabilitation work of Mathak village for TWRI</v>
          </cell>
        </row>
      </sheetData>
      <sheetData sheetId="672">
        <row r="3">
          <cell r="D3" t="str">
            <v>Gujarat rehabilitation work of Mathak village for TWRI</v>
          </cell>
        </row>
      </sheetData>
      <sheetData sheetId="673">
        <row r="3">
          <cell r="D3" t="str">
            <v>Gujarat rehabilitation work of Mathak village for TWRI</v>
          </cell>
        </row>
      </sheetData>
      <sheetData sheetId="674">
        <row r="3">
          <cell r="D3" t="str">
            <v>Gujarat rehabilitation work of Mathak village for TWRI</v>
          </cell>
        </row>
      </sheetData>
      <sheetData sheetId="675">
        <row r="3">
          <cell r="D3" t="str">
            <v>Gujarat rehabilitation work of Mathak village for TWRI</v>
          </cell>
        </row>
      </sheetData>
      <sheetData sheetId="676">
        <row r="3">
          <cell r="D3" t="str">
            <v>Gujarat rehabilitation work of Mathak village for TWRI</v>
          </cell>
        </row>
      </sheetData>
      <sheetData sheetId="677">
        <row r="3">
          <cell r="D3" t="str">
            <v>Gujarat rehabilitation work of Mathak village for TWRI</v>
          </cell>
        </row>
      </sheetData>
      <sheetData sheetId="678">
        <row r="3">
          <cell r="D3" t="str">
            <v>Gujarat rehabilitation work of Mathak village for TWRI</v>
          </cell>
        </row>
      </sheetData>
      <sheetData sheetId="679">
        <row r="3">
          <cell r="D3" t="str">
            <v>Gujarat rehabilitation work of Mathak village for TWRI</v>
          </cell>
        </row>
      </sheetData>
      <sheetData sheetId="680">
        <row r="3">
          <cell r="D3" t="str">
            <v>Gujarat rehabilitation work of Mathak village for TWRI</v>
          </cell>
        </row>
      </sheetData>
      <sheetData sheetId="681">
        <row r="3">
          <cell r="D3" t="str">
            <v>Gujarat rehabilitation work of Mathak village for TWRI</v>
          </cell>
        </row>
      </sheetData>
      <sheetData sheetId="682">
        <row r="3">
          <cell r="D3" t="str">
            <v>Gujarat rehabilitation work of Mathak village for TWRI</v>
          </cell>
        </row>
      </sheetData>
      <sheetData sheetId="683">
        <row r="3">
          <cell r="D3" t="str">
            <v>Gujarat rehabilitation work of Mathak village for TWRI</v>
          </cell>
        </row>
      </sheetData>
      <sheetData sheetId="684">
        <row r="3">
          <cell r="D3" t="str">
            <v>Gujarat rehabilitation work of Mathak village for TWRI</v>
          </cell>
        </row>
      </sheetData>
      <sheetData sheetId="685">
        <row r="3">
          <cell r="D3" t="str">
            <v>Gujarat rehabilitation work of Mathak village for TWRI</v>
          </cell>
        </row>
      </sheetData>
      <sheetData sheetId="686">
        <row r="3">
          <cell r="D3" t="str">
            <v>Gujarat rehabilitation work of Mathak village for TWRI</v>
          </cell>
        </row>
      </sheetData>
      <sheetData sheetId="687">
        <row r="3">
          <cell r="D3" t="str">
            <v>Gujarat rehabilitation work of Mathak village for TWRI</v>
          </cell>
        </row>
      </sheetData>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row r="3">
          <cell r="D3" t="str">
            <v>Gujarat rehabilitation work of Mathak village for TWRI</v>
          </cell>
        </row>
      </sheetData>
      <sheetData sheetId="727">
        <row r="3">
          <cell r="D3" t="str">
            <v>Gujarat rehabilitation work of Mathak village for TWRI</v>
          </cell>
        </row>
      </sheetData>
      <sheetData sheetId="728">
        <row r="3">
          <cell r="D3" t="str">
            <v>Gujarat rehabilitation work of Mathak village for TWRI</v>
          </cell>
        </row>
      </sheetData>
      <sheetData sheetId="729">
        <row r="3">
          <cell r="D3" t="str">
            <v>Gujarat rehabilitation work of Mathak village for TWRI</v>
          </cell>
        </row>
      </sheetData>
      <sheetData sheetId="730">
        <row r="3">
          <cell r="D3" t="str">
            <v>Gujarat rehabilitation work of Mathak village for TWRI</v>
          </cell>
        </row>
      </sheetData>
      <sheetData sheetId="731">
        <row r="3">
          <cell r="D3" t="str">
            <v>Gujarat rehabilitation work of Mathak village for TWRI</v>
          </cell>
        </row>
      </sheetData>
      <sheetData sheetId="732">
        <row r="3">
          <cell r="D3" t="str">
            <v>Gujarat rehabilitation work of Mathak village for TWRI</v>
          </cell>
        </row>
      </sheetData>
      <sheetData sheetId="733">
        <row r="3">
          <cell r="D3" t="str">
            <v>Gujarat rehabilitation work of Mathak village for TWRI</v>
          </cell>
        </row>
      </sheetData>
      <sheetData sheetId="734">
        <row r="3">
          <cell r="D3" t="str">
            <v>Gujarat rehabilitation work of Mathak village for TWRI</v>
          </cell>
        </row>
      </sheetData>
      <sheetData sheetId="735">
        <row r="3">
          <cell r="D3" t="str">
            <v>Gujarat rehabilitation work of Mathak village for TWRI</v>
          </cell>
        </row>
      </sheetData>
      <sheetData sheetId="736">
        <row r="3">
          <cell r="D3" t="str">
            <v>Gujarat rehabilitation work of Mathak village for TWRI</v>
          </cell>
        </row>
      </sheetData>
      <sheetData sheetId="737">
        <row r="3">
          <cell r="D3" t="str">
            <v>Gujarat rehabilitation work of Mathak village for TWRI</v>
          </cell>
        </row>
      </sheetData>
      <sheetData sheetId="738">
        <row r="3">
          <cell r="D3" t="str">
            <v>Gujarat rehabilitation work of Mathak village for TWRI</v>
          </cell>
        </row>
      </sheetData>
      <sheetData sheetId="739">
        <row r="3">
          <cell r="D3" t="str">
            <v>Gujarat rehabilitation work of Mathak village for TWRI</v>
          </cell>
        </row>
      </sheetData>
      <sheetData sheetId="740"/>
      <sheetData sheetId="741">
        <row r="3">
          <cell r="D3" t="str">
            <v>Gujarat rehabilitation work of Mathak village for TWRI</v>
          </cell>
        </row>
      </sheetData>
      <sheetData sheetId="742">
        <row r="3">
          <cell r="D3" t="str">
            <v>Gujarat rehabilitation work of Mathak village for TWRI</v>
          </cell>
        </row>
      </sheetData>
      <sheetData sheetId="743">
        <row r="3">
          <cell r="D3" t="str">
            <v>Gujarat rehabilitation work of Mathak village for TWRI</v>
          </cell>
        </row>
      </sheetData>
      <sheetData sheetId="744">
        <row r="3">
          <cell r="D3" t="str">
            <v>Gujarat rehabilitation work of Mathak village for TWRI</v>
          </cell>
        </row>
      </sheetData>
      <sheetData sheetId="745">
        <row r="3">
          <cell r="D3" t="str">
            <v>Gujarat rehabilitation work of Mathak village for TWRI</v>
          </cell>
        </row>
      </sheetData>
      <sheetData sheetId="746"/>
      <sheetData sheetId="747">
        <row r="3">
          <cell r="D3" t="str">
            <v>Gujarat rehabilitation work of Mathak village for TWRI</v>
          </cell>
        </row>
      </sheetData>
      <sheetData sheetId="748"/>
      <sheetData sheetId="749"/>
      <sheetData sheetId="750"/>
      <sheetData sheetId="751"/>
      <sheetData sheetId="752">
        <row r="3">
          <cell r="D3" t="str">
            <v>Gujarat rehabilitation work of Mathak village for TWRI</v>
          </cell>
        </row>
      </sheetData>
      <sheetData sheetId="753">
        <row r="3">
          <cell r="D3" t="str">
            <v>Gujarat rehabilitation work of Mathak village for TWRI</v>
          </cell>
        </row>
      </sheetData>
      <sheetData sheetId="754">
        <row r="3">
          <cell r="D3" t="str">
            <v>Gujarat rehabilitation work of Mathak village for TWRI</v>
          </cell>
        </row>
      </sheetData>
      <sheetData sheetId="755">
        <row r="3">
          <cell r="D3" t="str">
            <v>Gujarat rehabilitation work of Mathak village for TWRI</v>
          </cell>
        </row>
      </sheetData>
      <sheetData sheetId="756">
        <row r="3">
          <cell r="D3" t="str">
            <v>Gujarat rehabilitation work of Mathak village for TWRI</v>
          </cell>
        </row>
      </sheetData>
      <sheetData sheetId="757">
        <row r="3">
          <cell r="D3" t="str">
            <v>Gujarat rehabilitation work of Mathak village for TWRI</v>
          </cell>
        </row>
      </sheetData>
      <sheetData sheetId="758">
        <row r="3">
          <cell r="D3" t="str">
            <v>Gujarat rehabilitation work of Mathak village for TWRI</v>
          </cell>
        </row>
      </sheetData>
      <sheetData sheetId="759">
        <row r="3">
          <cell r="D3" t="str">
            <v>Gujarat rehabilitation work of Mathak village for TWRI</v>
          </cell>
        </row>
      </sheetData>
      <sheetData sheetId="760">
        <row r="3">
          <cell r="D3" t="str">
            <v>Gujarat rehabilitation work of Mathak village for TWRI</v>
          </cell>
        </row>
      </sheetData>
      <sheetData sheetId="761">
        <row r="3">
          <cell r="D3" t="str">
            <v>Gujarat rehabilitation work of Mathak village for TWRI</v>
          </cell>
        </row>
      </sheetData>
      <sheetData sheetId="762">
        <row r="3">
          <cell r="D3" t="str">
            <v>Gujarat rehabilitation work of Mathak village for TWRI</v>
          </cell>
        </row>
      </sheetData>
      <sheetData sheetId="763">
        <row r="3">
          <cell r="D3" t="str">
            <v>Gujarat rehabilitation work of Mathak village for TWRI</v>
          </cell>
        </row>
      </sheetData>
      <sheetData sheetId="764">
        <row r="3">
          <cell r="D3" t="str">
            <v>Gujarat rehabilitation work of Mathak village for TWRI</v>
          </cell>
        </row>
      </sheetData>
      <sheetData sheetId="765">
        <row r="3">
          <cell r="D3" t="str">
            <v>Gujarat rehabilitation work of Mathak village for TWRI</v>
          </cell>
        </row>
      </sheetData>
      <sheetData sheetId="766">
        <row r="3">
          <cell r="D3" t="str">
            <v>Gujarat rehabilitation work of Mathak village for TWRI</v>
          </cell>
        </row>
      </sheetData>
      <sheetData sheetId="767">
        <row r="3">
          <cell r="D3" t="str">
            <v>Gujarat rehabilitation work of Mathak village for TWRI</v>
          </cell>
        </row>
      </sheetData>
      <sheetData sheetId="768">
        <row r="3">
          <cell r="D3" t="str">
            <v>Gujarat rehabilitation work of Mathak village for TWRI</v>
          </cell>
        </row>
      </sheetData>
      <sheetData sheetId="769">
        <row r="3">
          <cell r="D3" t="str">
            <v>Gujarat rehabilitation work of Mathak village for TWRI</v>
          </cell>
        </row>
      </sheetData>
      <sheetData sheetId="770">
        <row r="3">
          <cell r="D3" t="str">
            <v>Gujarat rehabilitation work of Mathak village for TWRI</v>
          </cell>
        </row>
      </sheetData>
      <sheetData sheetId="771">
        <row r="3">
          <cell r="D3" t="str">
            <v>Gujarat rehabilitation work of Mathak village for TWRI</v>
          </cell>
        </row>
      </sheetData>
      <sheetData sheetId="772">
        <row r="3">
          <cell r="D3" t="str">
            <v>Gujarat rehabilitation work of Mathak village for TWRI</v>
          </cell>
        </row>
      </sheetData>
      <sheetData sheetId="773">
        <row r="3">
          <cell r="D3" t="str">
            <v>Gujarat rehabilitation work of Mathak village for TWRI</v>
          </cell>
        </row>
      </sheetData>
      <sheetData sheetId="774">
        <row r="3">
          <cell r="D3" t="str">
            <v>Gujarat rehabilitation work of Mathak village for TWRI</v>
          </cell>
        </row>
      </sheetData>
      <sheetData sheetId="775">
        <row r="3">
          <cell r="D3" t="str">
            <v>Gujarat rehabilitation work of Mathak village for TWRI</v>
          </cell>
        </row>
      </sheetData>
      <sheetData sheetId="776">
        <row r="3">
          <cell r="D3" t="str">
            <v>Gujarat rehabilitation work of Mathak village for TWRI</v>
          </cell>
        </row>
      </sheetData>
      <sheetData sheetId="777">
        <row r="3">
          <cell r="D3" t="str">
            <v>Gujarat rehabilitation work of Mathak village for TWRI</v>
          </cell>
        </row>
      </sheetData>
      <sheetData sheetId="778">
        <row r="3">
          <cell r="D3" t="str">
            <v>Gujarat rehabilitation work of Mathak village for TWRI</v>
          </cell>
        </row>
      </sheetData>
      <sheetData sheetId="779">
        <row r="3">
          <cell r="D3" t="str">
            <v>Gujarat rehabilitation work of Mathak village for TWRI</v>
          </cell>
        </row>
      </sheetData>
      <sheetData sheetId="780">
        <row r="3">
          <cell r="D3" t="str">
            <v>Gujarat rehabilitation work of Mathak village for TWRI</v>
          </cell>
        </row>
      </sheetData>
      <sheetData sheetId="781">
        <row r="3">
          <cell r="D3" t="str">
            <v>Gujarat rehabilitation work of Mathak village for TWRI</v>
          </cell>
        </row>
      </sheetData>
      <sheetData sheetId="782">
        <row r="3">
          <cell r="D3" t="str">
            <v>Gujarat rehabilitation work of Mathak village for TWRI</v>
          </cell>
        </row>
      </sheetData>
      <sheetData sheetId="783">
        <row r="3">
          <cell r="D3" t="str">
            <v>Gujarat rehabilitation work of Mathak village for TWRI</v>
          </cell>
        </row>
      </sheetData>
      <sheetData sheetId="784">
        <row r="3">
          <cell r="D3" t="str">
            <v>Gujarat rehabilitation work of Mathak village for TWRI</v>
          </cell>
        </row>
      </sheetData>
      <sheetData sheetId="785">
        <row r="3">
          <cell r="D3" t="str">
            <v>Gujarat rehabilitation work of Mathak village for TWRI</v>
          </cell>
        </row>
      </sheetData>
      <sheetData sheetId="786">
        <row r="3">
          <cell r="D3" t="str">
            <v>Gujarat rehabilitation work of Mathak village for TWRI</v>
          </cell>
        </row>
      </sheetData>
      <sheetData sheetId="787">
        <row r="3">
          <cell r="D3" t="str">
            <v>Gujarat rehabilitation work of Mathak village for TWRI</v>
          </cell>
        </row>
      </sheetData>
      <sheetData sheetId="788">
        <row r="3">
          <cell r="D3" t="str">
            <v>Gujarat rehabilitation work of Mathak village for TWRI</v>
          </cell>
        </row>
      </sheetData>
      <sheetData sheetId="789">
        <row r="3">
          <cell r="D3" t="str">
            <v>Gujarat rehabilitation work of Mathak village for TWRI</v>
          </cell>
        </row>
      </sheetData>
      <sheetData sheetId="790">
        <row r="3">
          <cell r="D3" t="str">
            <v>Gujarat rehabilitation work of Mathak village for TWRI</v>
          </cell>
        </row>
      </sheetData>
      <sheetData sheetId="791">
        <row r="3">
          <cell r="D3" t="str">
            <v>Gujarat rehabilitation work of Mathak village for TWRI</v>
          </cell>
        </row>
      </sheetData>
      <sheetData sheetId="792">
        <row r="3">
          <cell r="D3" t="str">
            <v>Gujarat rehabilitation work of Mathak village for TWRI</v>
          </cell>
        </row>
      </sheetData>
      <sheetData sheetId="793">
        <row r="3">
          <cell r="D3" t="str">
            <v>Gujarat rehabilitation work of Mathak village for TWRI</v>
          </cell>
        </row>
      </sheetData>
      <sheetData sheetId="794">
        <row r="3">
          <cell r="D3" t="str">
            <v>Gujarat rehabilitation work of Mathak village for TWRI</v>
          </cell>
        </row>
      </sheetData>
      <sheetData sheetId="795">
        <row r="3">
          <cell r="D3" t="str">
            <v>Gujarat rehabilitation work of Mathak village for TWRI</v>
          </cell>
        </row>
      </sheetData>
      <sheetData sheetId="796">
        <row r="3">
          <cell r="D3" t="str">
            <v>Gujarat rehabilitation work of Mathak village for TWRI</v>
          </cell>
        </row>
      </sheetData>
      <sheetData sheetId="797">
        <row r="3">
          <cell r="D3" t="str">
            <v>Gujarat rehabilitation work of Mathak village for TWRI</v>
          </cell>
        </row>
      </sheetData>
      <sheetData sheetId="798">
        <row r="3">
          <cell r="D3" t="str">
            <v>Gujarat rehabilitation work of Mathak village for TWRI</v>
          </cell>
        </row>
      </sheetData>
      <sheetData sheetId="799">
        <row r="3">
          <cell r="D3" t="str">
            <v>Gujarat rehabilitation work of Mathak village for TWRI</v>
          </cell>
        </row>
      </sheetData>
      <sheetData sheetId="800">
        <row r="3">
          <cell r="D3" t="str">
            <v>Gujarat rehabilitation work of Mathak village for TWRI</v>
          </cell>
        </row>
      </sheetData>
      <sheetData sheetId="801">
        <row r="3">
          <cell r="D3" t="str">
            <v>Gujarat rehabilitation work of Mathak village for TWRI</v>
          </cell>
        </row>
      </sheetData>
      <sheetData sheetId="802">
        <row r="3">
          <cell r="D3" t="str">
            <v>Gujarat rehabilitation work of Mathak village for TWRI</v>
          </cell>
        </row>
      </sheetData>
      <sheetData sheetId="803">
        <row r="3">
          <cell r="D3" t="str">
            <v>Gujarat rehabilitation work of Mathak village for TWRI</v>
          </cell>
        </row>
      </sheetData>
      <sheetData sheetId="804">
        <row r="3">
          <cell r="D3" t="str">
            <v>Gujarat rehabilitation work of Mathak village for TWRI</v>
          </cell>
        </row>
      </sheetData>
      <sheetData sheetId="805">
        <row r="3">
          <cell r="D3" t="str">
            <v>Gujarat rehabilitation work of Mathak village for TWRI</v>
          </cell>
        </row>
      </sheetData>
      <sheetData sheetId="806">
        <row r="3">
          <cell r="D3" t="str">
            <v>Gujarat rehabilitation work of Mathak village for TWRI</v>
          </cell>
        </row>
      </sheetData>
      <sheetData sheetId="807">
        <row r="3">
          <cell r="D3" t="str">
            <v>Gujarat rehabilitation work of Mathak village for TWRI</v>
          </cell>
        </row>
      </sheetData>
      <sheetData sheetId="808">
        <row r="3">
          <cell r="D3" t="str">
            <v>Gujarat rehabilitation work of Mathak village for TWRI</v>
          </cell>
        </row>
      </sheetData>
      <sheetData sheetId="809">
        <row r="3">
          <cell r="D3" t="str">
            <v>Gujarat rehabilitation work of Mathak village for TWRI</v>
          </cell>
        </row>
      </sheetData>
      <sheetData sheetId="810">
        <row r="3">
          <cell r="D3" t="str">
            <v>Gujarat rehabilitation work of Mathak village for TWRI</v>
          </cell>
        </row>
      </sheetData>
      <sheetData sheetId="811">
        <row r="3">
          <cell r="D3" t="str">
            <v>Gujarat rehabilitation work of Mathak village for TWRI</v>
          </cell>
        </row>
      </sheetData>
      <sheetData sheetId="812">
        <row r="3">
          <cell r="D3" t="str">
            <v>Gujarat rehabilitation work of Mathak village for TWRI</v>
          </cell>
        </row>
      </sheetData>
      <sheetData sheetId="813">
        <row r="3">
          <cell r="D3" t="str">
            <v>Gujarat rehabilitation work of Mathak village for TWRI</v>
          </cell>
        </row>
      </sheetData>
      <sheetData sheetId="814">
        <row r="3">
          <cell r="D3" t="str">
            <v>Gujarat rehabilitation work of Mathak village for TWRI</v>
          </cell>
        </row>
      </sheetData>
      <sheetData sheetId="815">
        <row r="3">
          <cell r="D3" t="str">
            <v>Gujarat rehabilitation work of Mathak village for TWRI</v>
          </cell>
        </row>
      </sheetData>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sheetData sheetId="1076" refreshError="1"/>
      <sheetData sheetId="1077" refreshError="1"/>
      <sheetData sheetId="1078" refreshError="1"/>
      <sheetData sheetId="1079" refreshError="1"/>
      <sheetData sheetId="1080" refreshError="1"/>
      <sheetData sheetId="1081">
        <row r="3">
          <cell r="D3" t="str">
            <v>Gujarat rehabilitation work of Mathak village for TWRI</v>
          </cell>
        </row>
      </sheetData>
      <sheetData sheetId="1082" refreshError="1"/>
      <sheetData sheetId="1083"/>
      <sheetData sheetId="1084" refreshError="1"/>
      <sheetData sheetId="1085" refreshError="1"/>
      <sheetData sheetId="1086" refreshError="1"/>
      <sheetData sheetId="1087"/>
      <sheetData sheetId="1088" refreshError="1"/>
      <sheetData sheetId="1089" refreshError="1"/>
      <sheetData sheetId="1090"/>
      <sheetData sheetId="1091"/>
      <sheetData sheetId="1092" refreshError="1"/>
      <sheetData sheetId="1093" refreshError="1"/>
      <sheetData sheetId="1094" refreshError="1"/>
      <sheetData sheetId="1095"/>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ow r="3">
          <cell r="D3" t="str">
            <v>Gujarat rehabilitation work of Mathak village for TWRI</v>
          </cell>
        </row>
      </sheetData>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sheetData sheetId="1512"/>
      <sheetData sheetId="1513" refreshError="1"/>
      <sheetData sheetId="1514"/>
      <sheetData sheetId="1515" refreshError="1"/>
      <sheetData sheetId="1516" refreshError="1"/>
      <sheetData sheetId="1517" refreshError="1"/>
      <sheetData sheetId="1518" refreshError="1"/>
      <sheetData sheetId="1519" refreshError="1"/>
      <sheetData sheetId="1520" refreshError="1"/>
      <sheetData sheetId="1521"/>
      <sheetData sheetId="1522"/>
      <sheetData sheetId="1523" refreshError="1"/>
      <sheetData sheetId="1524" refreshError="1"/>
      <sheetData sheetId="1525"/>
      <sheetData sheetId="1526" refreshError="1"/>
      <sheetData sheetId="1527" refreshError="1"/>
      <sheetData sheetId="1528" refreshError="1"/>
      <sheetData sheetId="1529" refreshError="1"/>
      <sheetData sheetId="1530" refreshError="1"/>
      <sheetData sheetId="153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row r="3">
          <cell r="D3" t="str">
            <v>Gujarat rehabilitation work of Mathak village for TWRI</v>
          </cell>
        </row>
      </sheetData>
      <sheetData sheetId="1589">
        <row r="3">
          <cell r="D3" t="str">
            <v>Gujarat rehabilitation work of Mathak village for TWRI</v>
          </cell>
        </row>
      </sheetData>
      <sheetData sheetId="1590">
        <row r="3">
          <cell r="D3" t="str">
            <v>Gujarat rehabilitation work of Mathak village for TWRI</v>
          </cell>
        </row>
      </sheetData>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row r="3">
          <cell r="D3" t="str">
            <v>Gujarat rehabilitation work of Mathak village for TWRI</v>
          </cell>
        </row>
      </sheetData>
      <sheetData sheetId="1676">
        <row r="3">
          <cell r="D3" t="str">
            <v>Gujarat rehabilitation work of Mathak village for TWRI</v>
          </cell>
        </row>
      </sheetData>
      <sheetData sheetId="1677">
        <row r="3">
          <cell r="D3" t="str">
            <v>Gujarat rehabilitation work of Mathak village for TWRI</v>
          </cell>
        </row>
      </sheetData>
      <sheetData sheetId="1678"/>
      <sheetData sheetId="1679"/>
      <sheetData sheetId="1680"/>
      <sheetData sheetId="1681"/>
      <sheetData sheetId="1682"/>
      <sheetData sheetId="1683"/>
      <sheetData sheetId="1684"/>
      <sheetData sheetId="1685"/>
      <sheetData sheetId="1686"/>
      <sheetData sheetId="1687"/>
      <sheetData sheetId="1688"/>
      <sheetData sheetId="1689">
        <row r="3">
          <cell r="D3" t="str">
            <v>Gujarat rehabilitation work of Mathak village for TWRI</v>
          </cell>
        </row>
      </sheetData>
      <sheetData sheetId="1690">
        <row r="3">
          <cell r="D3" t="str">
            <v>Gujarat rehabilitation work of Mathak village for TWRI</v>
          </cell>
        </row>
      </sheetData>
      <sheetData sheetId="1691">
        <row r="3">
          <cell r="D3" t="str">
            <v>Gujarat rehabilitation work of Mathak village for TWRI</v>
          </cell>
        </row>
      </sheetData>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row r="3">
          <cell r="D3" t="str">
            <v>Gujarat rehabilitation work of Mathak village for TWRI</v>
          </cell>
        </row>
      </sheetData>
      <sheetData sheetId="1722">
        <row r="3">
          <cell r="D3" t="str">
            <v>Gujarat rehabilitation work of Mathak village for TWRI</v>
          </cell>
        </row>
      </sheetData>
      <sheetData sheetId="1723">
        <row r="3">
          <cell r="D3" t="str">
            <v>Gujarat rehabilitation work of Mathak village for TWRI</v>
          </cell>
        </row>
      </sheetData>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row r="3">
          <cell r="D3" t="str">
            <v>Gujarat rehabilitation work of Mathak village for TWRI</v>
          </cell>
        </row>
      </sheetData>
      <sheetData sheetId="1746">
        <row r="3">
          <cell r="D3" t="str">
            <v>Gujarat rehabilitation work of Mathak village for TWRI</v>
          </cell>
        </row>
      </sheetData>
      <sheetData sheetId="1747"/>
      <sheetData sheetId="1748"/>
      <sheetData sheetId="1749"/>
      <sheetData sheetId="1750"/>
      <sheetData sheetId="1751"/>
      <sheetData sheetId="1752"/>
      <sheetData sheetId="1753">
        <row r="3">
          <cell r="D3" t="str">
            <v>Gujarat rehabilitation work of Mathak village for TWRI</v>
          </cell>
        </row>
      </sheetData>
      <sheetData sheetId="1754">
        <row r="3">
          <cell r="D3" t="str">
            <v>Gujarat rehabilitation work of Mathak village for TWRI</v>
          </cell>
        </row>
      </sheetData>
      <sheetData sheetId="1755">
        <row r="3">
          <cell r="D3" t="str">
            <v>Gujarat rehabilitation work of Mathak village for TWRI</v>
          </cell>
        </row>
      </sheetData>
      <sheetData sheetId="1756"/>
      <sheetData sheetId="1757"/>
      <sheetData sheetId="1758">
        <row r="3">
          <cell r="D3" t="str">
            <v>Gujarat rehabilitation work of Mathak village for TWRI</v>
          </cell>
        </row>
      </sheetData>
      <sheetData sheetId="1759">
        <row r="3">
          <cell r="D3" t="str">
            <v>Gujarat rehabilitation work of Mathak village for TWRI</v>
          </cell>
        </row>
      </sheetData>
      <sheetData sheetId="1760"/>
      <sheetData sheetId="1761"/>
      <sheetData sheetId="1762">
        <row r="3">
          <cell r="D3" t="str">
            <v>Gujarat rehabilitation work of Mathak village for TWRI</v>
          </cell>
        </row>
      </sheetData>
      <sheetData sheetId="1763"/>
      <sheetData sheetId="1764"/>
      <sheetData sheetId="1765"/>
      <sheetData sheetId="1766"/>
      <sheetData sheetId="1767">
        <row r="3">
          <cell r="D3" t="str">
            <v>Gujarat rehabilitation work of Mathak village for TWRI</v>
          </cell>
        </row>
      </sheetData>
      <sheetData sheetId="1768">
        <row r="3">
          <cell r="D3" t="str">
            <v>Gujarat rehabilitation work of Mathak village for TWRI</v>
          </cell>
        </row>
      </sheetData>
      <sheetData sheetId="1769"/>
      <sheetData sheetId="1770"/>
      <sheetData sheetId="1771">
        <row r="3">
          <cell r="D3" t="str">
            <v>Gujarat rehabilitation work of Mathak village for TWRI</v>
          </cell>
        </row>
      </sheetData>
      <sheetData sheetId="1772"/>
      <sheetData sheetId="1773"/>
      <sheetData sheetId="1774"/>
      <sheetData sheetId="1775"/>
      <sheetData sheetId="1776"/>
      <sheetData sheetId="1777">
        <row r="3">
          <cell r="D3" t="str">
            <v>Gujarat rehabilitation work of Mathak village for TWRI</v>
          </cell>
        </row>
      </sheetData>
      <sheetData sheetId="1778"/>
      <sheetData sheetId="1779"/>
      <sheetData sheetId="1780">
        <row r="3">
          <cell r="D3" t="str">
            <v>Gujarat rehabilitation work of Mathak village for TWRI</v>
          </cell>
        </row>
      </sheetData>
      <sheetData sheetId="1781">
        <row r="3">
          <cell r="D3" t="str">
            <v>Gujarat rehabilitation work of Mathak village for TWRI</v>
          </cell>
        </row>
      </sheetData>
      <sheetData sheetId="1782"/>
      <sheetData sheetId="1783"/>
      <sheetData sheetId="1784">
        <row r="3">
          <cell r="D3" t="str">
            <v>Gujarat rehabilitation work of Mathak village for TWRI</v>
          </cell>
        </row>
      </sheetData>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ow r="3">
          <cell r="D3" t="str">
            <v>Gujarat rehabilitation work of Mathak village for TWRI</v>
          </cell>
        </row>
      </sheetData>
      <sheetData sheetId="1841">
        <row r="3">
          <cell r="D3" t="str">
            <v>Gujarat rehabilitation work of Mathak village for TWRI</v>
          </cell>
        </row>
      </sheetData>
      <sheetData sheetId="1842">
        <row r="3">
          <cell r="D3" t="str">
            <v>Gujarat rehabilitation work of Mathak village for TWRI</v>
          </cell>
        </row>
      </sheetData>
      <sheetData sheetId="1843"/>
      <sheetData sheetId="1844"/>
      <sheetData sheetId="1845"/>
      <sheetData sheetId="1846"/>
      <sheetData sheetId="1847"/>
      <sheetData sheetId="1848"/>
      <sheetData sheetId="1849"/>
      <sheetData sheetId="1850"/>
      <sheetData sheetId="1851"/>
      <sheetData sheetId="1852"/>
      <sheetData sheetId="1853"/>
      <sheetData sheetId="1854">
        <row r="3">
          <cell r="D3" t="str">
            <v>Gujarat rehabilitation work of Mathak village for TWRI</v>
          </cell>
        </row>
      </sheetData>
      <sheetData sheetId="1855">
        <row r="3">
          <cell r="D3" t="str">
            <v>Gujarat rehabilitation work of Mathak village for TWRI</v>
          </cell>
        </row>
      </sheetData>
      <sheetData sheetId="1856">
        <row r="3">
          <cell r="D3" t="str">
            <v>Gujarat rehabilitation work of Mathak village for TWRI</v>
          </cell>
        </row>
      </sheetData>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row r="3">
          <cell r="D3" t="str">
            <v>Gujarat rehabilitation work of Mathak village for TWRI</v>
          </cell>
        </row>
      </sheetData>
      <sheetData sheetId="1887">
        <row r="3">
          <cell r="D3" t="str">
            <v>Gujarat rehabilitation work of Mathak village for TWRI</v>
          </cell>
        </row>
      </sheetData>
      <sheetData sheetId="1888">
        <row r="3">
          <cell r="D3" t="str">
            <v>Gujarat rehabilitation work of Mathak village for TWRI</v>
          </cell>
        </row>
      </sheetData>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row r="3">
          <cell r="D3" t="str">
            <v>Gujarat rehabilitation work of Mathak village for TWRI</v>
          </cell>
        </row>
      </sheetData>
      <sheetData sheetId="1911">
        <row r="3">
          <cell r="D3" t="str">
            <v>Gujarat rehabilitation work of Mathak village for TWRI</v>
          </cell>
        </row>
      </sheetData>
      <sheetData sheetId="1912"/>
      <sheetData sheetId="1913"/>
      <sheetData sheetId="1914"/>
      <sheetData sheetId="1915"/>
      <sheetData sheetId="1916"/>
      <sheetData sheetId="1917"/>
      <sheetData sheetId="1918"/>
      <sheetData sheetId="1919"/>
      <sheetData sheetId="1920">
        <row r="3">
          <cell r="D3" t="str">
            <v>Gujarat rehabilitation work of Mathak village for TWRI</v>
          </cell>
        </row>
      </sheetData>
      <sheetData sheetId="1921"/>
      <sheetData sheetId="1922"/>
      <sheetData sheetId="1923">
        <row r="3">
          <cell r="D3" t="str">
            <v>Gujarat rehabilitation work of Mathak village for TWRI</v>
          </cell>
        </row>
      </sheetData>
      <sheetData sheetId="1924">
        <row r="3">
          <cell r="D3" t="str">
            <v>Gujarat rehabilitation work of Mathak village for TWRI</v>
          </cell>
        </row>
      </sheetData>
      <sheetData sheetId="1925"/>
      <sheetData sheetId="1926"/>
      <sheetData sheetId="1927">
        <row r="3">
          <cell r="D3" t="str">
            <v>Gujarat rehabilitation work of Mathak village for TWRI</v>
          </cell>
        </row>
      </sheetData>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ow r="3">
          <cell r="D3" t="str">
            <v>Gujarat rehabilitation work of Mathak village for TWRI</v>
          </cell>
        </row>
      </sheetData>
      <sheetData sheetId="2200">
        <row r="3">
          <cell r="D3" t="str">
            <v>Gujarat rehabilitation work of Mathak village for TWRI</v>
          </cell>
        </row>
      </sheetData>
      <sheetData sheetId="2201">
        <row r="3">
          <cell r="D3" t="str">
            <v>Gujarat rehabilitation work of Mathak village for TWRI</v>
          </cell>
        </row>
      </sheetData>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row r="3">
          <cell r="D3" t="str">
            <v>Gujarat rehabilitation work of Mathak village for TWRI</v>
          </cell>
        </row>
      </sheetData>
      <sheetData sheetId="2246"/>
      <sheetData sheetId="2247"/>
      <sheetData sheetId="2248">
        <row r="3">
          <cell r="D3" t="str">
            <v>Gujarat rehabilitation work of Mathak village for TWRI</v>
          </cell>
        </row>
      </sheetData>
      <sheetData sheetId="2249"/>
      <sheetData sheetId="2250"/>
      <sheetData sheetId="2251"/>
      <sheetData sheetId="2252"/>
      <sheetData sheetId="2253"/>
      <sheetData sheetId="2254"/>
      <sheetData sheetId="2255">
        <row r="3">
          <cell r="D3" t="str">
            <v>Gujarat rehabilitation work of Mathak village for TWRI</v>
          </cell>
        </row>
      </sheetData>
      <sheetData sheetId="2256">
        <row r="3">
          <cell r="D3" t="str">
            <v>Gujarat rehabilitation work of Mathak village for TWRI</v>
          </cell>
        </row>
      </sheetData>
      <sheetData sheetId="2257">
        <row r="3">
          <cell r="D3" t="str">
            <v>Gujarat rehabilitation work of Mathak village for TWRI</v>
          </cell>
        </row>
      </sheetData>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row r="3">
          <cell r="D3" t="str">
            <v>Gujarat rehabilitation work of Mathak village for TWRI</v>
          </cell>
        </row>
      </sheetData>
      <sheetData sheetId="2796"/>
      <sheetData sheetId="2797">
        <row r="3">
          <cell r="D3" t="str">
            <v>Gujarat rehabilitation work of Mathak village for TWRI</v>
          </cell>
        </row>
      </sheetData>
      <sheetData sheetId="2798"/>
      <sheetData sheetId="2799">
        <row r="3">
          <cell r="D3" t="str">
            <v>Gujarat rehabilitation work of Mathak village for TWRI</v>
          </cell>
        </row>
      </sheetData>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row r="3">
          <cell r="D3" t="str">
            <v>Gujarat rehabilitation work of Mathak village for TWRI</v>
          </cell>
        </row>
      </sheetData>
      <sheetData sheetId="2888"/>
      <sheetData sheetId="2889">
        <row r="3">
          <cell r="D3" t="str">
            <v>Gujarat rehabilitation work of Mathak village for TWRI</v>
          </cell>
        </row>
      </sheetData>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row r="3">
          <cell r="D3" t="str">
            <v>Gujarat rehabilitation work of Mathak village for TWRI</v>
          </cell>
        </row>
      </sheetData>
      <sheetData sheetId="2903"/>
      <sheetData sheetId="2904">
        <row r="3">
          <cell r="D3" t="str">
            <v>Gujarat rehabilitation work of Mathak village for TWRI</v>
          </cell>
        </row>
      </sheetData>
      <sheetData sheetId="2905"/>
      <sheetData sheetId="2906">
        <row r="3">
          <cell r="D3" t="str">
            <v>Gujarat rehabilitation work of Mathak village for TWRI</v>
          </cell>
        </row>
      </sheetData>
      <sheetData sheetId="2907"/>
      <sheetData sheetId="2908"/>
      <sheetData sheetId="2909"/>
      <sheetData sheetId="2910"/>
      <sheetData sheetId="2911"/>
      <sheetData sheetId="2912"/>
      <sheetData sheetId="2913">
        <row r="3">
          <cell r="D3" t="str">
            <v>Gujarat rehabilitation work of Mathak village for TWRI</v>
          </cell>
        </row>
      </sheetData>
      <sheetData sheetId="2914"/>
      <sheetData sheetId="2915">
        <row r="3">
          <cell r="D3" t="str">
            <v>Gujarat rehabilitation work of Mathak village for TWRI</v>
          </cell>
        </row>
      </sheetData>
      <sheetData sheetId="2916"/>
      <sheetData sheetId="2917">
        <row r="3">
          <cell r="D3" t="str">
            <v>Gujarat rehabilitation work of Mathak village for TWRI</v>
          </cell>
        </row>
      </sheetData>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row r="3">
          <cell r="D3" t="str">
            <v>Gujarat rehabilitation work of Mathak village for TWRI</v>
          </cell>
        </row>
      </sheetData>
      <sheetData sheetId="2995"/>
      <sheetData sheetId="2996">
        <row r="3">
          <cell r="D3" t="str">
            <v>Gujarat rehabilitation work of Mathak village for TWRI</v>
          </cell>
        </row>
      </sheetData>
      <sheetData sheetId="2997"/>
      <sheetData sheetId="2998"/>
      <sheetData sheetId="2999"/>
      <sheetData sheetId="3000"/>
      <sheetData sheetId="3001"/>
      <sheetData sheetId="3002"/>
      <sheetData sheetId="3003"/>
      <sheetData sheetId="3004"/>
      <sheetData sheetId="3005">
        <row r="3">
          <cell r="D3" t="str">
            <v>Gujarat rehabilitation work of Mathak village for TWRI</v>
          </cell>
        </row>
      </sheetData>
      <sheetData sheetId="3006"/>
      <sheetData sheetId="3007">
        <row r="3">
          <cell r="D3" t="str">
            <v>Gujarat rehabilitation work of Mathak village for TWRI</v>
          </cell>
        </row>
      </sheetData>
      <sheetData sheetId="3008"/>
      <sheetData sheetId="3009">
        <row r="3">
          <cell r="D3" t="str">
            <v>Gujarat rehabilitation work of Mathak village for TWRI</v>
          </cell>
        </row>
      </sheetData>
      <sheetData sheetId="3010"/>
      <sheetData sheetId="3011">
        <row r="3">
          <cell r="D3" t="str">
            <v>Gujarat rehabilitation work of Mathak village for TWRI</v>
          </cell>
        </row>
      </sheetData>
      <sheetData sheetId="3012"/>
      <sheetData sheetId="3013">
        <row r="3">
          <cell r="D3" t="str">
            <v>Gujarat rehabilitation work of Mathak village for TWRI</v>
          </cell>
        </row>
      </sheetData>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sheetData sheetId="3228"/>
      <sheetData sheetId="3229" refreshError="1"/>
      <sheetData sheetId="3230" refreshError="1"/>
      <sheetData sheetId="3231" refreshError="1"/>
      <sheetData sheetId="3232" refreshError="1"/>
      <sheetData sheetId="3233"/>
      <sheetData sheetId="3234"/>
      <sheetData sheetId="3235"/>
      <sheetData sheetId="3236"/>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Set>
  </externalBook>
</externalLink>
</file>

<file path=xl/externalLinks/externalLink4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Sqn-Abs _G+1"/>
      <sheetName val="Sqn_Abs _G_1"/>
      <sheetName val="maya"/>
      <sheetName val="lead-st"/>
      <sheetName val="rdamdata"/>
      <sheetName val="habs-list"/>
      <sheetName val="nodes"/>
      <sheetName val="r"/>
      <sheetName val="DATA_PRG"/>
      <sheetName val="Pile cap"/>
      <sheetName val="PUMP_DATA"/>
      <sheetName val="RMR"/>
      <sheetName val="DATA-BASE"/>
      <sheetName val="DATA-ABSTRACT"/>
      <sheetName val="Civil Boq"/>
      <sheetName val="scour depth"/>
      <sheetName val="l"/>
      <sheetName val="Usage"/>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Data"/>
      <sheetName val="LEADS"/>
      <sheetName val="Labour"/>
      <sheetName val="Lead statement"/>
      <sheetName val="Specification"/>
      <sheetName val="MRAT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Road data"/>
      <sheetName val="ssr-rates"/>
      <sheetName val="Material"/>
      <sheetName val="Specification"/>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Data"/>
      <sheetName val="Petlaburz"/>
      <sheetName val="Boq"/>
      <sheetName val="LEADS"/>
      <sheetName val="stone"/>
      <sheetName val="index"/>
      <sheetName val="Lead statement"/>
      <sheetName val="MRATES"/>
      <sheetName val="7 Other Costs"/>
      <sheetName val="quarry"/>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Leads"/>
      <sheetName val="Data_Base"/>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4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Plant &amp;  Machinery"/>
      <sheetName val="PVC_dia"/>
      <sheetName val="sch"/>
      <sheetName val="id"/>
      <sheetName val="hdpe weights"/>
      <sheetName val="PVC weights"/>
      <sheetName val="Specification"/>
      <sheetName val="Lead"/>
      <sheetName val="Sheet1 (2)"/>
      <sheetName val="MRATES"/>
      <sheetName val="m"/>
      <sheetName val="Sheet2"/>
      <sheetName val="Dormitory"/>
      <sheetName val="l"/>
      <sheetName val="Levels"/>
      <sheetName val="Lead statement"/>
      <sheetName val="Ward areas"/>
      <sheetName val="sluice-PVC"/>
      <sheetName val="Airvalve-HDPE"/>
      <sheetName val="dbl-airvalve-PVC"/>
      <sheetName val="DFjoints"/>
      <sheetName val="VC rate"/>
      <sheetName val="Boq"/>
      <sheetName val="Material"/>
      <sheetName val="detls"/>
      <sheetName val="0000000000000"/>
      <sheetName val="Labour"/>
      <sheetName val="Nspt-smp-final-ORIGINAL"/>
      <sheetName val="WATER-HAMMER"/>
      <sheetName val="input"/>
      <sheetName val="RMR"/>
      <sheetName val="Basic Rates"/>
      <sheetName val="Publicbuilding"/>
      <sheetName val="Mahesh"/>
      <sheetName val="Raghuveer"/>
      <sheetName val="Sheet3"/>
      <sheetName val="r"/>
      <sheetName val="sluice-HDPE"/>
      <sheetName val="sluice-DI upto 1000"/>
      <sheetName val="scour-DI-CI"/>
      <sheetName val="Rate"/>
      <sheetName val="Data-ELSR"/>
      <sheetName val="airvalve(AC)"/>
      <sheetName val="Caze Estimate "/>
      <sheetName val="Airvalve-DI"/>
      <sheetName val="CD Data"/>
      <sheetName val="Datas"/>
      <sheetName val="design"/>
      <sheetName val="Legal Risk Analysis"/>
      <sheetName val="maya"/>
      <sheetName val="data existing_do not delete"/>
      <sheetName val="data1"/>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HS (MVS Akumarru)"/>
      <sheetName val="Main sheet"/>
      <sheetName val="temp-SDData (2)"/>
      <sheetName val="Civil Boq"/>
      <sheetName val="7 Other Costs"/>
      <sheetName val="hdpe_basic"/>
      <sheetName val="clvrt_data"/>
      <sheetName val="Stem "/>
      <sheetName val="VCRate"/>
      <sheetName val="Air-HDPE"/>
      <sheetName val="VC Rate2"/>
      <sheetName val="Sluice-HDPE-16"/>
      <sheetName val="Sluice-DI-16"/>
      <sheetName val="dummy"/>
      <sheetName val="DsnConcept"/>
      <sheetName val="LOCAL RATES"/>
      <sheetName val="Pile cap"/>
      <sheetName val="HT-INTROD"/>
      <sheetName val="FORM7"/>
      <sheetName val="Stn&amp;bldg Abs"/>
      <sheetName val="cubes_M20"/>
      <sheetName val="E1"/>
      <sheetName val="Breakdown"/>
      <sheetName val="SUMMARY"/>
      <sheetName val="Sheet5"/>
      <sheetName val="Estt"/>
      <sheetName val="int-Dia-hdpe"/>
      <sheetName val="IW-SRD-Rect"/>
      <sheetName val="Longitudinal"/>
      <sheetName val="Hydraulic Design (Pipe)"/>
      <sheetName val="Rising Main"/>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Data_F8_BTR"/>
      <sheetName val="Road_data"/>
      <sheetName val="Road_Detail_Est_"/>
      <sheetName val="sup_dat"/>
      <sheetName val="Ward_areas"/>
      <sheetName val="VC_rate"/>
      <sheetName val="Plant_&amp;__Machinery"/>
      <sheetName val="hdpe_weights"/>
      <sheetName val="PVC_weights"/>
      <sheetName val="Sheet1_(2)"/>
      <sheetName val="DISCHARGE"/>
      <sheetName val="Footings"/>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4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put FRC (2)"/>
      <sheetName val="Project Description"/>
      <sheetName val="Project Information"/>
      <sheetName val="VA TECH-Risk Analysis-O&amp;M"/>
      <sheetName val="Supplement to RA-O&amp;M"/>
      <sheetName val="Legal Risk Analysis"/>
      <sheetName val="FRC"/>
      <sheetName val="Minimum Requirements"/>
      <sheetName val="Input "/>
      <sheetName val="Pile cap"/>
      <sheetName val="Basic Rates"/>
      <sheetName val="stone"/>
      <sheetName val="index"/>
      <sheetName val="Boq"/>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SSR _ NSSR Market final"/>
      <sheetName val="Bitumen trunk"/>
      <sheetName val="Feeder"/>
      <sheetName val="R99 etc"/>
      <sheetName val="Trunk unpaved"/>
      <sheetName val="Sheet2"/>
      <sheetName val="WS Data"/>
      <sheetName val="Boq"/>
      <sheetName val="r"/>
      <sheetName val="pvc"/>
      <sheetName val="Basic Rates"/>
      <sheetName val="data"/>
      <sheetName val="Main sheet"/>
      <sheetName val="RMR"/>
      <sheetName val="Summary"/>
      <sheetName val="Note"/>
      <sheetName val="Labour"/>
      <sheetName val="Material"/>
      <sheetName val="Plant &amp;  Machinery"/>
      <sheetName val="Lead statement ss5"/>
      <sheetName val="t_prsr"/>
      <sheetName val="wh"/>
      <sheetName val="b asic rates"/>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s_hab"/>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Civil Boq"/>
      <sheetName val="Legal Risk Analysis"/>
      <sheetName val="MRATES"/>
      <sheetName val="r"/>
      <sheetName val="Labour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tone"/>
      <sheetName val="index"/>
      <sheetName val="Civil Boq"/>
      <sheetName val="b asic rates"/>
      <sheetName val="MRATES"/>
      <sheetName val="v"/>
      <sheetName val="r"/>
      <sheetName val="DATA"/>
      <sheetName val="m"/>
      <sheetName val="sectorwise"/>
      <sheetName val="Specification"/>
      <sheetName val="Road data"/>
      <sheetName val="Letter"/>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C.Page DATA"/>
      <sheetName val="C.Page"/>
      <sheetName val="C-Abs"/>
      <sheetName val=" Abs 1"/>
      <sheetName val="TRANSFORMER pedestal"/>
      <sheetName val="Abs (2)"/>
      <sheetName val="Qty_Civil "/>
      <sheetName val="conveyance"/>
      <sheetName val="san"/>
      <sheetName val="ELE"/>
      <sheetName val="Extrnl ele"/>
      <sheetName val="Borewell"/>
      <sheetName val="ELE ANSYS"/>
      <sheetName val="ele ssr 17-18"/>
      <sheetName val="Retaining wall"/>
      <sheetName val="steel qty"/>
      <sheetName val="ROADS"/>
      <sheetName val="C-data(road)"/>
      <sheetName val="Input"/>
      <sheetName val="C-data"/>
      <sheetName val="LEAD"/>
      <sheetName val="Joinery"/>
      <sheetName val="Civil SSR"/>
      <sheetName val="WS SSR"/>
      <sheetName val="WS Data"/>
      <sheetName val="ele data"/>
      <sheetName val="MRATES"/>
      <sheetName val="Legal Risk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W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_PRG"/>
      <sheetName val="Estimate "/>
      <sheetName val="data existing_do not delete"/>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abour"/>
      <sheetName val="Lead"/>
      <sheetName val="MRATES"/>
      <sheetName val="stone"/>
      <sheetName val="Road data"/>
      <sheetName val="Nspt-smp-final-ORIGINAL"/>
      <sheetName val="m"/>
      <sheetName val="Labour rates"/>
      <sheetName val="Legal Risk Analysis"/>
    </sheetNames>
    <sheetDataSet>
      <sheetData sheetId="0"/>
      <sheetData sheetId="1"/>
      <sheetData sheetId="2"/>
      <sheetData sheetId="3"/>
      <sheetData sheetId="4"/>
      <sheetData sheetId="5"/>
      <sheetData sheetId="6"/>
      <sheetData sheetId="7"/>
      <sheetData sheetId="8" refreshError="1">
        <row r="2">
          <cell r="F2">
            <v>100</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asic rates"/>
      <sheetName val="data"/>
      <sheetName val="Sheet1"/>
      <sheetName val="Sheet2"/>
      <sheetName val="Sheet3"/>
      <sheetName val="Sheet5"/>
      <sheetName val="Civil Boq"/>
      <sheetName val="r"/>
      <sheetName val="Lead"/>
      <sheetName val="Labour"/>
      <sheetName val="detls"/>
      <sheetName val="Pile cap"/>
      <sheetName val="Boq"/>
      <sheetName val="MRATES"/>
      <sheetName val="m"/>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bash Abs"/>
      <sheetName val="Samadhanam Abs"/>
      <sheetName val="Nagesh &amp; Samelu Abs"/>
      <sheetName val="Yobu Abs"/>
      <sheetName val="Mathaya Abs"/>
      <sheetName val="Krupa Rao Abs"/>
      <sheetName val="Laxman Abs"/>
      <sheetName val="Abstract"/>
      <sheetName val="Abstract (2)"/>
      <sheetName val="Sabash"/>
      <sheetName val="Samadhanam"/>
      <sheetName val="Nahesh"/>
      <sheetName val="Yobu"/>
      <sheetName val="Mathaya"/>
      <sheetName val="Krupa Rao"/>
      <sheetName val="Laxman &amp; Siddhu"/>
      <sheetName val="Veeresh"/>
      <sheetName val="New Gang"/>
      <sheetName val="Footings"/>
      <sheetName val="b asic rates"/>
      <sheetName val="Lead"/>
      <sheetName val="Labour"/>
      <sheetName val="Summary"/>
    </sheetNames>
    <sheetDataSet>
      <sheetData sheetId="0"/>
      <sheetData sheetId="1"/>
      <sheetData sheetId="2"/>
      <sheetData sheetId="3"/>
      <sheetData sheetId="4"/>
      <sheetData sheetId="5"/>
      <sheetData sheetId="6"/>
      <sheetData sheetId="7">
        <row r="14">
          <cell r="J14">
            <v>1410.3050000000001</v>
          </cell>
        </row>
      </sheetData>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Civil Boq"/>
      <sheetName val="Lead"/>
      <sheetName val="lead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b asic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RateAnalysis"/>
      <sheetName val="Library"/>
      <sheetName val="pvdf mtl partition"/>
      <sheetName val="Mat'lRate"/>
      <sheetName val="ConsRate"/>
      <sheetName val="CustomDuty"/>
      <sheetName val="ExciseDuty"/>
      <sheetName val="Salestax"/>
      <sheetName val="EntryTax"/>
      <sheetName val="TransitInsurance"/>
      <sheetName val="SegniorageCharges"/>
      <sheetName val="TempWrksTruss Erect"/>
      <sheetName val="TempWrksTruss Erect (2)"/>
      <sheetName val="plant&amp;machinery"/>
      <sheetName val="Glass Partition"/>
      <sheetName val="total qty"/>
      <sheetName val="total qty - ratio"/>
      <sheetName val="Footings"/>
      <sheetName val="detls"/>
      <sheetName val="leads"/>
      <sheetName val="Labo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4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wordsdata"/>
      <sheetName val="data-WC"/>
      <sheetName val="MRATES"/>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th flr"/>
      <sheetName val="Lead"/>
      <sheetName val="Lead statement"/>
      <sheetName val="MRATES"/>
      <sheetName val="Footings"/>
      <sheetName val="RateAnalysis"/>
      <sheetName val="Rates 2008-09"/>
      <sheetName val="HDPE"/>
      <sheetName val="DI"/>
      <sheetName val="pvc"/>
      <sheetName val="wordsdata"/>
      <sheetName val="detls"/>
      <sheetName val="stone"/>
      <sheetName val="index"/>
      <sheetName val="v"/>
      <sheetName val="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info"/>
      <sheetName val="details"/>
      <sheetName val="summary"/>
      <sheetName val="annexure"/>
      <sheetName val="abstract"/>
      <sheetName val="sreport"/>
      <sheetName val="detailed"/>
      <sheetName val="roadest"/>
      <sheetName val="cost"/>
      <sheetName val="data (2)"/>
      <sheetName val="lead"/>
      <sheetName val="data"/>
      <sheetName val="keymap"/>
      <sheetName val="lead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 val="COLUMN"/>
      <sheetName val="Material&amp;equipment"/>
      <sheetName val="office"/>
      <sheetName val="Lab"/>
      <sheetName val="7 Other Costs"/>
      <sheetName val="p&amp;m"/>
      <sheetName val="Lead statement"/>
      <sheetName val="HDPE"/>
      <sheetName val="DI"/>
      <sheetName val="pvc"/>
      <sheetName val="hdpe_basic"/>
      <sheetName val="pvc_basic"/>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s>
    <sheetDataSet>
      <sheetData sheetId="0" refreshError="1"/>
    </sheetDataSet>
  </externalBook>
</externalLink>
</file>

<file path=xl/externalLinks/externalLink4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wordsdata"/>
      <sheetName val="Material"/>
      <sheetName val="0000000000000"/>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abs"/>
      <sheetName val="DAest"/>
      <sheetName val="Road data"/>
      <sheetName val="RMR (2)"/>
      <sheetName val="BTR (2)"/>
      <sheetName val="Tipical Cs"/>
      <sheetName val="STRIP km 8.0 to 10.0"/>
      <sheetName val="STRIP km 0.0 to 6.4"/>
      <sheetName val="CERTIFICATES"/>
      <sheetName val="Sheet1"/>
      <sheetName val="Rate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wordsdata"/>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int-Dia-pvc"/>
      <sheetName val="detls"/>
      <sheetName val="Plant _  Machinery"/>
      <sheetName val="wordsdata"/>
      <sheetName val="C-data"/>
      <sheetName val="DATA"/>
      <sheetName val="data-WC"/>
      <sheetName val="t_prsr"/>
      <sheetName val="wh"/>
      <sheetName val="RateAnalysis"/>
      <sheetName val="maya"/>
      <sheetName val="R_Det"/>
      <sheetName val="Lead"/>
    </sheetNames>
    <sheetDataSet>
      <sheetData sheetId="0" refreshError="1"/>
      <sheetData sheetId="1" refreshError="1"/>
      <sheetData sheetId="2" refreshError="1">
        <row r="9">
          <cell r="G9"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4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specs"/>
    </sheetNames>
    <sheetDataSet>
      <sheetData sheetId="0" refreshError="1"/>
    </sheetDataSet>
  </externalBook>
</externalLink>
</file>

<file path=xl/externalLinks/externalLink4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Design"/>
      <sheetName val="other rates"/>
      <sheetName val="RAFT"/>
      <sheetName val="maya"/>
      <sheetName val="mlead"/>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4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sheetName val="input=pave=design"/>
      <sheetName val="pavement  design"/>
      <sheetName val="LUKUP=TABLE=LEADS (2)"/>
      <sheetName val="Lead"/>
      <sheetName val="data=dummy"/>
      <sheetName val="Data"/>
      <sheetName val="est"/>
      <sheetName val="BT"/>
      <sheetName val="Ins.rep"/>
      <sheetName val="Plant &amp;  Machinery"/>
      <sheetName val="HDPE"/>
      <sheetName val="DI"/>
      <sheetName val="pvc"/>
      <sheetName val="r"/>
      <sheetName val="C-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2)"/>
      <sheetName val="input=pave=design"/>
      <sheetName val="pavement  design"/>
      <sheetName val="Lead"/>
      <sheetName val="LUKUP=TABLE=LEADS"/>
      <sheetName val="DATA==DUMMY"/>
      <sheetName val="Data"/>
      <sheetName val="est (2)"/>
      <sheetName val="Ins.rep"/>
      <sheetName val="BT"/>
      <sheetName val="C-data"/>
      <sheetName val="HDPE"/>
      <sheetName val="DI"/>
      <sheetName val="pvc"/>
      <sheetName val="Plant &amp;  Machinery"/>
      <sheetName val="hdpe_basic"/>
      <sheetName val="pvc_basic"/>
      <sheetName val="v"/>
      <sheetName val="Labou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NNEXURE - IV "/>
      <sheetName val="Abstract"/>
      <sheetName val="Km132-2"/>
      <sheetName val="Analy_132-2"/>
      <sheetName val="km106-6"/>
      <sheetName val="Analy_106_6"/>
      <sheetName val="km3-6"/>
      <sheetName val="Analy_3-6"/>
      <sheetName val="km93-8"/>
      <sheetName val="Analy_93-8"/>
      <sheetName val="km99-6"/>
      <sheetName val="Analy_99-6"/>
      <sheetName val="km1-4"/>
      <sheetName val="Analy_1-4"/>
      <sheetName val="km0-8"/>
      <sheetName val="Analy_0-8"/>
      <sheetName val="km7-10"/>
      <sheetName val="Analy_7-10"/>
      <sheetName val="P&amp;M_7-10"/>
      <sheetName val="Cem &amp; Steel"/>
      <sheetName val="Analy_7_10"/>
      <sheetName val="Rates Basic"/>
      <sheetName val="CABLE"/>
      <sheetName val="number"/>
      <sheetName val="0000000000000"/>
      <sheetName val="細目"/>
      <sheetName val="PKG - II"/>
      <sheetName val="Status"/>
      <sheetName val="Load Details(B1)"/>
      <sheetName val="Quantities"/>
      <sheetName val="janttb"/>
      <sheetName val="Spec1"/>
      <sheetName val="pvc"/>
      <sheetName val="MRATES"/>
      <sheetName val="Input "/>
      <sheetName val="HDPE"/>
      <sheetName val="DI"/>
      <sheetName val="hdpe_basic"/>
      <sheetName val="pvc_basic"/>
      <sheetName val="DATA-BASE"/>
      <sheetName val="DATA-ABSTRACT"/>
      <sheetName val="Tender Summary"/>
      <sheetName val="Analysis"/>
      <sheetName val="Analy"/>
      <sheetName val="MAJOR QTYS"/>
      <sheetName val="COST"/>
      <sheetName val="Break up Sheet"/>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t_prsr"/>
      <sheetName val="id"/>
      <sheetName val="DATA_PRG"/>
      <sheetName val="Cover"/>
      <sheetName val="p&amp;m"/>
      <sheetName val="mlead"/>
      <sheetName val="RMR"/>
      <sheetName val="final abstract"/>
      <sheetName val="AV-HDPE"/>
      <sheetName val="Di_gate-HDPE"/>
      <sheetName val="BWSCPlt"/>
      <sheetName val="CI"/>
      <sheetName val="G.R.P"/>
      <sheetName val="PSC REVISED"/>
      <sheetName val="wh"/>
      <sheetName val="Labour"/>
      <sheetName val="Buildings"/>
      <sheetName val="Hire"/>
      <sheetName val="Conveyance"/>
    </sheetNames>
    <sheetDataSet>
      <sheetData sheetId="0"/>
      <sheetData sheetId="1" refreshError="1">
        <row r="1">
          <cell r="A1" t="str">
            <v xml:space="preserve">Earth work excation and depositing on bank with initial lead and lift in loamy and clayee soils as per ss301 for foundations </v>
          </cell>
        </row>
        <row r="3">
          <cell r="A3" t="e">
            <v>#REF!</v>
          </cell>
        </row>
        <row r="4">
          <cell r="A4" t="str">
            <v>C.C (1:6:10 ) Mix for Foundation Concrete to ISOLATED works using 40mm H.B.Q metal including cost &amp; conveyance of materials and labour charges seigniorage charges etc complete .</v>
          </cell>
        </row>
        <row r="5">
          <cell r="A5" t="e">
            <v>#REF!</v>
          </cell>
        </row>
        <row r="6">
          <cell r="A6" t="str">
            <v>C.C (1:4:8 ) Mix for Foundation Concrete to ISOLATED works using 40mm H.B.G metal including cost &amp; conveyance of materials and labour charges seigniorage charges etc complete .</v>
          </cell>
        </row>
        <row r="11">
          <cell r="A11" t="e">
            <v>#REF!</v>
          </cell>
        </row>
        <row r="12">
          <cell r="A12" t="e">
            <v>#REF!</v>
          </cell>
        </row>
        <row r="13">
          <cell r="A13" t="e">
            <v>#REF!</v>
          </cell>
        </row>
        <row r="14">
          <cell r="A14" t="str">
            <v>R.C.C.(1:2:4) mix for Side walls to VALVE CHAMBERS using 20mm HBG chips with necessary Qty of steel per 1 cum of concrete including C &amp; C of all materials and labour charges seig charges, centering , curing etc complete but excluding cost of steel and fab</v>
          </cell>
        </row>
        <row r="15">
          <cell r="A15" t="e">
            <v>#REF!</v>
          </cell>
        </row>
        <row r="16">
          <cell r="A16" t="str">
            <v>R.C.C.(1:2:4) mix for Cover slab to VALVE CHAMBERS using 20mm HBG chips with necessary Qty of steel per 1 cum of concrete including C &amp; C of all materials and labour charges seig charges, centering , curing etc complete but excluding cost of steel and fab</v>
          </cell>
        </row>
        <row r="17">
          <cell r="A17" t="e">
            <v>#REF!</v>
          </cell>
        </row>
        <row r="18">
          <cell r="A18" t="str">
            <v>R.C.C.(1:2:4) mix for Bottom slab to VALVE CHAMBERS using 20mm HBG chips with necessary Qty of steel per 1 cum of concrete including C &amp; C of all materials and labour charges seig charges, centering , curing etc complete but excluding cost of steel and fa</v>
          </cell>
        </row>
        <row r="23">
          <cell r="A23" t="e">
            <v>#REF!</v>
          </cell>
        </row>
        <row r="24">
          <cell r="A24" t="str">
            <v>Plastering with CM.(1:5)mix 12mm thick for ISOLATED works including cost &amp; conveyance of all materials and labour charges etc,complete for all exposed brick work.</v>
          </cell>
        </row>
        <row r="25">
          <cell r="A25" t="e">
            <v>#REF!</v>
          </cell>
        </row>
        <row r="26">
          <cell r="A26" t="str">
            <v>Plastering with C.M (1:3)mix 8mm thick for ISOLATED including cost &amp; conveyance of all materials and labour charges etc , complete.</v>
          </cell>
        </row>
        <row r="27">
          <cell r="A27" t="e">
            <v>#REF!</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index"/>
      <sheetName val="0000000000000"/>
      <sheetName val="Data"/>
      <sheetName val="RateAnalysis"/>
      <sheetName val="wordsdata"/>
      <sheetName val="DI"/>
      <sheetName val="pvc_basic"/>
      <sheetName val="r"/>
      <sheetName val="pvc"/>
      <sheetName val="Input"/>
      <sheetName val="Road Detail Est."/>
      <sheetName val="maya"/>
      <sheetName val="detls"/>
      <sheetName val="Suppl-data"/>
      <sheetName val="data-WC"/>
      <sheetName val="wh"/>
      <sheetName val="細目"/>
      <sheetName val="BTR (2)"/>
      <sheetName val="Lead"/>
      <sheetName val="v"/>
      <sheetName val="Arrp data (3)"/>
    </sheetNames>
    <sheetDataSet>
      <sheetData sheetId="0" refreshError="1"/>
      <sheetData sheetId="1" refreshError="1"/>
      <sheetData sheetId="2" refreshError="1"/>
      <sheetData sheetId="3" refreshError="1"/>
      <sheetData sheetId="4" refreshError="1">
        <row r="3">
          <cell r="D3">
            <v>93.6</v>
          </cell>
        </row>
        <row r="69">
          <cell r="D69">
            <v>46.8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sheetName val="PRECAST lightconc-II"/>
      <sheetName val="SILICATE"/>
      <sheetName val="CABLERET"/>
      <sheetName val="COLUMN"/>
      <sheetName val="MRATES"/>
      <sheetName val="Lead statement"/>
      <sheetName val="r"/>
      <sheetName val="HDPE"/>
      <sheetName val="DI"/>
      <sheetName val="pvc"/>
      <sheetName val="hdpe_basic"/>
      <sheetName val="pvc_basic"/>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ssr-rates"/>
      <sheetName val="#REF"/>
      <sheetName val="detls"/>
      <sheetName val="hdpe weights"/>
      <sheetName val="PVC weights"/>
      <sheetName val="index"/>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Plant &amp;  Machinery"/>
      <sheetName val="m"/>
      <sheetName val="Leads Entry"/>
      <sheetName val="p&amp;m"/>
      <sheetName val="Specification report"/>
      <sheetName val=""/>
      <sheetName val="Nspt-smp-final-ORIGINAL"/>
      <sheetName val="_x0000_V_x0000_O_x0000_I_x0000_L_x0000_S_x0000_I_x0000_N_x0000_G_x0000_R_x0000_A_x0000_M_x0000_._x0000_X_x0000_L_x0000_S_x0000_"/>
      <sheetName val="Rates-May-14"/>
      <sheetName val="wh_data"/>
      <sheetName val="CPHEEO"/>
      <sheetName val="wh_data_R"/>
      <sheetName val="input"/>
      <sheetName val="data-WC"/>
      <sheetName val="?V?O?I?L?S?I?N?G?R?A?M?.?X?L?S?"/>
      <sheetName val="C-data"/>
      <sheetName val="MRATES"/>
      <sheetName val="DATA_PRG"/>
      <sheetName val="0000000000000"/>
      <sheetName val="Staff Acco."/>
      <sheetName val="Di_gate-HDPE"/>
      <sheetName val="_5wgdhabfinal00_01"/>
      <sheetName val="WATER-HAMMER"/>
      <sheetName val="not req 3"/>
      <sheetName val="COLUMN"/>
      <sheetName val="t_prsr"/>
      <sheetName val="wh"/>
      <sheetName val="AV-HDPE"/>
      <sheetName val="RMR"/>
      <sheetName val="C.D.Abs.Est."/>
      <sheetName val="l"/>
      <sheetName val="Estimate"/>
      <sheetName val="Data rough"/>
      <sheetName val="Rates"/>
      <sheetName val="Cover"/>
      <sheetName val="coverpage"/>
      <sheetName val="R_Det"/>
      <sheetName val="_V_O_I_L_S_I_N_G_R_A_M_._X_L_S_"/>
      <sheetName val="PRECAST lightconc-II"/>
      <sheetName val="CC &amp; VC"/>
      <sheetName val="Sheet2"/>
      <sheetName val="hdpe_weights"/>
      <sheetName val="PVC_weights"/>
      <sheetName val="BWSCPlt"/>
      <sheetName val="segments-details"/>
      <sheetName val="DATA-BASE"/>
      <sheetName val="int-Dia"/>
      <sheetName val="HDPE-pipe-rates"/>
      <sheetName val="mas_hab"/>
      <sheetName val="id"/>
      <sheetName val="PSC_REVISED"/>
      <sheetName val="int-Dia-pvc"/>
      <sheetName val="pvc-pipe-rates"/>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Datas"/>
      <sheetName val="Plant_&amp;__Machinery"/>
      <sheetName val="Sheet1_(2)"/>
      <sheetName val="int-Dia-hdpe"/>
      <sheetName val="habs-list"/>
      <sheetName val="PVC_dia"/>
      <sheetName val="road safety datas"/>
      <sheetName val="Work_sheet"/>
      <sheetName val="bom"/>
      <sheetName val="abs road"/>
      <sheetName val="Summary"/>
      <sheetName val="General"/>
      <sheetName val="mlead"/>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ABS"/>
      <sheetName val="Voucher"/>
      <sheetName val="BHANDUP"/>
      <sheetName val="Intro"/>
      <sheetName val="_x005f_x0000_V_x005f_x0000_O_x005f_x0000_I_x000_2"/>
      <sheetName val="hdpe-int-Dia"/>
      <sheetName val="E-Table"/>
      <sheetName val="pvc-int-Dia"/>
      <sheetName val="dlvoid"/>
      <sheetName val="Main Sheet"/>
      <sheetName val="iocount"/>
      <sheetName val="DATA SHEET"/>
      <sheetName val="SSR 2014-15 Rates"/>
      <sheetName val="Specification Repoer CC"/>
      <sheetName val="bar bending"/>
      <sheetName val="Suppl-data"/>
      <sheetName val="final abstract"/>
      <sheetName val="Bitumen trunk"/>
      <sheetName val="Feeder"/>
      <sheetName val="R99 etc"/>
      <sheetName val="Trunk unpaved"/>
      <sheetName val="_V_O_I_L_S_I_N_G_R_A_M___X_L_S_"/>
      <sheetName val="Usage"/>
      <sheetName val="Common "/>
      <sheetName val="civ data"/>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VOILSINGRAM.XLS"/>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DATA_PRG"/>
      <sheetName val="Labour"/>
      <sheetName val="Material"/>
      <sheetName val="Plant &amp;  Machinery"/>
      <sheetName val="GEN-ABS Del"/>
      <sheetName val="Rates SSR 2008-09"/>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slab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Letter"/>
      <sheetName val="Sheet4"/>
      <sheetName val="section"/>
      <sheetName val="strip plan"/>
      <sheetName val="Retaining wall drawing"/>
      <sheetName val="drawing"/>
      <sheetName val="report"/>
      <sheetName val="Culvert details"/>
      <sheetName val="3V"/>
      <sheetName val="2V"/>
      <sheetName val="1V"/>
      <sheetName val="lead"/>
      <sheetName val="Det Abs"/>
      <sheetName val="abstract"/>
      <sheetName val="drin est 2"/>
      <sheetName val="drain estimate"/>
      <sheetName val="road safety"/>
      <sheetName val="Cover"/>
      <sheetName val="Seigniorage"/>
      <sheetName val="MRoad data"/>
      <sheetName val="vSeignarages"/>
      <sheetName val="DetEst"/>
      <sheetName val="WorkSlip"/>
      <sheetName val="BTLeads"/>
      <sheetName val="RMR"/>
      <sheetName val="road safety datas"/>
      <sheetName val="Certificates"/>
      <sheetName val="MRATES"/>
      <sheetName val="Sheet2"/>
      <sheetName val="Sheet10"/>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Lookup"/>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Rates SSR 2008-09"/>
      <sheetName val="hdpe_basic"/>
      <sheetName val="pvc_basic"/>
      <sheetName val="HDPE"/>
      <sheetName val="DI"/>
      <sheetName val="pvc"/>
      <sheetName val="Plant &amp;  Machinery"/>
      <sheetName val="Labour"/>
      <sheetName val="Lead"/>
      <sheetName val="r"/>
      <sheetName val="t_prsr"/>
      <sheetName val="id"/>
      <sheetName val="Data 07-08 "/>
      <sheetName val="maya"/>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DATA"/>
      <sheetName val="census91"/>
      <sheetName val="DATA_PRG"/>
      <sheetName val="GF SB Ok "/>
      <sheetName val="Levels"/>
      <sheetName val="HDPE-pipe-rates"/>
      <sheetName val="pvc-pipe-rates"/>
      <sheetName val="Labour"/>
      <sheetName val="Material"/>
      <sheetName val="Plant &amp;  Machinery"/>
      <sheetName val="BTR"/>
      <sheetName val="RMR"/>
      <sheetName val="DES"/>
      <sheetName val="COVER"/>
      <sheetName val="ROAD DATA"/>
      <sheetName val="HP PIPE  DATA"/>
      <sheetName val="SLAB  DATA"/>
      <sheetName val="maya"/>
      <sheetName val="C-data"/>
      <sheetName val="MRATES"/>
      <sheetName val="stone"/>
      <sheetName val="Nspt-smp-final-ORIGINAL"/>
      <sheetName val="Lead"/>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m"/>
      <sheetName val="MRoad data"/>
      <sheetName val="AV-HDPE"/>
      <sheetName val="Di_gate-HDPE"/>
      <sheetName val="Common "/>
      <sheetName val="final abstract"/>
      <sheetName val="DISCOUNT"/>
      <sheetName val="t_prsr"/>
      <sheetName val="wh"/>
      <sheetName val="Basicrates"/>
      <sheetName val="mas_hab"/>
      <sheetName val="BLK3"/>
      <sheetName val="BLK2"/>
      <sheetName val="radar"/>
      <sheetName val="E &amp; R"/>
      <sheetName val="hdpe_basic"/>
      <sheetName val="pvc_basic"/>
      <sheetName val="Sheet2"/>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Rate Analysis"/>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abs road"/>
      <sheetName val="coverpage"/>
      <sheetName val="TS memo"/>
      <sheetName val="GT DUMP"/>
      <sheetName val="sancdump"/>
      <sheetName val="R_Det"/>
      <sheetName val="ROADS"/>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Global factors"/>
      <sheetName val="Table10"/>
      <sheetName val="Table11"/>
      <sheetName val="Table12"/>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refreshError="1"/>
      <sheetData sheetId="18" refreshError="1"/>
      <sheetData sheetId="1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not req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maya"/>
      <sheetName val="rdamdata"/>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hdpe_basic"/>
      <sheetName val="pvc_basic"/>
      <sheetName val="HDPE"/>
      <sheetName val="DI"/>
      <sheetName val="pvc"/>
      <sheetName val="Plant &amp;  Machinery"/>
      <sheetName val="Labour"/>
      <sheetName val="Rates SSR 2008-09"/>
      <sheetName val="Lead"/>
      <sheetName val="r"/>
      <sheetName val="t_prsr"/>
      <sheetName val="id"/>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 val="PHE ab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damdata"/>
      <sheetName val="HDPE"/>
      <sheetName val="DI"/>
      <sheetName val="pvc"/>
      <sheetName val="Red oxide Primer Paint grade-II"/>
      <sheetName val="wh_data"/>
      <sheetName val="wh_data_R"/>
      <sheetName val="CPHEEO"/>
      <sheetName val="input"/>
      <sheetName val="EDWise"/>
      <sheetName val="MRATES"/>
      <sheetName val="lead-st"/>
      <sheetName val="data"/>
      <sheetName val="Sheet1 (2)"/>
      <sheetName val="Material"/>
      <sheetName val="Plant &amp;  Machinery"/>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EDWise"/>
    </sheetNames>
    <sheetDataSet>
      <sheetData sheetId="0" refreshError="1"/>
      <sheetData sheetId="1" refreshError="1"/>
      <sheetData sheetId="2" refreshError="1"/>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Outline Cost - Five star Hotel"/>
      <sheetName val="Basement"/>
      <sheetName val="External Works"/>
      <sheetName val="Summary (2)"/>
      <sheetName val="Revised_10.09.08"/>
      <sheetName val="Link  Structure "/>
      <sheetName val="Link Finish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works"/>
      <sheetName val="MHexcavation"/>
      <sheetName val="To ma.l requirement for mh"/>
      <sheetName val="material requirement for mh"/>
      <sheetName val="Estimation MH"/>
      <sheetName val="BLK2"/>
      <sheetName val="BLK3"/>
      <sheetName val="E &amp; R"/>
      <sheetName val="radar"/>
      <sheetName val="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Labour"/>
      <sheetName val="Material"/>
      <sheetName val="Plant &amp;  Machinery"/>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other rates"/>
      <sheetName val="Hire"/>
      <sheetName val="Conv"/>
      <sheetName val="LEAD"/>
      <sheetName val="DATA -MTC"/>
      <sheetName val="detailed  estimate"/>
      <sheetName val="RMR  MAP"/>
      <sheetName val="RMR  CHART"/>
      <sheetName val="r"/>
      <sheetName val="Bridge Data 2005-06"/>
      <sheetName val="Lead statement"/>
      <sheetName val="1-Pop Proj"/>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 val="SSR 2014-15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MBTLead"/>
      <sheetName val="MRMR"/>
      <sheetName val="MRoadMap"/>
      <sheetName val="Quary Chart"/>
      <sheetName val="Lead Chart"/>
      <sheetName val="cover"/>
      <sheetName val="Gen.Abs."/>
      <sheetName val="Bridge Estimate"/>
      <sheetName val="Diversion estimate"/>
      <sheetName val="Culvert Draw"/>
      <sheetName val="L.W.W"/>
      <sheetName val="kEY 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lead_st"/>
      <sheetName val="CDdata_(2)1"/>
      <sheetName val="cwaydata_(2)1"/>
      <sheetName val="CDdata_(3)1"/>
      <sheetName val="DATA"/>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Lab"/>
      <sheetName val="office"/>
      <sheetName val="Material&amp;equipment"/>
      <sheetName val="Summary 0506"/>
      <sheetName val="Summary 0607- 31.MAR"/>
      <sheetName val="#REF!"/>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Qty"/>
      <sheetName val="sept-plan"/>
      <sheetName val="Civil Boq"/>
      <sheetName val="Pile cap"/>
      <sheetName val="V.O.4 - PCC Qty"/>
      <sheetName val="Spt-BH"/>
      <sheetName val="Other"/>
      <sheetName val="Summary"/>
      <sheetName val="TBAL9697 -group wise  sdpl"/>
      <sheetName val="Abstract Sheet"/>
      <sheetName val="Table10"/>
      <sheetName val="Table11"/>
      <sheetName val="Table12"/>
      <sheetName val="Table9"/>
      <sheetName val="Legal Risk Analysis"/>
      <sheetName val="Civil-works"/>
      <sheetName val="FitOutConfCentre"/>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Summary_0506"/>
      <sheetName val="Summary_0607-_31_MAR"/>
      <sheetName val="Rate_Analysis"/>
      <sheetName val="Civil_Boq"/>
      <sheetName val="Pile_cap"/>
      <sheetName val="Sheet1"/>
      <sheetName val="BH 12-11-10-13"/>
      <sheetName val="BH 12-11-10-9"/>
      <sheetName val="BH 36-15-37"/>
      <sheetName val="BH 16-35-25-17"/>
      <sheetName val="BH 35-25-17"/>
      <sheetName val="Sheet1 (2)"/>
      <sheetName val="Sheet2"/>
      <sheetName val="BH_12-11-10-13"/>
      <sheetName val="BH_12-11-10-9"/>
      <sheetName val="BH_36-15-37"/>
      <sheetName val="BH_16-35-25-17"/>
      <sheetName val="BH_35-25-17"/>
      <sheetName val="Sheet1_(2)"/>
      <sheetName val="d-safe DELUXE"/>
      <sheetName val="PRECAST lightconc-II"/>
      <sheetName val="Mix Design"/>
      <sheetName val="std-rates"/>
      <sheetName val="Form 6"/>
      <sheetName val="PointNo.5"/>
      <sheetName val="RCC,Ret. Wall"/>
      <sheetName val="Design"/>
      <sheetName val="Fill this out first..."/>
      <sheetName val="LABOUR"/>
      <sheetName val="REVISED4A PROG PERF-SITE 1"/>
      <sheetName val="BLK2"/>
      <sheetName val="BLK3"/>
      <sheetName val="E &amp; R"/>
      <sheetName val="radar"/>
      <sheetName val="UG"/>
      <sheetName val="Break up Sheet"/>
      <sheetName val="BOQ_Direct_selling cost"/>
      <sheetName val="WWR"/>
      <sheetName val="BOQ (2)"/>
      <sheetName val="final abstract"/>
      <sheetName val="GBW"/>
      <sheetName val="Footings"/>
      <sheetName val="CABLE DATA"/>
      <sheetName val="Input"/>
      <sheetName val="Activity"/>
      <sheetName val="Staff Acco."/>
      <sheetName val="Crew"/>
      <sheetName val="Piping"/>
      <sheetName val="Pipe Supports"/>
      <sheetName val="8"/>
      <sheetName val="Load Details-220kV"/>
      <sheetName val="Stock-II"/>
      <sheetName val="R20_R30_work"/>
      <sheetName val="M-Book for Conc"/>
      <sheetName val="M-Book for FW"/>
      <sheetName val="Flight-1"/>
      <sheetName val="Publicbuilding"/>
      <sheetName val="FT-05-02IsoBOM"/>
      <sheetName val="Rev S1 Abstract"/>
      <sheetName val="Quantity Abstract"/>
      <sheetName val=""/>
      <sheetName val="Abstract"/>
      <sheetName val="A-General"/>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eam-reinft-IIInd floor"/>
      <sheetName val="VCH-SLC"/>
      <sheetName val="Supplier"/>
      <sheetName val="Parapet"/>
      <sheetName val="sheet6"/>
      <sheetName val="RA-markate"/>
      <sheetName val="INPUT SHEET"/>
      <sheetName val="RES-PLANNING"/>
      <sheetName val="Sump"/>
      <sheetName val="COLUMN"/>
      <sheetName val="cubes_M20"/>
      <sheetName val="Form_6"/>
      <sheetName val="B@__x005f_x0000__x005f_x0004_@_x005f_x0000__x0000"/>
      <sheetName val="Project Budget Worksheet"/>
      <sheetName val="B@_"/>
      <sheetName val="B@___x0004_@_____$__"/>
      <sheetName val="BS1"/>
      <sheetName val="#REF"/>
      <sheetName val="RA"/>
      <sheetName val="11-hsd"/>
      <sheetName val="13-septic"/>
      <sheetName val="7-ug"/>
      <sheetName val="2-utility"/>
      <sheetName val="18-misc"/>
      <sheetName val="5-pipe"/>
      <sheetName val="BOQ -II ph 2"/>
      <sheetName val="switch"/>
      <sheetName val="Fee Rate Summary"/>
      <sheetName val="STAFFSCHED "/>
      <sheetName val="SUMM"/>
      <sheetName val="DADAN-1"/>
      <sheetName val="Macro1"/>
      <sheetName val="dummy"/>
      <sheetName val="d-safe specs"/>
      <sheetName val="class &amp; category"/>
      <sheetName val="Rein-Final (Ph 1+Ph2)"/>
      <sheetName val="Sheet3"/>
      <sheetName val="Cost_any"/>
      <sheetName val="Process"/>
      <sheetName val="pt_cw"/>
      <sheetName val="Metso - Forth &amp; Slurry 11.02.10"/>
      <sheetName val="1"/>
      <sheetName val="India F&amp;S Template"/>
      <sheetName val="Basicrates"/>
      <sheetName val="FUNDFLOW"/>
      <sheetName val="Lead"/>
      <sheetName val="Coefficients"/>
      <sheetName val="IS3370"/>
      <sheetName val="IS456"/>
      <sheetName val="col-reinft1"/>
      <sheetName val="220 11  BS "/>
      <sheetName val="SSR &amp; NSSR Market final"/>
      <sheetName val="p&amp;m"/>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Quote Sheet"/>
      <sheetName val="Site wise NADs"/>
      <sheetName val="Formulas"/>
      <sheetName val="Build-up"/>
      <sheetName val="MGS"/>
      <sheetName val="maingirder"/>
      <sheetName val="basic-data"/>
      <sheetName val="NPV"/>
      <sheetName val="Stress Calculation"/>
      <sheetName val="Qty-Opt1"/>
      <sheetName val="precast RC element"/>
      <sheetName val="Costing"/>
      <sheetName val="Headings"/>
      <sheetName val="2gii"/>
      <sheetName val="B@___x005f_x0004_@_____$__"/>
      <sheetName val="B@__x005f_x005f_x005f_x0000__x005f_x005f_x005f_x0004_@_"/>
      <sheetName val="Debits as on 12.04.08"/>
      <sheetName val="attach(2)"/>
      <sheetName val="Assmpns"/>
      <sheetName val="合成単価作成表-BLDG"/>
      <sheetName val="Inputs &amp; Summary Output"/>
      <sheetName val="Broad Refresher Model"/>
      <sheetName val="Title"/>
      <sheetName val="T&amp;M"/>
      <sheetName val="SOR"/>
      <sheetName val="PriceSummary"/>
      <sheetName val="RA RCC F"/>
      <sheetName val="Cal"/>
      <sheetName val="Data"/>
      <sheetName val="Voucher"/>
      <sheetName val="Materials Cost(PCC)"/>
      <sheetName val="x-items"/>
      <sheetName val="C"/>
      <sheetName val="B"/>
      <sheetName val="Mx1012a"/>
      <sheetName val="B@_@__$"/>
      <sheetName val="PRRM Dashboard"/>
      <sheetName val="Mappings"/>
      <sheetName val="Back"/>
      <sheetName val="LT Motor catalog"/>
      <sheetName val="Cable cat"/>
      <sheetName val="ELECT"/>
      <sheetName val="pr.cal"/>
      <sheetName val="Metso_-_Forth_&amp;_Slurry_11_02_10"/>
      <sheetName val="FOOTING"/>
      <sheetName val="COLUMNS"/>
      <sheetName val="plinth Beam + Stirrups "/>
      <sheetName val="GF COLUMNS"/>
      <sheetName val="G.F ROOF BEAM "/>
      <sheetName val="GF SLAB STEEL"/>
      <sheetName val="GF Lintel"/>
      <sheetName val="GF Stair"/>
      <sheetName val="F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BKDNS-11KV"/>
      <sheetName val="BKDNS-33KV"/>
      <sheetName val="BKDNS-EHT"/>
      <sheetName val="Newabstract"/>
      <sheetName val="SHORTFALL"/>
      <sheetName val="ehtbds"/>
      <sheetName val="EHT"/>
      <sheetName val="BKDNS"/>
      <sheetName val="ehtbd"/>
      <sheetName val="PTR-FAILURES"/>
      <sheetName val="DTR-FAILURES"/>
      <sheetName val="disomwiseDTRs"/>
      <sheetName val="EHT-ABSTRACT"/>
      <sheetName val="BKDNS (2)"/>
      <sheetName val="24-07-04 "/>
      <sheetName val="ABST(SOUTH)"/>
      <sheetName val="Profit &amp; Loss"/>
      <sheetName val="Profit &amp; Loss july"/>
      <sheetName val="27-08-04  (2)"/>
      <sheetName val="ABST(SOUTH) rev 08-04"/>
      <sheetName val="1000000000000"/>
      <sheetName val="2000000000000"/>
      <sheetName val="3000000000000"/>
      <sheetName val="4000000000000"/>
      <sheetName val="5000000000000"/>
      <sheetName val="Sheet1"/>
      <sheetName val="Index"/>
      <sheetName val="Achivements"/>
      <sheetName val="Ser rel"/>
      <sheetName val="Services released"/>
      <sheetName val="Ser-2006-07"/>
      <sheetName val="Ser-existing"/>
      <sheetName val="Divn month progress"/>
      <sheetName val="Divn abst."/>
      <sheetName val="Month wise prog."/>
      <sheetName val="SSs"/>
      <sheetName val="Achvt "/>
      <sheetName val="Agl (white paper)"/>
      <sheetName val="Dried up wells"/>
      <sheetName val="SS( 2006-07) "/>
      <sheetName val="SS-existing"/>
      <sheetName val="DW2004-05 "/>
      <sheetName val="a"/>
      <sheetName val="b"/>
      <sheetName val="c"/>
      <sheetName val="d"/>
      <sheetName val="HT"/>
      <sheetName val="HT abstrct"/>
      <sheetName val="HT Add (2)"/>
      <sheetName val="HT details"/>
      <sheetName val="HT Add"/>
      <sheetName val="HT Rel"/>
      <sheetName val="LI Sch"/>
      <sheetName val="LI Schemes dedi Charged"/>
      <sheetName val="LI 1"/>
      <sheetName val="LT Abstract"/>
      <sheetName val="LT Town"/>
      <sheetName val="LT Rural"/>
      <sheetName val="LT MTM"/>
      <sheetName val="LT GDV"/>
      <sheetName val="LT Pending"/>
      <sheetName val="New Agl"/>
      <sheetName val="aquaculture"/>
      <sheetName val="Tathkal"/>
      <sheetName val="agriculture"/>
      <sheetName val="house holds"/>
      <sheetName val="3"/>
      <sheetName val="2"/>
      <sheetName val="1"/>
      <sheetName val="Sheet2"/>
      <sheetName val="Fee Rate Summary"/>
      <sheetName val="DTR_x000d_FAILURES"/>
      <sheetName val=""/>
      <sheetName val="DTR_x005f_x000d_FAILURES"/>
      <sheetName val="ATC Loss Red"/>
      <sheetName val="DTR_x005f_x005f_x005f_x000d_FAILURES"/>
      <sheetName val="DTR FAILURES"/>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ATES"/>
      <sheetName val="MBTLead"/>
      <sheetName val="MRMR"/>
      <sheetName val="MRoadMap"/>
      <sheetName val="Lead Chart"/>
      <sheetName val="cert."/>
      <sheetName val="Road D.Est."/>
      <sheetName val="Road A.Est."/>
      <sheetName val="MRoad data"/>
      <sheetName val="0.6 P.C.D.Est."/>
      <sheetName val="1.0 P.C.D.Est."/>
      <sheetName val="P.Cul.Abs."/>
      <sheetName val="Det.6 mt.Slab"/>
      <sheetName val="Abs Slab"/>
      <sheetName val="CC Pave Det."/>
      <sheetName val="CC Pave abs."/>
      <sheetName val="Drain Abs."/>
      <sheetName val="Drain Det."/>
      <sheetName val="Det.5mt Slab"/>
      <sheetName val="String Emb."/>
      <sheetName val="String Cart."/>
      <sheetName val="cover Sheet"/>
      <sheetName val="p.c.1.0M Draw."/>
      <sheetName val="P.C.0.6m Draw"/>
      <sheetName val="DrainSection"/>
      <sheetName val="Prof 1"/>
      <sheetName val="Annex 1"/>
      <sheetName val="Annex 4"/>
      <sheetName val="Annex 5"/>
      <sheetName val="Annex 6"/>
      <sheetName val="Annex.2"/>
      <sheetName val="Sheet1"/>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
      <sheetName val="Civil Boq"/>
      <sheetName val="L-Planks"/>
      <sheetName val="Assumptions"/>
      <sheetName val="Pre-cast Qty"/>
      <sheetName val="precast RC element"/>
      <sheetName val="Typical floor on 3BHK -STD"/>
      <sheetName val="Loads"/>
      <sheetName val="COLUMN"/>
      <sheetName val="Lead"/>
      <sheetName val="#REF"/>
      <sheetName val="Sheet1"/>
      <sheetName val="col-reinft1"/>
      <sheetName val="Staff man month300516"/>
      <sheetName val="Format 1.9 Ph-1"/>
      <sheetName val="CAL"/>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DATA-2005-06"/>
      <sheetName val="data"/>
      <sheetName val="Estimate "/>
      <sheetName val="HDPE"/>
      <sheetName val="pvc_basic"/>
      <sheetName val="Usage"/>
      <sheetName val="Common "/>
      <sheetName val="General"/>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DATA"/>
      <sheetName val="r"/>
      <sheetName val="C-data"/>
      <sheetName val="Bitumen trunk"/>
      <sheetName val="Feeder"/>
      <sheetName val="R99 etc"/>
      <sheetName val="Trunk unpaved"/>
      <sheetName val="HDPE"/>
      <sheetName val="DI"/>
      <sheetName val="pvc"/>
      <sheetName val="pvc_basic"/>
      <sheetName val="hdpe_basic"/>
      <sheetName val="bom"/>
      <sheetName val="Sheet1"/>
      <sheetName val="final abstract"/>
      <sheetName val="Usage"/>
      <sheetName val="Common "/>
      <sheetName val="General"/>
      <sheetName val="Estimate "/>
      <sheetName val="t_prsr"/>
      <sheetName val="wh"/>
      <sheetName val="S Tank"/>
      <sheetName val="SSR 2014-15 Rates"/>
      <sheetName val="DATA-2005-06"/>
      <sheetName val="not req 3"/>
      <sheetName val="mlead"/>
      <sheetName val="Cover"/>
      <sheetName val="Sheet2"/>
      <sheetName val="Labour"/>
      <sheetName val="Material"/>
      <sheetName val="Plant &amp;  Machinery"/>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WorkSlip"/>
      <sheetName val="BTLeads"/>
      <sheetName val="RMR"/>
      <sheetName val="MRMECADAMoad data"/>
      <sheetName val="Certificate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detls"/>
      <sheetName val="bom"/>
      <sheetName val="CDdata_(2)5"/>
      <sheetName val="Data_2"/>
      <sheetName val="CDdata_(2)3"/>
      <sheetName val="CDdata_(2)2"/>
      <sheetName val="Data_"/>
      <sheetName val="CDdata_(2)4"/>
      <sheetName val="Data_1"/>
      <sheetName val="Labour"/>
      <sheetName val="Plant &amp;  Machinery"/>
      <sheetName val="Bridge Data 2005-06"/>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 WORK ESTI (2)"/>
      <sheetName val="DATA_ENTRY"/>
      <sheetName val="Report"/>
      <sheetName val="DetEst"/>
      <sheetName val="GEN ABST"/>
      <sheetName val="CD WORK ESTI"/>
      <sheetName val="ROAD WORK ESTI"/>
      <sheetName val="Lead"/>
      <sheetName val="WorkSlip"/>
      <sheetName val="BTLeads"/>
      <sheetName val="RMR"/>
      <sheetName val="MRoad data"/>
      <sheetName val="Certificates"/>
      <sheetName val="MRATES"/>
      <sheetName val="Earth work"/>
      <sheetName val="cover"/>
      <sheetName val="MRMECADAM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MRoad data"/>
      <sheetName val="MRATES"/>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Sheet1"/>
      <sheetName val="final abstract"/>
      <sheetName val="R_Det"/>
      <sheetName val="Road data"/>
      <sheetName val="RMR"/>
      <sheetName val="Plant &amp;  Machinery"/>
      <sheetName val="Labour"/>
      <sheetName val="Material"/>
      <sheetName val="MRATES"/>
      <sheetName val="Cover"/>
      <sheetName val="wh_data"/>
      <sheetName val="wh_data_R"/>
      <sheetName val="CPHEEO"/>
      <sheetName val="input"/>
      <sheetName val="Estimate "/>
      <sheetName val="hdpe-int-Dia"/>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Main Bldg."/>
    </sheetNames>
    <sheetDataSet>
      <sheetData sheetId="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lead"/>
      <sheetName val="DI"/>
      <sheetName val="pvc"/>
      <sheetName val="hdpe_basic"/>
      <sheetName val="rdamdata"/>
      <sheetName val="lead-st"/>
      <sheetName val="DATA_PRG"/>
      <sheetName val="col-reinft1"/>
      <sheetName val="wh_data"/>
      <sheetName val="wh_data_R"/>
      <sheetName val="CPHEEO"/>
      <sheetName val="input"/>
      <sheetName val="Cover"/>
      <sheetName val="final abstract"/>
      <sheetName val="DATA-2005-06"/>
      <sheetName val="SSR 2014-15 Rates"/>
      <sheetName val="SOR"/>
      <sheetName val="doq"/>
      <sheetName val="Data_Bit_I"/>
      <sheetName val="CD data"/>
      <sheetName val="mlead"/>
      <sheetName val="abs road"/>
      <sheetName val="Abs_CD_2"/>
      <sheetName val="road est"/>
      <sheetName val="ECV"/>
      <sheetName val="maya"/>
      <sheetName val="basic"/>
      <sheetName val="Machinery"/>
      <sheetName val="Bituminous"/>
      <sheetName val="Labour rates"/>
      <sheetName val="Culverts"/>
      <sheetName val="Bitumen"/>
      <sheetName val="Earthwork"/>
      <sheetName val="2a Main Road"/>
      <sheetName val="LIST"/>
      <sheetName val="Data.F8.BTR"/>
      <sheetName val="Nspt-smp-final-ORIGINAL"/>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NW"/>
      <sheetName val="Report"/>
      <sheetName val="foundations"/>
      <sheetName val="grouping of piers"/>
      <sheetName val="Sheet1"/>
      <sheetName val="Sheet2"/>
      <sheetName val="piergroups"/>
      <sheetName val="stresses"/>
      <sheetName val="r.walls"/>
      <sheetName val="Tjunction"/>
      <sheetName val="DetEst"/>
      <sheetName val="Certificates"/>
      <sheetName val="MRATES"/>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Usage"/>
      <sheetName val="Common "/>
      <sheetName val="General"/>
      <sheetName val="MRATES"/>
      <sheetName val="col-reinft1"/>
      <sheetName val="Cover"/>
      <sheetName val="wh_data"/>
      <sheetName val="wh_data_R"/>
      <sheetName val="CPHEEO"/>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
      <sheetName val="PH data"/>
      <sheetName val="labour"/>
      <sheetName val="Details (3)"/>
      <sheetName val="Rates-May-14"/>
      <sheetName val="rdamdata"/>
      <sheetName val="Estimate "/>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ssr-rates"/>
      <sheetName val="leads"/>
      <sheetName val="DATA-2005-06"/>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Register"/>
      <sheetName val="Data.F8.BTR"/>
      <sheetName val="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협조전"/>
      <sheetName val="B.F.Meters"/>
      <sheetName val="intr stool brkup"/>
      <sheetName val="AK-Offertstammblatt"/>
      <sheetName val="WORK TABLE"/>
      <sheetName val="220 11  BS "/>
      <sheetName val="Intro."/>
      <sheetName val="newsales"/>
      <sheetName val="Meas.-Hotel Part"/>
      <sheetName val="Pay_Sep06"/>
      <sheetName val="Detail"/>
      <sheetName val="B1"/>
      <sheetName val="P4-BOQ"/>
      <sheetName val="B3-B4-B5-B6"/>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B"/>
      <sheetName val="Internet"/>
      <sheetName val="Introduction"/>
      <sheetName val="Operating Statistics"/>
      <sheetName val="Financials"/>
      <sheetName val="QCEQPT-owned"/>
      <sheetName val="Vind - BtB"/>
      <sheetName val="Tender Summary"/>
      <sheetName val="Cash Flows &amp; IRR"/>
      <sheetName val="MFG"/>
      <sheetName val="1"/>
      <sheetName val="PriceSummary"/>
      <sheetName val="A.O.R."/>
      <sheetName val="sheeet7"/>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Proforma -II "/>
      <sheetName val="Pump se"/>
      <sheetName val="DATA_PRG"/>
      <sheetName val="Pump se_x0000_Ñ"/>
      <sheetName val="Ellis &amp; WS&amp;S"/>
      <sheetName val="Drip mould &amp; Elevation"/>
      <sheetName val="Trussess"/>
      <sheetName val="MRATES"/>
      <sheetName val="BS"/>
      <sheetName val="Capex"/>
      <sheetName val="CIV INV&amp;EXP"/>
      <sheetName val="not req 3"/>
      <sheetName val="220Kv (2)"/>
      <sheetName val="COMPLEXALL"/>
      <sheetName val="Works - Quote Sheet"/>
      <sheetName val="Cover"/>
      <sheetName val="DATA-BASE"/>
      <sheetName val="DATA-ABSTRACT"/>
      <sheetName val="v"/>
      <sheetName val="Material"/>
      <sheetName val="Plant &amp;  Machinery"/>
      <sheetName val="MRoad data"/>
      <sheetName val="wh_data_R"/>
      <sheetName val="Abs_CD_2"/>
      <sheetName val="road est"/>
      <sheetName val="ECV"/>
      <sheetName val="DI"/>
      <sheetName val="ABST SANITARY"/>
      <sheetName val="ABST CIVIL"/>
      <sheetName val="TOTAL SUMMARY"/>
      <sheetName val="QTY"/>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Retaing wall"/>
      <sheetName val="TS-TC"/>
      <sheetName val="대비표"/>
      <sheetName val="except wiring"/>
      <sheetName val="Cs"/>
      <sheetName val="CPIPE 1"/>
      <sheetName val="3. Elemental Summary"/>
      <sheetName val="Assumptions"/>
      <sheetName val="Occ, Other Rev, Exp, Dispo"/>
      <sheetName val="DATA SHEET FOR 2014-15"/>
      <sheetName val="wh_data"/>
      <sheetName val="CPHEEO"/>
      <sheetName val="Branch Power"/>
      <sheetName val="Distrib"/>
      <sheetName val="Emergency"/>
      <sheetName val="Equipment"/>
      <sheetName val="Lighting"/>
      <sheetName val="P.Well( RCC)"/>
      <sheetName val="Template4444"/>
      <sheetName val="CONNECT"/>
      <sheetName val="DetEst"/>
      <sheetName val="basdat"/>
      <sheetName val="P-Ins &amp; Bonds"/>
      <sheetName val="sheet6"/>
      <sheetName val="Costing-blk-B"/>
      <sheetName val="SSR 2014-15 Rates"/>
      <sheetName val="2.대외공문"/>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PCC"/>
      <sheetName val="NEW-IDs Fun &amp; Group"/>
      <sheetName val="Values"/>
      <sheetName val="PART-I_(2)6"/>
      <sheetName val="final_abstract6"/>
      <sheetName val="Basement_Budget5"/>
      <sheetName val="Fee_Rate_Summary5"/>
      <sheetName val="Rate_analysis5"/>
      <sheetName val="Materials_Cost5"/>
      <sheetName val="Lead statement ss5"/>
      <sheetName val="Control"/>
      <sheetName val="PROG_DATA"/>
      <sheetName val="DETAILED  BOQ"/>
      <sheetName val="Name List"/>
      <sheetName val="PRELIM5"/>
      <sheetName val="Abs PMRL"/>
      <sheetName val="Cleaning &amp; Grubbing"/>
      <sheetName val="Price Comparison"/>
      <sheetName val="BLOCK-A (MEA.SHEET)"/>
      <sheetName val="Insts"/>
      <sheetName val="PRICE-COMP"/>
      <sheetName val="India F&amp;S Template"/>
      <sheetName val="R20_R30_work"/>
      <sheetName val="PRSH"/>
      <sheetName val="Results"/>
      <sheetName val="PLGroupings"/>
      <sheetName val="List"/>
      <sheetName val="BASIS -DEC 08"/>
      <sheetName val=" "/>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M.S."/>
      <sheetName val="BHANDUP"/>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GROUND FLOOR"/>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C-dat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MaterfÙ_x0002_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sheetData sheetId="204"/>
      <sheetData sheetId="205"/>
      <sheetData sheetId="206" refreshError="1"/>
      <sheetData sheetId="207"/>
      <sheetData sheetId="208"/>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sheetData sheetId="222" refreshError="1"/>
      <sheetData sheetId="223"/>
      <sheetData sheetId="224"/>
      <sheetData sheetId="225" refreshError="1"/>
      <sheetData sheetId="226" refreshError="1"/>
      <sheetData sheetId="227" refreshError="1"/>
      <sheetData sheetId="228" refreshError="1"/>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refreshError="1"/>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sheetData sheetId="757"/>
      <sheetData sheetId="758"/>
      <sheetData sheetId="759"/>
      <sheetData sheetId="760" refreshError="1"/>
      <sheetData sheetId="761" refreshError="1"/>
      <sheetData sheetId="762" refreshError="1"/>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sheetData sheetId="868"/>
      <sheetData sheetId="869"/>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sheetData sheetId="877"/>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row r="52">
          <cell r="B52" t="str">
            <v>Main Panel</v>
          </cell>
        </row>
      </sheetData>
      <sheetData sheetId="889">
        <row r="52">
          <cell r="B52" t="str">
            <v>Main Panel</v>
          </cell>
        </row>
      </sheetData>
      <sheetData sheetId="890">
        <row r="52">
          <cell r="B52" t="str">
            <v>Main Panel</v>
          </cell>
        </row>
      </sheetData>
      <sheetData sheetId="891"/>
      <sheetData sheetId="892"/>
      <sheetData sheetId="893"/>
      <sheetData sheetId="894"/>
      <sheetData sheetId="895"/>
      <sheetData sheetId="896"/>
      <sheetData sheetId="897">
        <row r="52">
          <cell r="B52" t="str">
            <v>Main Panel</v>
          </cell>
        </row>
      </sheetData>
      <sheetData sheetId="898">
        <row r="52">
          <cell r="B52" t="str">
            <v>Main Panel</v>
          </cell>
        </row>
      </sheetData>
      <sheetData sheetId="899">
        <row r="52">
          <cell r="B52" t="str">
            <v>Main Panel</v>
          </cell>
        </row>
      </sheetData>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refreshError="1"/>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7">
          <cell r="C7">
            <v>2001</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2">
          <cell r="C12">
            <v>22</v>
          </cell>
        </row>
        <row r="17">
          <cell r="C17">
            <v>8000</v>
          </cell>
          <cell r="E17">
            <v>10720</v>
          </cell>
        </row>
        <row r="21">
          <cell r="C21">
            <v>40</v>
          </cell>
        </row>
      </sheetData>
      <sheetData sheetId="1" refreshError="1">
        <row r="2">
          <cell r="AO2" t="str">
            <v>PVC</v>
          </cell>
          <cell r="AP2" t="str">
            <v>HDPE</v>
          </cell>
          <cell r="AQ2" t="str">
            <v>CI</v>
          </cell>
          <cell r="AR2" t="str">
            <v>DI</v>
          </cell>
          <cell r="AS2" t="str">
            <v>PSC</v>
          </cell>
          <cell r="AT2" t="str">
            <v>BWSP</v>
          </cell>
          <cell r="AU2" t="str">
            <v>AC</v>
          </cell>
          <cell r="AV2" t="str">
            <v>GRP</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X3">
            <v>1</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X4">
            <v>2</v>
          </cell>
          <cell r="AY4">
            <v>280</v>
          </cell>
          <cell r="AZ4">
            <v>355</v>
          </cell>
          <cell r="BA4">
            <v>900</v>
          </cell>
          <cell r="BB4">
            <v>1000</v>
          </cell>
          <cell r="BC4">
            <v>1200</v>
          </cell>
          <cell r="BD4">
            <v>900</v>
          </cell>
          <cell r="BE4">
            <v>1500</v>
          </cell>
          <cell r="BF4">
            <v>50</v>
          </cell>
          <cell r="BG4">
            <v>1100</v>
          </cell>
          <cell r="BH4">
            <v>900</v>
          </cell>
        </row>
        <row r="5">
          <cell r="Z5" t="str">
            <v>CI</v>
          </cell>
          <cell r="AX5">
            <v>3</v>
          </cell>
          <cell r="AY5">
            <v>250</v>
          </cell>
          <cell r="AZ5">
            <v>315</v>
          </cell>
          <cell r="BA5">
            <v>800</v>
          </cell>
          <cell r="BB5">
            <v>900</v>
          </cell>
          <cell r="BC5">
            <v>1100</v>
          </cell>
          <cell r="BD5">
            <v>800</v>
          </cell>
          <cell r="BE5">
            <v>1400</v>
          </cell>
          <cell r="BF5">
            <v>40</v>
          </cell>
          <cell r="BG5">
            <v>1000</v>
          </cell>
          <cell r="BH5">
            <v>850</v>
          </cell>
        </row>
        <row r="6">
          <cell r="Z6" t="str">
            <v>DI</v>
          </cell>
          <cell r="AX6">
            <v>4</v>
          </cell>
          <cell r="AY6">
            <v>225</v>
          </cell>
          <cell r="AZ6">
            <v>280</v>
          </cell>
          <cell r="BA6">
            <v>750</v>
          </cell>
          <cell r="BB6">
            <v>800</v>
          </cell>
          <cell r="BC6">
            <v>1000</v>
          </cell>
          <cell r="BD6">
            <v>700</v>
          </cell>
          <cell r="BE6">
            <v>1300</v>
          </cell>
          <cell r="BF6">
            <v>32</v>
          </cell>
          <cell r="BG6">
            <v>900</v>
          </cell>
          <cell r="BH6">
            <v>800</v>
          </cell>
        </row>
        <row r="7">
          <cell r="Z7" t="str">
            <v>PSC</v>
          </cell>
          <cell r="AX7">
            <v>5</v>
          </cell>
          <cell r="AY7">
            <v>200</v>
          </cell>
          <cell r="AZ7">
            <v>250</v>
          </cell>
          <cell r="BA7">
            <v>700</v>
          </cell>
          <cell r="BB7">
            <v>750</v>
          </cell>
          <cell r="BC7">
            <v>900</v>
          </cell>
          <cell r="BD7">
            <v>600</v>
          </cell>
          <cell r="BE7">
            <v>1200</v>
          </cell>
          <cell r="BF7">
            <v>25</v>
          </cell>
          <cell r="BG7">
            <v>800</v>
          </cell>
          <cell r="BH7">
            <v>750</v>
          </cell>
        </row>
        <row r="8">
          <cell r="C8">
            <v>5500</v>
          </cell>
          <cell r="Z8" t="str">
            <v>GRP</v>
          </cell>
          <cell r="AX8">
            <v>6</v>
          </cell>
          <cell r="AY8">
            <v>180</v>
          </cell>
          <cell r="AZ8">
            <v>225</v>
          </cell>
          <cell r="BA8">
            <v>600</v>
          </cell>
          <cell r="BB8">
            <v>700</v>
          </cell>
          <cell r="BC8">
            <v>800</v>
          </cell>
          <cell r="BD8">
            <v>500</v>
          </cell>
          <cell r="BE8">
            <v>1100</v>
          </cell>
          <cell r="BF8">
            <v>0</v>
          </cell>
          <cell r="BG8">
            <v>700</v>
          </cell>
          <cell r="BH8">
            <v>700</v>
          </cell>
        </row>
        <row r="9">
          <cell r="C9">
            <v>78</v>
          </cell>
          <cell r="Z9" t="str">
            <v>BWSP</v>
          </cell>
          <cell r="AX9">
            <v>7</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X10">
            <v>8</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X11">
            <v>9</v>
          </cell>
          <cell r="AY11">
            <v>125</v>
          </cell>
          <cell r="AZ11">
            <v>160</v>
          </cell>
          <cell r="BA11">
            <v>400</v>
          </cell>
          <cell r="BB11">
            <v>450</v>
          </cell>
          <cell r="BC11">
            <v>500</v>
          </cell>
          <cell r="BD11">
            <v>350</v>
          </cell>
          <cell r="BE11">
            <v>800</v>
          </cell>
          <cell r="BF11">
            <v>0</v>
          </cell>
          <cell r="BG11">
            <v>450</v>
          </cell>
          <cell r="BH11">
            <v>450</v>
          </cell>
        </row>
        <row r="12">
          <cell r="C12">
            <v>10</v>
          </cell>
          <cell r="Z12" t="str">
            <v>AC</v>
          </cell>
          <cell r="AX12">
            <v>10</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X13">
            <v>11</v>
          </cell>
          <cell r="AY13">
            <v>90</v>
          </cell>
          <cell r="AZ13">
            <v>125</v>
          </cell>
          <cell r="BA13">
            <v>300</v>
          </cell>
          <cell r="BB13">
            <v>350</v>
          </cell>
          <cell r="BC13">
            <v>400</v>
          </cell>
          <cell r="BE13">
            <v>600</v>
          </cell>
          <cell r="BF13">
            <v>0</v>
          </cell>
          <cell r="BG13">
            <v>350</v>
          </cell>
          <cell r="BH13">
            <v>350</v>
          </cell>
        </row>
        <row r="14">
          <cell r="C14">
            <v>4.5</v>
          </cell>
          <cell r="AX14">
            <v>12</v>
          </cell>
          <cell r="AY14">
            <v>75</v>
          </cell>
          <cell r="AZ14">
            <v>110</v>
          </cell>
          <cell r="BA14">
            <v>250</v>
          </cell>
          <cell r="BB14">
            <v>300</v>
          </cell>
          <cell r="BC14">
            <v>350</v>
          </cell>
          <cell r="BE14">
            <v>500</v>
          </cell>
          <cell r="BF14">
            <v>0</v>
          </cell>
          <cell r="BH14">
            <v>300</v>
          </cell>
        </row>
        <row r="15">
          <cell r="C15">
            <v>16</v>
          </cell>
          <cell r="AX15">
            <v>13</v>
          </cell>
          <cell r="AY15">
            <v>63</v>
          </cell>
          <cell r="AZ15">
            <v>90</v>
          </cell>
          <cell r="BA15">
            <v>200</v>
          </cell>
          <cell r="BB15">
            <v>250</v>
          </cell>
          <cell r="BE15">
            <v>400</v>
          </cell>
          <cell r="BH15">
            <v>250</v>
          </cell>
        </row>
        <row r="16">
          <cell r="C16">
            <v>0</v>
          </cell>
          <cell r="AX16">
            <v>14</v>
          </cell>
          <cell r="AY16">
            <v>0</v>
          </cell>
          <cell r="AZ16">
            <v>75</v>
          </cell>
          <cell r="BA16">
            <v>150</v>
          </cell>
          <cell r="BB16">
            <v>200</v>
          </cell>
          <cell r="BE16">
            <v>300</v>
          </cell>
          <cell r="BH16">
            <v>200</v>
          </cell>
        </row>
        <row r="17">
          <cell r="C17">
            <v>20</v>
          </cell>
          <cell r="AX17">
            <v>15</v>
          </cell>
          <cell r="AZ17">
            <v>63</v>
          </cell>
          <cell r="BA17">
            <v>125</v>
          </cell>
          <cell r="BB17">
            <v>150</v>
          </cell>
          <cell r="BE17">
            <v>250</v>
          </cell>
          <cell r="BH17">
            <v>150</v>
          </cell>
        </row>
        <row r="18">
          <cell r="AX18">
            <v>16</v>
          </cell>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E21">
            <v>63</v>
          </cell>
          <cell r="F21">
            <v>5.9200000000000003E-2</v>
          </cell>
          <cell r="G21">
            <v>5.7599999999999998E-2</v>
          </cell>
          <cell r="H21">
            <v>5.4799999999999995E-2</v>
          </cell>
          <cell r="L21">
            <v>63</v>
          </cell>
          <cell r="M21">
            <v>88.15</v>
          </cell>
          <cell r="N21">
            <v>105.2</v>
          </cell>
          <cell r="O21">
            <v>135.75</v>
          </cell>
        </row>
        <row r="22">
          <cell r="A22">
            <v>75</v>
          </cell>
          <cell r="B22">
            <v>2.2000000000000001E-3</v>
          </cell>
          <cell r="C22">
            <v>3.0999999999999999E-3</v>
          </cell>
          <cell r="D22">
            <v>4.9000000000000007E-3</v>
          </cell>
          <cell r="E22">
            <v>75</v>
          </cell>
          <cell r="F22">
            <v>7.0599999999999996E-2</v>
          </cell>
          <cell r="G22">
            <v>6.88E-2</v>
          </cell>
          <cell r="H22">
            <v>6.5200000000000008E-2</v>
          </cell>
          <cell r="L22">
            <v>75</v>
          </cell>
          <cell r="M22">
            <v>105.55000000000001</v>
          </cell>
          <cell r="N22">
            <v>128.1</v>
          </cell>
          <cell r="O22">
            <v>173.75</v>
          </cell>
        </row>
        <row r="23">
          <cell r="A23">
            <v>90</v>
          </cell>
          <cell r="B23">
            <v>2.5999999999999999E-3</v>
          </cell>
          <cell r="C23">
            <v>3.7000000000000002E-3</v>
          </cell>
          <cell r="D23">
            <v>5.7000000000000002E-3</v>
          </cell>
          <cell r="E23">
            <v>90</v>
          </cell>
          <cell r="F23">
            <v>8.48E-2</v>
          </cell>
          <cell r="G23">
            <v>8.2599999999999993E-2</v>
          </cell>
          <cell r="H23">
            <v>7.8599999999999989E-2</v>
          </cell>
          <cell r="L23">
            <v>90</v>
          </cell>
          <cell r="M23">
            <v>128.80000000000001</v>
          </cell>
          <cell r="N23">
            <v>162.4</v>
          </cell>
          <cell r="O23">
            <v>792.05000000000007</v>
          </cell>
        </row>
        <row r="24">
          <cell r="A24">
            <v>110</v>
          </cell>
          <cell r="B24">
            <v>3.0000000000000001E-3</v>
          </cell>
          <cell r="C24">
            <v>4.3E-3</v>
          </cell>
          <cell r="D24">
            <v>7.0999999999999995E-3</v>
          </cell>
          <cell r="E24">
            <v>110</v>
          </cell>
          <cell r="F24">
            <v>0.104</v>
          </cell>
          <cell r="G24">
            <v>0.1014</v>
          </cell>
          <cell r="H24">
            <v>9.5799999999999996E-2</v>
          </cell>
          <cell r="L24">
            <v>110</v>
          </cell>
          <cell r="M24">
            <v>164.85000000000002</v>
          </cell>
          <cell r="N24">
            <v>213.95000000000002</v>
          </cell>
          <cell r="O24">
            <v>315.45000000000005</v>
          </cell>
        </row>
        <row r="25">
          <cell r="A25">
            <v>125</v>
          </cell>
          <cell r="B25">
            <v>3.3999999999999998E-3</v>
          </cell>
          <cell r="C25">
            <v>5.0000000000000001E-3</v>
          </cell>
          <cell r="D25">
            <v>8.0000000000000002E-3</v>
          </cell>
          <cell r="E25">
            <v>125</v>
          </cell>
          <cell r="F25">
            <v>0.1182</v>
          </cell>
          <cell r="G25">
            <v>0.115</v>
          </cell>
          <cell r="H25">
            <v>0.109</v>
          </cell>
          <cell r="L25">
            <v>125</v>
          </cell>
          <cell r="M25">
            <v>200.35000000000002</v>
          </cell>
          <cell r="N25">
            <v>260.40000000000003</v>
          </cell>
          <cell r="O25">
            <v>395.95000000000005</v>
          </cell>
        </row>
        <row r="26">
          <cell r="A26">
            <v>140</v>
          </cell>
          <cell r="B26">
            <v>3.8E-3</v>
          </cell>
          <cell r="C26">
            <v>5.4999999999999997E-3</v>
          </cell>
          <cell r="D26">
            <v>8.8999999999999999E-3</v>
          </cell>
          <cell r="E26">
            <v>140</v>
          </cell>
          <cell r="F26">
            <v>0.13240000000000002</v>
          </cell>
          <cell r="G26">
            <v>0.129</v>
          </cell>
          <cell r="H26">
            <v>0.1222</v>
          </cell>
          <cell r="L26">
            <v>140</v>
          </cell>
          <cell r="M26">
            <v>237.65</v>
          </cell>
          <cell r="N26">
            <v>319.85000000000002</v>
          </cell>
          <cell r="O26">
            <v>478.05</v>
          </cell>
        </row>
        <row r="27">
          <cell r="A27">
            <v>160</v>
          </cell>
          <cell r="B27">
            <v>4.3E-3</v>
          </cell>
          <cell r="C27">
            <v>6.1999999999999998E-3</v>
          </cell>
          <cell r="D27">
            <v>1.0199999999999999E-2</v>
          </cell>
          <cell r="E27">
            <v>160</v>
          </cell>
          <cell r="F27">
            <v>0.15140000000000001</v>
          </cell>
          <cell r="G27">
            <v>0.14759999999999998</v>
          </cell>
          <cell r="H27">
            <v>0.1396</v>
          </cell>
          <cell r="L27">
            <v>160</v>
          </cell>
          <cell r="M27">
            <v>305.3</v>
          </cell>
          <cell r="N27">
            <v>408.1</v>
          </cell>
          <cell r="O27">
            <v>621.85</v>
          </cell>
        </row>
        <row r="28">
          <cell r="A28">
            <v>180</v>
          </cell>
          <cell r="B28">
            <v>4.9000000000000007E-3</v>
          </cell>
          <cell r="C28">
            <v>7.0999999999999995E-3</v>
          </cell>
          <cell r="D28">
            <v>1.14E-2</v>
          </cell>
          <cell r="E28">
            <v>180</v>
          </cell>
          <cell r="F28">
            <v>0.17019999999999999</v>
          </cell>
          <cell r="G28">
            <v>0.1658</v>
          </cell>
          <cell r="H28">
            <v>0.15719999999999998</v>
          </cell>
          <cell r="L28">
            <v>180</v>
          </cell>
          <cell r="M28">
            <v>374.15000000000003</v>
          </cell>
          <cell r="N28">
            <v>509.75</v>
          </cell>
          <cell r="O28">
            <v>777.95</v>
          </cell>
        </row>
        <row r="29">
          <cell r="A29">
            <v>200</v>
          </cell>
          <cell r="B29">
            <v>5.3E-3</v>
          </cell>
          <cell r="C29">
            <v>7.9000000000000008E-3</v>
          </cell>
          <cell r="D29">
            <v>1.2699999999999999E-2</v>
          </cell>
          <cell r="E29">
            <v>200</v>
          </cell>
          <cell r="F29">
            <v>0.18940000000000001</v>
          </cell>
          <cell r="G29">
            <v>0.18419999999999997</v>
          </cell>
          <cell r="H29">
            <v>0.17460000000000001</v>
          </cell>
          <cell r="L29">
            <v>200</v>
          </cell>
          <cell r="M29">
            <v>442.35</v>
          </cell>
          <cell r="N29">
            <v>609.20000000000005</v>
          </cell>
          <cell r="O29">
            <v>936.65000000000009</v>
          </cell>
        </row>
        <row r="30">
          <cell r="A30">
            <v>225</v>
          </cell>
          <cell r="B30">
            <v>6.0000000000000001E-3</v>
          </cell>
          <cell r="C30">
            <v>8.6E-3</v>
          </cell>
          <cell r="D30">
            <v>1.43E-2</v>
          </cell>
          <cell r="E30">
            <v>225</v>
          </cell>
          <cell r="F30">
            <v>0.21299999999999999</v>
          </cell>
          <cell r="G30">
            <v>0.20780000000000001</v>
          </cell>
          <cell r="H30">
            <v>0.19640000000000002</v>
          </cell>
          <cell r="L30">
            <v>225</v>
          </cell>
          <cell r="M30">
            <v>566.95000000000005</v>
          </cell>
          <cell r="N30">
            <v>789.2</v>
          </cell>
          <cell r="O30">
            <v>1215.9000000000001</v>
          </cell>
        </row>
        <row r="31">
          <cell r="A31">
            <v>250</v>
          </cell>
          <cell r="B31">
            <v>6.4999999999999997E-3</v>
          </cell>
          <cell r="C31">
            <v>9.8000000000000014E-3</v>
          </cell>
          <cell r="D31">
            <v>1.5900000000000001E-2</v>
          </cell>
          <cell r="E31">
            <v>250</v>
          </cell>
          <cell r="F31">
            <v>0.23699999999999999</v>
          </cell>
          <cell r="G31">
            <v>0.23039999999999999</v>
          </cell>
          <cell r="H31">
            <v>0.21819999999999998</v>
          </cell>
          <cell r="L31">
            <v>250</v>
          </cell>
          <cell r="M31">
            <v>630.40000000000009</v>
          </cell>
          <cell r="N31">
            <v>960.65000000000009</v>
          </cell>
          <cell r="O31">
            <v>1475.25</v>
          </cell>
        </row>
        <row r="32">
          <cell r="A32">
            <v>280</v>
          </cell>
          <cell r="B32">
            <v>7.4000000000000003E-3</v>
          </cell>
          <cell r="C32">
            <v>1.0999999999999999E-2</v>
          </cell>
          <cell r="D32">
            <v>1.78E-2</v>
          </cell>
          <cell r="E32">
            <v>280</v>
          </cell>
          <cell r="F32">
            <v>0.26519999999999999</v>
          </cell>
          <cell r="G32">
            <v>0.25800000000000001</v>
          </cell>
          <cell r="H32">
            <v>0.24440000000000001</v>
          </cell>
          <cell r="L32">
            <v>280</v>
          </cell>
          <cell r="M32">
            <v>831.80000000000007</v>
          </cell>
          <cell r="N32">
            <v>1192.05</v>
          </cell>
          <cell r="O32">
            <v>1845.3500000000001</v>
          </cell>
        </row>
        <row r="33">
          <cell r="A33">
            <v>315</v>
          </cell>
          <cell r="B33">
            <v>8.3000000000000001E-3</v>
          </cell>
          <cell r="C33">
            <v>1.24E-2</v>
          </cell>
          <cell r="D33">
            <v>1.9899999999999998E-2</v>
          </cell>
          <cell r="E33">
            <v>315</v>
          </cell>
          <cell r="F33">
            <v>0.2984</v>
          </cell>
          <cell r="G33">
            <v>0.29020000000000001</v>
          </cell>
          <cell r="H33">
            <v>0.2752</v>
          </cell>
          <cell r="L33">
            <v>315</v>
          </cell>
          <cell r="M33">
            <v>1036.6000000000001</v>
          </cell>
          <cell r="N33">
            <v>1482.95</v>
          </cell>
          <cell r="O33">
            <v>2309.3000000000002</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cell r="B36">
            <v>9.4999999999999998E-3</v>
          </cell>
          <cell r="C36">
            <v>9.4999999999999998E-3</v>
          </cell>
          <cell r="D36">
            <v>1.0999999999999999E-2</v>
          </cell>
          <cell r="E36">
            <v>1.35E-2</v>
          </cell>
        </row>
        <row r="37">
          <cell r="A37">
            <v>100</v>
          </cell>
          <cell r="B37">
            <v>9.4999999999999998E-3</v>
          </cell>
          <cell r="C37">
            <v>0.01</v>
          </cell>
          <cell r="D37">
            <v>1.35E-2</v>
          </cell>
          <cell r="E37">
            <v>1.6500000000000001E-2</v>
          </cell>
        </row>
        <row r="38">
          <cell r="A38">
            <v>125</v>
          </cell>
          <cell r="B38">
            <v>9.4999999999999998E-3</v>
          </cell>
          <cell r="C38">
            <v>1.0999999999999999E-2</v>
          </cell>
          <cell r="D38">
            <v>1.4E-2</v>
          </cell>
          <cell r="E38">
            <v>1.7500000000000002E-2</v>
          </cell>
        </row>
        <row r="39">
          <cell r="A39">
            <v>150</v>
          </cell>
          <cell r="B39">
            <v>9.4999999999999998E-3</v>
          </cell>
          <cell r="C39">
            <v>1.2999999999999999E-2</v>
          </cell>
          <cell r="D39">
            <v>1.6500000000000001E-2</v>
          </cell>
          <cell r="E39">
            <v>2.1000000000000001E-2</v>
          </cell>
        </row>
        <row r="40">
          <cell r="A40">
            <v>200</v>
          </cell>
          <cell r="B40">
            <v>0</v>
          </cell>
          <cell r="C40">
            <v>1.6500000000000001E-2</v>
          </cell>
          <cell r="D40">
            <v>2.1999999999999999E-2</v>
          </cell>
          <cell r="E40">
            <v>2.75E-2</v>
          </cell>
        </row>
        <row r="41">
          <cell r="A41">
            <v>250</v>
          </cell>
          <cell r="B41">
            <v>0</v>
          </cell>
          <cell r="C41">
            <v>1.7000000000000001E-2</v>
          </cell>
          <cell r="D41">
            <v>2.3E-2</v>
          </cell>
          <cell r="E41">
            <v>2.8500000000000001E-2</v>
          </cell>
        </row>
        <row r="42">
          <cell r="A42">
            <v>300</v>
          </cell>
          <cell r="B42">
            <v>0</v>
          </cell>
          <cell r="C42">
            <v>0.02</v>
          </cell>
          <cell r="D42">
            <v>2.7E-2</v>
          </cell>
          <cell r="E42">
            <v>3.4500000000000003E-2</v>
          </cell>
        </row>
        <row r="43">
          <cell r="A43">
            <v>350</v>
          </cell>
          <cell r="B43">
            <v>0</v>
          </cell>
          <cell r="C43">
            <v>2.1000000000000001E-2</v>
          </cell>
          <cell r="D43">
            <v>2.75E-2</v>
          </cell>
          <cell r="E43">
            <v>3.5000000000000003E-2</v>
          </cell>
        </row>
        <row r="44">
          <cell r="A44">
            <v>400</v>
          </cell>
          <cell r="B44">
            <v>0</v>
          </cell>
          <cell r="C44">
            <v>2.4E-2</v>
          </cell>
          <cell r="D44">
            <v>3.2000000000000001E-2</v>
          </cell>
          <cell r="E44">
            <v>3.95E-2</v>
          </cell>
        </row>
        <row r="45">
          <cell r="A45">
            <v>450</v>
          </cell>
          <cell r="B45">
            <v>0</v>
          </cell>
          <cell r="C45">
            <v>2.6499999999999999E-2</v>
          </cell>
          <cell r="D45">
            <v>3.5499999999999997E-2</v>
          </cell>
          <cell r="E45">
            <v>4.3999999999999997E-2</v>
          </cell>
        </row>
        <row r="46">
          <cell r="A46">
            <v>500</v>
          </cell>
          <cell r="B46">
            <v>0</v>
          </cell>
          <cell r="C46">
            <v>2.9000000000000001E-2</v>
          </cell>
          <cell r="D46">
            <v>3.9E-2</v>
          </cell>
          <cell r="E46">
            <v>4.8500000000000001E-2</v>
          </cell>
        </row>
        <row r="47">
          <cell r="A47">
            <v>600</v>
          </cell>
          <cell r="B47">
            <v>0</v>
          </cell>
          <cell r="C47">
            <v>3.5000000000000003E-2</v>
          </cell>
          <cell r="D47">
            <v>4.5999999999999999E-2</v>
          </cell>
          <cell r="E47">
            <v>5.8000000000000003E-2</v>
          </cell>
        </row>
        <row r="48">
          <cell r="A48">
            <v>700</v>
          </cell>
          <cell r="B48">
            <v>0</v>
          </cell>
          <cell r="C48">
            <v>3.7999999999999999E-2</v>
          </cell>
          <cell r="D48">
            <v>5.1499999999999997E-2</v>
          </cell>
          <cell r="E48">
            <v>6.5500000000000003E-2</v>
          </cell>
        </row>
        <row r="49">
          <cell r="A49">
            <v>750</v>
          </cell>
          <cell r="B49">
            <v>0</v>
          </cell>
          <cell r="C49">
            <v>4.0500000000000001E-2</v>
          </cell>
          <cell r="D49">
            <v>5.5E-2</v>
          </cell>
          <cell r="E49">
            <v>7.0000000000000007E-2</v>
          </cell>
        </row>
        <row r="50">
          <cell r="A50">
            <v>800</v>
          </cell>
          <cell r="B50">
            <v>0</v>
          </cell>
          <cell r="C50">
            <v>4.3499999999999997E-2</v>
          </cell>
          <cell r="D50">
            <v>5.8999999999999997E-2</v>
          </cell>
          <cell r="E50">
            <v>7.4999999999999997E-2</v>
          </cell>
        </row>
        <row r="51">
          <cell r="A51">
            <v>850</v>
          </cell>
          <cell r="B51">
            <v>0</v>
          </cell>
          <cell r="C51">
            <v>4.5999999999999999E-2</v>
          </cell>
          <cell r="D51">
            <v>6.25E-2</v>
          </cell>
          <cell r="E51">
            <v>7.9500000000000001E-2</v>
          </cell>
        </row>
        <row r="52">
          <cell r="A52">
            <v>900</v>
          </cell>
          <cell r="B52">
            <v>0</v>
          </cell>
          <cell r="C52">
            <v>4.8500000000000001E-2</v>
          </cell>
          <cell r="D52">
            <v>6.6000000000000003E-2</v>
          </cell>
          <cell r="E52">
            <v>8.4000000000000005E-2</v>
          </cell>
        </row>
        <row r="53">
          <cell r="A53">
            <v>1000</v>
          </cell>
          <cell r="B53">
            <v>0</v>
          </cell>
          <cell r="C53">
            <v>5.3999999999999999E-2</v>
          </cell>
          <cell r="D53">
            <v>7.3499999999999996E-2</v>
          </cell>
          <cell r="E53">
            <v>9.35E-2</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row>
        <row r="196">
          <cell r="P196" t="str">
            <v>CI</v>
          </cell>
        </row>
        <row r="197">
          <cell r="P197" t="str">
            <v>DI</v>
          </cell>
        </row>
        <row r="198">
          <cell r="P198" t="str">
            <v>GRP</v>
          </cell>
        </row>
        <row r="199">
          <cell r="P199" t="str">
            <v>HDPE</v>
          </cell>
        </row>
        <row r="200">
          <cell r="P200" t="str">
            <v>PVC</v>
          </cell>
        </row>
        <row r="201">
          <cell r="P201" t="str">
            <v>RCC</v>
          </cell>
        </row>
        <row r="202">
          <cell r="P202" t="str">
            <v>PSC</v>
          </cell>
        </row>
        <row r="203">
          <cell r="P203" t="str">
            <v>BWSP</v>
          </cell>
        </row>
        <row r="231">
          <cell r="D231" t="str">
            <v>PVC</v>
          </cell>
          <cell r="E231" t="str">
            <v>4kg/sqcm</v>
          </cell>
          <cell r="F231" t="str">
            <v>6kg/sqcm</v>
          </cell>
          <cell r="G231" t="str">
            <v>10kg/sqcm</v>
          </cell>
        </row>
        <row r="232">
          <cell r="D232">
            <v>63</v>
          </cell>
          <cell r="E232">
            <v>300.42340524626627</v>
          </cell>
          <cell r="F232">
            <v>359.40870651753931</v>
          </cell>
          <cell r="G232">
            <v>445.69483372175262</v>
          </cell>
        </row>
        <row r="233">
          <cell r="D233">
            <v>75</v>
          </cell>
          <cell r="E233">
            <v>296.21537425257179</v>
          </cell>
          <cell r="F233">
            <v>352.80980536230572</v>
          </cell>
          <cell r="G233">
            <v>446.59602948341677</v>
          </cell>
        </row>
        <row r="234">
          <cell r="D234">
            <v>90</v>
          </cell>
          <cell r="E234">
            <v>293.92619314485268</v>
          </cell>
          <cell r="F234">
            <v>351.83808336569933</v>
          </cell>
          <cell r="G234">
            <v>439.45626516172103</v>
          </cell>
        </row>
        <row r="235">
          <cell r="D235">
            <v>110</v>
          </cell>
          <cell r="E235">
            <v>285.45709732659515</v>
          </cell>
          <cell r="F235">
            <v>342.88941252300287</v>
          </cell>
          <cell r="G235">
            <v>443.79516381734709</v>
          </cell>
        </row>
        <row r="236">
          <cell r="D236">
            <v>125</v>
          </cell>
          <cell r="E236">
            <v>285.07043786922668</v>
          </cell>
          <cell r="F236">
            <v>346.94235576201322</v>
          </cell>
          <cell r="G236">
            <v>441.84718945520927</v>
          </cell>
        </row>
        <row r="237">
          <cell r="D237">
            <v>140</v>
          </cell>
          <cell r="E237">
            <v>284.76628779567494</v>
          </cell>
          <cell r="F237">
            <v>343.761572654632</v>
          </cell>
          <cell r="G237">
            <v>440.31144806533126</v>
          </cell>
        </row>
        <row r="238">
          <cell r="D238">
            <v>160</v>
          </cell>
          <cell r="E238">
            <v>283.33649264355148</v>
          </cell>
          <cell r="F238">
            <v>341.35823314796346</v>
          </cell>
          <cell r="G238">
            <v>440.95189898903317</v>
          </cell>
        </row>
        <row r="239">
          <cell r="D239">
            <v>180</v>
          </cell>
          <cell r="E239">
            <v>285.18863609643421</v>
          </cell>
          <cell r="F239">
            <v>344.47072993888622</v>
          </cell>
          <cell r="G239">
            <v>439.45626516172103</v>
          </cell>
        </row>
        <row r="240">
          <cell r="D240">
            <v>200</v>
          </cell>
          <cell r="E240">
            <v>281.32329762749407</v>
          </cell>
          <cell r="F240">
            <v>344.71862021777457</v>
          </cell>
          <cell r="G240">
            <v>440.05504330385639</v>
          </cell>
        </row>
        <row r="241">
          <cell r="D241">
            <v>225</v>
          </cell>
          <cell r="E241">
            <v>282.21971970476017</v>
          </cell>
          <cell r="F241">
            <v>338.97526765254531</v>
          </cell>
          <cell r="G241">
            <v>440.25448032829559</v>
          </cell>
        </row>
        <row r="242">
          <cell r="D242">
            <v>250</v>
          </cell>
          <cell r="E242">
            <v>278.61774007798084</v>
          </cell>
          <cell r="F242">
            <v>343.37807155335366</v>
          </cell>
          <cell r="G242">
            <v>440.41397402282809</v>
          </cell>
        </row>
        <row r="243">
          <cell r="D243">
            <v>280</v>
          </cell>
          <cell r="E243">
            <v>280.93829240257713</v>
          </cell>
          <cell r="F243">
            <v>343.761572654632</v>
          </cell>
          <cell r="G243">
            <v>440.31144806533126</v>
          </cell>
        </row>
        <row r="244">
          <cell r="D244">
            <v>315</v>
          </cell>
          <cell r="E244">
            <v>280.50992518837916</v>
          </cell>
          <cell r="F244">
            <v>344.11631813487224</v>
          </cell>
          <cell r="G244">
            <v>438.88534685533637</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285">
          <cell r="D285">
            <v>80</v>
          </cell>
          <cell r="E285">
            <v>1246.6153155235818</v>
          </cell>
          <cell r="F285">
            <v>1259.7831446040907</v>
          </cell>
          <cell r="G285">
            <v>1271.1342536866957</v>
          </cell>
        </row>
        <row r="286">
          <cell r="D286">
            <v>100</v>
          </cell>
          <cell r="E286">
            <v>1218.3492931011206</v>
          </cell>
          <cell r="F286">
            <v>1234.4580811306296</v>
          </cell>
          <cell r="G286">
            <v>1246.6153155235818</v>
          </cell>
        </row>
        <row r="287">
          <cell r="D287">
            <v>125</v>
          </cell>
          <cell r="E287">
            <v>1188.8593541191708</v>
          </cell>
          <cell r="F287">
            <v>1205.8307417617855</v>
          </cell>
          <cell r="G287">
            <v>1220.5112385380496</v>
          </cell>
        </row>
        <row r="288">
          <cell r="D288">
            <v>150</v>
          </cell>
          <cell r="E288">
            <v>1163.9751816394837</v>
          </cell>
          <cell r="F288">
            <v>1183.3980879157946</v>
          </cell>
          <cell r="G288">
            <v>1198.3678787596898</v>
          </cell>
        </row>
        <row r="289">
          <cell r="D289">
            <v>200</v>
          </cell>
          <cell r="E289">
            <v>1126.5614164349852</v>
          </cell>
          <cell r="F289">
            <v>1145.8691745451813</v>
          </cell>
          <cell r="G289">
            <v>1162.8031120881299</v>
          </cell>
        </row>
        <row r="290">
          <cell r="D290">
            <v>250</v>
          </cell>
          <cell r="E290">
            <v>1096.1538461538462</v>
          </cell>
          <cell r="F290">
            <v>1117.0810676633291</v>
          </cell>
          <cell r="G290">
            <v>1135.467178867674</v>
          </cell>
        </row>
        <row r="291">
          <cell r="D291">
            <v>300</v>
          </cell>
          <cell r="E291">
            <v>1072.1055812551722</v>
          </cell>
          <cell r="F291">
            <v>1094.2782421119246</v>
          </cell>
          <cell r="G291">
            <v>1113.7833689084889</v>
          </cell>
        </row>
        <row r="292">
          <cell r="D292">
            <v>350</v>
          </cell>
          <cell r="E292">
            <v>1054.6471200135186</v>
          </cell>
          <cell r="F292">
            <v>1075.7589629622375</v>
          </cell>
          <cell r="G292">
            <v>1096.1538461538462</v>
          </cell>
        </row>
        <row r="293">
          <cell r="D293">
            <v>400</v>
          </cell>
          <cell r="E293">
            <v>1038.4046914924397</v>
          </cell>
          <cell r="F293">
            <v>1062.1322893124002</v>
          </cell>
          <cell r="G293">
            <v>1081.5335694055698</v>
          </cell>
        </row>
        <row r="294">
          <cell r="D294">
            <v>450</v>
          </cell>
          <cell r="E294">
            <v>1024.7199765431503</v>
          </cell>
          <cell r="F294">
            <v>1049.1285100172302</v>
          </cell>
          <cell r="G294">
            <v>1069.2095247148836</v>
          </cell>
        </row>
        <row r="295">
          <cell r="D295">
            <v>500</v>
          </cell>
          <cell r="E295">
            <v>1014.7989772786108</v>
          </cell>
          <cell r="F295">
            <v>1038.0146866956741</v>
          </cell>
          <cell r="G295">
            <v>1058.6781914193816</v>
          </cell>
        </row>
        <row r="296">
          <cell r="D296">
            <v>600</v>
          </cell>
          <cell r="E296">
            <v>995.72440413940046</v>
          </cell>
          <cell r="F296">
            <v>1020.0128610704458</v>
          </cell>
          <cell r="G296">
            <v>1041.6235461641168</v>
          </cell>
        </row>
        <row r="297">
          <cell r="D297">
            <v>700</v>
          </cell>
          <cell r="E297">
            <v>982.40824028015072</v>
          </cell>
          <cell r="F297">
            <v>1007.366221282223</v>
          </cell>
          <cell r="G297">
            <v>1028.4051669940209</v>
          </cell>
        </row>
        <row r="298">
          <cell r="D298">
            <v>750</v>
          </cell>
          <cell r="E298">
            <v>976.13100082377821</v>
          </cell>
          <cell r="F298">
            <v>1001.4491333803063</v>
          </cell>
          <cell r="G298">
            <v>1022.8507483478636</v>
          </cell>
        </row>
        <row r="299">
          <cell r="D299">
            <v>800</v>
          </cell>
          <cell r="E299">
            <v>971.84193374542485</v>
          </cell>
          <cell r="F299">
            <v>996.12714035867316</v>
          </cell>
          <cell r="G299">
            <v>1017.8571428571429</v>
          </cell>
        </row>
        <row r="300">
          <cell r="D300">
            <v>900</v>
          </cell>
          <cell r="E300">
            <v>961.99699172848443</v>
          </cell>
          <cell r="F300">
            <v>986.94147075426702</v>
          </cell>
          <cell r="G300">
            <v>1009.2432462873186</v>
          </cell>
        </row>
        <row r="301">
          <cell r="D301">
            <v>1000</v>
          </cell>
          <cell r="E301">
            <v>954.96457281374649</v>
          </cell>
          <cell r="F301">
            <v>980.33624859297311</v>
          </cell>
          <cell r="G301">
            <v>1002.075456131034</v>
          </cell>
        </row>
        <row r="302">
          <cell r="D302">
            <v>1050</v>
          </cell>
          <cell r="E302">
            <v>954.68604626756712</v>
          </cell>
          <cell r="F302">
            <v>979.93928958728259</v>
          </cell>
          <cell r="G302">
            <v>1007.8009369548524</v>
          </cell>
        </row>
        <row r="305">
          <cell r="D305" t="str">
            <v>DI</v>
          </cell>
          <cell r="E305" t="str">
            <v>K7</v>
          </cell>
          <cell r="F305" t="str">
            <v>K8</v>
          </cell>
          <cell r="G305" t="str">
            <v>K9</v>
          </cell>
          <cell r="H305" t="str">
            <v>K10</v>
          </cell>
        </row>
        <row r="306">
          <cell r="D306">
            <v>80</v>
          </cell>
          <cell r="E306">
            <v>1303.6559198595301</v>
          </cell>
          <cell r="F306">
            <v>1321.7394570442741</v>
          </cell>
          <cell r="G306">
            <v>1321.7394570442741</v>
          </cell>
          <cell r="H306">
            <v>1321.7394570442741</v>
          </cell>
        </row>
        <row r="307">
          <cell r="D307">
            <v>100</v>
          </cell>
          <cell r="E307">
            <v>1277.8704679382652</v>
          </cell>
          <cell r="F307">
            <v>1299.2498305750855</v>
          </cell>
          <cell r="G307">
            <v>1299.2498305750855</v>
          </cell>
          <cell r="H307">
            <v>1301.0501957020469</v>
          </cell>
        </row>
        <row r="308">
          <cell r="D308">
            <v>125</v>
          </cell>
          <cell r="E308">
            <v>1247.692345653559</v>
          </cell>
          <cell r="F308">
            <v>1272.6885205662977</v>
          </cell>
          <cell r="G308">
            <v>1272.6885205662977</v>
          </cell>
          <cell r="H308">
            <v>1278.8647011540618</v>
          </cell>
        </row>
        <row r="309">
          <cell r="D309">
            <v>150</v>
          </cell>
          <cell r="E309">
            <v>1219.556021374937</v>
          </cell>
          <cell r="F309">
            <v>1247.692345653559</v>
          </cell>
          <cell r="G309">
            <v>1247.692345653559</v>
          </cell>
          <cell r="H309">
            <v>1259.0444603031835</v>
          </cell>
        </row>
        <row r="310">
          <cell r="D310">
            <v>200</v>
          </cell>
          <cell r="E310">
            <v>1168.5593918219092</v>
          </cell>
          <cell r="F310">
            <v>1201.8226221297225</v>
          </cell>
          <cell r="G310">
            <v>1210.1699730353434</v>
          </cell>
          <cell r="H310">
            <v>1227.4001246882731</v>
          </cell>
        </row>
        <row r="311">
          <cell r="D311">
            <v>250</v>
          </cell>
          <cell r="E311">
            <v>1135.697290773694</v>
          </cell>
          <cell r="F311">
            <v>1160.666335112471</v>
          </cell>
          <cell r="G311">
            <v>1184.3523416098712</v>
          </cell>
          <cell r="H311">
            <v>1201.8226221297225</v>
          </cell>
        </row>
        <row r="312">
          <cell r="D312">
            <v>300</v>
          </cell>
          <cell r="E312">
            <v>1108.584947069766</v>
          </cell>
          <cell r="F312">
            <v>1136.9942821577645</v>
          </cell>
          <cell r="G312">
            <v>1160.666335112471</v>
          </cell>
          <cell r="H312">
            <v>1180.7068443080445</v>
          </cell>
        </row>
        <row r="313">
          <cell r="D313">
            <v>350</v>
          </cell>
          <cell r="E313">
            <v>1089.6310323950872</v>
          </cell>
          <cell r="F313">
            <v>1117.2673628145751</v>
          </cell>
          <cell r="G313">
            <v>1143.3063069588316</v>
          </cell>
          <cell r="H313">
            <v>1162.9712019623207</v>
          </cell>
        </row>
        <row r="314">
          <cell r="D314">
            <v>400</v>
          </cell>
          <cell r="E314">
            <v>1070.1560655994697</v>
          </cell>
          <cell r="F314">
            <v>1100.5680351527569</v>
          </cell>
          <cell r="G314">
            <v>1126.1015015693456</v>
          </cell>
          <cell r="H314">
            <v>1147.8593584887608</v>
          </cell>
        </row>
        <row r="315">
          <cell r="D315">
            <v>450</v>
          </cell>
          <cell r="E315">
            <v>1053.3287525366331</v>
          </cell>
          <cell r="F315">
            <v>1086.2444094322013</v>
          </cell>
          <cell r="G315">
            <v>1113.7092705244675</v>
          </cell>
          <cell r="H315">
            <v>1134.8260262942688</v>
          </cell>
        </row>
        <row r="316">
          <cell r="D316">
            <v>500</v>
          </cell>
          <cell r="E316">
            <v>1042.1334534652751</v>
          </cell>
          <cell r="F316">
            <v>1073.8201759861406</v>
          </cell>
          <cell r="G316">
            <v>1100.5680351527569</v>
          </cell>
          <cell r="H316">
            <v>1123.4678781016137</v>
          </cell>
        </row>
        <row r="317">
          <cell r="D317">
            <v>600</v>
          </cell>
          <cell r="E317">
            <v>1020.7736677790267</v>
          </cell>
          <cell r="F317">
            <v>1053.3287525366331</v>
          </cell>
          <cell r="G317">
            <v>1080.9210815852305</v>
          </cell>
          <cell r="H317">
            <v>1104.6275573642149</v>
          </cell>
        </row>
        <row r="318">
          <cell r="D318">
            <v>700</v>
          </cell>
          <cell r="E318">
            <v>1021.2341476321825</v>
          </cell>
          <cell r="F318">
            <v>1037.1201983111157</v>
          </cell>
          <cell r="G318">
            <v>1065.3284270750719</v>
          </cell>
          <cell r="H318">
            <v>1089.6310323950872</v>
          </cell>
        </row>
        <row r="319">
          <cell r="D319">
            <v>750</v>
          </cell>
          <cell r="E319">
            <v>1022.700431263635</v>
          </cell>
          <cell r="F319">
            <v>1030.2216502926665</v>
          </cell>
          <cell r="G319">
            <v>1059.7291854297994</v>
          </cell>
          <cell r="H319">
            <v>1083.2232944515274</v>
          </cell>
        </row>
        <row r="320">
          <cell r="D320">
            <v>800</v>
          </cell>
          <cell r="E320">
            <v>1023.9744413519588</v>
          </cell>
          <cell r="F320">
            <v>1023.9744413519588</v>
          </cell>
          <cell r="G320">
            <v>1052.6487754443285</v>
          </cell>
          <cell r="H320">
            <v>1077.4077032523103</v>
          </cell>
        </row>
        <row r="321">
          <cell r="D321">
            <v>900</v>
          </cell>
          <cell r="E321">
            <v>1013.0958265155434</v>
          </cell>
          <cell r="F321">
            <v>1013.0958265155434</v>
          </cell>
          <cell r="G321">
            <v>1042.1334534652751</v>
          </cell>
          <cell r="H321">
            <v>1067.2516305418224</v>
          </cell>
        </row>
        <row r="322">
          <cell r="D322">
            <v>1000</v>
          </cell>
          <cell r="E322">
            <v>1003.9429564741289</v>
          </cell>
          <cell r="F322">
            <v>1003.9429564741289</v>
          </cell>
          <cell r="G322">
            <v>1033.2706305108495</v>
          </cell>
          <cell r="H322">
            <v>1058.6781914193816</v>
          </cell>
        </row>
        <row r="323">
          <cell r="D323">
            <v>1100</v>
          </cell>
          <cell r="E323">
            <v>1025.6983683603785</v>
          </cell>
          <cell r="F323">
            <v>0</v>
          </cell>
          <cell r="G323">
            <v>1025.6983683603785</v>
          </cell>
        </row>
        <row r="324">
          <cell r="D324">
            <v>1200</v>
          </cell>
          <cell r="E324">
            <v>1019.1534097310237</v>
          </cell>
          <cell r="F324">
            <v>0</v>
          </cell>
          <cell r="G324">
            <v>1019.1534097310237</v>
          </cell>
        </row>
        <row r="325">
          <cell r="D325">
            <v>1400</v>
          </cell>
          <cell r="E325">
            <v>1008.4079669989605</v>
          </cell>
          <cell r="F325">
            <v>0</v>
          </cell>
          <cell r="G325">
            <v>1008.4079669989605</v>
          </cell>
        </row>
        <row r="326">
          <cell r="D326">
            <v>1600</v>
          </cell>
          <cell r="E326">
            <v>999.95387824673685</v>
          </cell>
          <cell r="F326">
            <v>0</v>
          </cell>
          <cell r="G326">
            <v>999.95387824673685</v>
          </cell>
        </row>
        <row r="327">
          <cell r="D327">
            <v>1800</v>
          </cell>
          <cell r="E327">
            <v>993.12817472296672</v>
          </cell>
          <cell r="F327">
            <v>0</v>
          </cell>
          <cell r="G327">
            <v>993.12817472296672</v>
          </cell>
        </row>
        <row r="328">
          <cell r="D328">
            <v>2000</v>
          </cell>
          <cell r="E328">
            <v>987.50134091305665</v>
          </cell>
          <cell r="F328">
            <v>0</v>
          </cell>
          <cell r="G328">
            <v>987.50134091305665</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C378" t="str">
            <v>10kg/sqcm</v>
          </cell>
          <cell r="D378">
            <v>100</v>
          </cell>
          <cell r="E378">
            <v>100</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C379" t="str">
            <v>6kg/sqcm</v>
          </cell>
          <cell r="D379">
            <v>60</v>
          </cell>
          <cell r="E379">
            <v>60</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C380" t="str">
            <v>4kg/sqcm</v>
          </cell>
          <cell r="D380">
            <v>40</v>
          </cell>
          <cell r="E380">
            <v>40</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view="pageBreakPreview" zoomScale="130" zoomScaleSheetLayoutView="130" workbookViewId="0">
      <selection activeCell="A4" sqref="A1:XFD4"/>
    </sheetView>
  </sheetViews>
  <sheetFormatPr defaultRowHeight="14.4"/>
  <cols>
    <col min="1" max="1" width="5.6640625" style="265" bestFit="1" customWidth="1"/>
    <col min="2" max="2" width="65.6640625" style="265" bestFit="1" customWidth="1"/>
    <col min="3" max="3" width="14.77734375" style="265" bestFit="1" customWidth="1"/>
    <col min="4" max="4" width="20.109375" customWidth="1"/>
    <col min="5" max="5" width="13" bestFit="1" customWidth="1"/>
  </cols>
  <sheetData>
    <row r="1" spans="1:5" s="333" customFormat="1">
      <c r="A1" s="330"/>
      <c r="B1" s="331" t="s">
        <v>843</v>
      </c>
      <c r="C1" s="332"/>
    </row>
    <row r="2" spans="1:5" ht="33" customHeight="1">
      <c r="A2" s="671" t="s">
        <v>1047</v>
      </c>
      <c r="B2" s="671"/>
      <c r="C2" s="671"/>
    </row>
    <row r="3" spans="1:5">
      <c r="A3" s="670" t="s">
        <v>0</v>
      </c>
      <c r="B3" s="670"/>
      <c r="C3" s="670"/>
    </row>
    <row r="4" spans="1:5">
      <c r="A4" s="308"/>
      <c r="B4" s="309"/>
      <c r="C4" s="310"/>
    </row>
    <row r="5" spans="1:5">
      <c r="A5" s="266" t="s">
        <v>667</v>
      </c>
      <c r="B5" s="261" t="s">
        <v>26</v>
      </c>
      <c r="C5" s="267" t="s">
        <v>669</v>
      </c>
    </row>
    <row r="6" spans="1:5">
      <c r="A6" s="268"/>
      <c r="B6" s="262"/>
      <c r="C6" s="269"/>
    </row>
    <row r="7" spans="1:5">
      <c r="A7" s="270" t="s">
        <v>733</v>
      </c>
      <c r="B7" s="263" t="str">
        <f>'BUILDING WISE BOQ'!B436</f>
        <v>SUB HEAD  -I  SITE CLEARANCE</v>
      </c>
      <c r="C7" s="271">
        <f>'BUILDING WISE BOQ'!AH436</f>
        <v>260405</v>
      </c>
      <c r="D7" s="306"/>
      <c r="E7" s="306"/>
    </row>
    <row r="8" spans="1:5">
      <c r="A8" s="270" t="s">
        <v>744</v>
      </c>
      <c r="B8" s="263" t="str">
        <f>'BUILDING WISE BOQ'!B437</f>
        <v>SUB HEAD -II EARTHWORK &amp; EXCAVATION</v>
      </c>
      <c r="C8" s="271">
        <f>'BUILDING WISE BOQ'!AH437</f>
        <v>1381758.2</v>
      </c>
      <c r="D8" s="306"/>
      <c r="E8" s="306"/>
    </row>
    <row r="9" spans="1:5">
      <c r="A9" s="270" t="s">
        <v>745</v>
      </c>
      <c r="B9" s="263" t="str">
        <f>'BUILDING WISE BOQ'!B438</f>
        <v>SUB HEAD III - ANTI-TERMITE TREATMENT</v>
      </c>
      <c r="C9" s="271">
        <f>'BUILDING WISE BOQ'!AH438</f>
        <v>132710</v>
      </c>
      <c r="D9" s="306"/>
      <c r="E9" s="306"/>
    </row>
    <row r="10" spans="1:5">
      <c r="A10" s="270" t="s">
        <v>746</v>
      </c>
      <c r="B10" s="263" t="str">
        <f>'BUILDING WISE BOQ'!B439</f>
        <v>SUB HEAD -IV  PLAIN &amp; REINFORCED CEMENT CONCRETE WORKS</v>
      </c>
      <c r="C10" s="271">
        <f>'BUILDING WISE BOQ'!AH439</f>
        <v>12000146.896875</v>
      </c>
      <c r="D10" s="306"/>
      <c r="E10" s="306"/>
    </row>
    <row r="11" spans="1:5">
      <c r="A11" s="270" t="s">
        <v>420</v>
      </c>
      <c r="B11" s="263" t="str">
        <f>'BUILDING WISE BOQ'!B440</f>
        <v xml:space="preserve">SUB HEAD V - MASONARY  WORK  </v>
      </c>
      <c r="C11" s="271">
        <f>'BUILDING WISE BOQ'!AH440</f>
        <v>4010120</v>
      </c>
      <c r="D11" s="306"/>
      <c r="E11" s="306"/>
    </row>
    <row r="12" spans="1:5">
      <c r="A12" s="270" t="s">
        <v>747</v>
      </c>
      <c r="B12" s="263" t="str">
        <f>'BUILDING WISE BOQ'!B441</f>
        <v>SUB HEAD VI  -  PLASTERING &amp; SURFACE TREATMENT</v>
      </c>
      <c r="C12" s="271">
        <f>'BUILDING WISE BOQ'!AH441</f>
        <v>3383475.5956000001</v>
      </c>
      <c r="D12" s="306"/>
      <c r="E12" s="306"/>
    </row>
    <row r="13" spans="1:5">
      <c r="A13" s="270" t="s">
        <v>748</v>
      </c>
      <c r="B13" s="263" t="str">
        <f>'BUILDING WISE BOQ'!B442</f>
        <v>SUBHEAD-VII :  FALSE CEILING :</v>
      </c>
      <c r="C13" s="271">
        <f>'BUILDING WISE BOQ'!AH442</f>
        <v>71820</v>
      </c>
      <c r="D13" s="306"/>
      <c r="E13" s="306"/>
    </row>
    <row r="14" spans="1:5">
      <c r="A14" s="270" t="s">
        <v>749</v>
      </c>
      <c r="B14" s="263" t="str">
        <f>'BUILDING WISE BOQ'!B443</f>
        <v>SUB HEAD -VIII FLOORINGS</v>
      </c>
      <c r="C14" s="271">
        <f>'BUILDING WISE BOQ'!AH443</f>
        <v>2315978</v>
      </c>
      <c r="D14" s="306"/>
      <c r="E14" s="306"/>
    </row>
    <row r="15" spans="1:5">
      <c r="A15" s="270" t="s">
        <v>750</v>
      </c>
      <c r="B15" s="263" t="str">
        <f>'BUILDING WISE BOQ'!B444</f>
        <v>SUB HEAD - IX JOINERY WORKS</v>
      </c>
      <c r="C15" s="271">
        <f>'BUILDING WISE BOQ'!AH444</f>
        <v>1091144</v>
      </c>
      <c r="D15" s="306"/>
      <c r="E15" s="306"/>
    </row>
    <row r="16" spans="1:5">
      <c r="A16" s="270" t="s">
        <v>113</v>
      </c>
      <c r="B16" s="263" t="str">
        <f>'BUILDING WISE BOQ'!B445</f>
        <v>SUB HEAD -X  ALUMINIUM WORKS</v>
      </c>
      <c r="C16" s="271">
        <f>'BUILDING WISE BOQ'!AH445</f>
        <v>91450</v>
      </c>
      <c r="D16" s="306"/>
      <c r="E16" s="306"/>
    </row>
    <row r="17" spans="1:5">
      <c r="A17" s="270" t="s">
        <v>751</v>
      </c>
      <c r="B17" s="263" t="str">
        <f>'BUILDING WISE BOQ'!B446</f>
        <v>SUB HEAD -XI  WATER PROOFING</v>
      </c>
      <c r="C17" s="271">
        <f>'BUILDING WISE BOQ'!AH446</f>
        <v>1312360</v>
      </c>
      <c r="D17" s="306"/>
      <c r="E17" s="306"/>
    </row>
    <row r="18" spans="1:5">
      <c r="A18" s="270" t="s">
        <v>752</v>
      </c>
      <c r="B18" s="263" t="str">
        <f>'BUILDING WISE BOQ'!B447</f>
        <v>SUBHEAD- XII: STRUCTURAL STEEL WORK :</v>
      </c>
      <c r="C18" s="271">
        <f>'BUILDING WISE BOQ'!AH447</f>
        <v>6354698.5</v>
      </c>
      <c r="D18" s="306"/>
      <c r="E18" s="306"/>
    </row>
    <row r="19" spans="1:5">
      <c r="A19" s="270" t="s">
        <v>753</v>
      </c>
      <c r="B19" s="263" t="str">
        <f>'BUILDING WISE BOQ'!B448</f>
        <v>SUB HEAD -XIII   APPROACH  ROADS</v>
      </c>
      <c r="C19" s="362">
        <f>'BUILDING WISE BOQ'!AH448</f>
        <v>745242</v>
      </c>
      <c r="D19" s="306"/>
      <c r="E19" s="306"/>
    </row>
    <row r="20" spans="1:5">
      <c r="A20" s="270" t="s">
        <v>754</v>
      </c>
      <c r="B20" s="263" t="str">
        <f>'BUILDING WISE BOQ'!B449</f>
        <v>SUB HEAD -XIV SANITARY WORKS</v>
      </c>
      <c r="C20" s="271">
        <f>'BUILDING WISE BOQ'!AH449</f>
        <v>1217190</v>
      </c>
      <c r="D20" s="306"/>
      <c r="E20" s="306" t="s">
        <v>34</v>
      </c>
    </row>
    <row r="21" spans="1:5">
      <c r="A21" s="270" t="s">
        <v>755</v>
      </c>
      <c r="B21" s="263" t="str">
        <f>'BUILDING WISE BOQ'!B450</f>
        <v>SUB HEAD -XV  EXTERNAL SEWAGE SYSTEM</v>
      </c>
      <c r="C21" s="271">
        <f>'BUILDING WISE BOQ'!AH450</f>
        <v>1883180</v>
      </c>
      <c r="D21" s="306"/>
      <c r="E21" s="306"/>
    </row>
    <row r="22" spans="1:5">
      <c r="A22" s="270" t="s">
        <v>786</v>
      </c>
      <c r="B22" s="263" t="str">
        <f>'BUILDING WISE BOQ'!B451</f>
        <v>SUB HEAD -XVI  WATER SUPPLY SERVICES</v>
      </c>
      <c r="C22" s="271">
        <f>'BUILDING WISE BOQ'!AH451</f>
        <v>1451300</v>
      </c>
      <c r="D22" s="306"/>
      <c r="E22" s="306"/>
    </row>
    <row r="23" spans="1:5">
      <c r="A23" s="268"/>
      <c r="B23" s="264"/>
      <c r="C23" s="272"/>
    </row>
    <row r="24" spans="1:5">
      <c r="A24" s="268"/>
      <c r="B24" s="264" t="s">
        <v>668</v>
      </c>
      <c r="C24" s="272">
        <f>ROUND(SUM(C7:C23),0)-E18</f>
        <v>37702978</v>
      </c>
      <c r="D24" s="592"/>
      <c r="E24" s="306"/>
    </row>
    <row r="25" spans="1:5">
      <c r="A25" s="268"/>
      <c r="B25" s="264"/>
      <c r="C25" s="272"/>
      <c r="D25" s="274"/>
      <c r="E25" s="274"/>
    </row>
    <row r="26" spans="1:5">
      <c r="A26" s="268"/>
      <c r="B26" s="273" t="s">
        <v>516</v>
      </c>
      <c r="C26" s="272">
        <f>SUM(C24:C25)</f>
        <v>37702978</v>
      </c>
      <c r="D26" s="605"/>
      <c r="E26" s="274"/>
    </row>
    <row r="27" spans="1:5">
      <c r="A27" s="268"/>
      <c r="B27" s="273"/>
      <c r="C27" s="272"/>
      <c r="D27" s="274"/>
      <c r="E27" s="274"/>
    </row>
    <row r="28" spans="1:5">
      <c r="A28" s="268"/>
      <c r="B28" s="273" t="s">
        <v>517</v>
      </c>
      <c r="C28" s="272">
        <f>ROUND(C26*18%,0)</f>
        <v>6786536</v>
      </c>
      <c r="D28" s="274"/>
      <c r="E28" s="274"/>
    </row>
    <row r="29" spans="1:5">
      <c r="A29" s="268"/>
      <c r="B29" s="264"/>
      <c r="C29" s="272"/>
      <c r="D29" s="274"/>
      <c r="E29" s="274"/>
    </row>
    <row r="30" spans="1:5">
      <c r="A30" s="268"/>
      <c r="B30" s="264" t="s">
        <v>670</v>
      </c>
      <c r="C30" s="272">
        <f>SUM(C26:C29)</f>
        <v>44489514</v>
      </c>
    </row>
    <row r="31" spans="1:5">
      <c r="A31" s="327"/>
      <c r="B31" s="328"/>
      <c r="C31" s="329" t="str">
        <f>CONCATENATE("Say"," Rs. ",ROUNDUP(C30/10000000,2)," ","Cr")</f>
        <v>Say Rs. 4.45 Cr</v>
      </c>
    </row>
    <row r="32" spans="1:5">
      <c r="A32"/>
      <c r="B32"/>
      <c r="C32"/>
    </row>
    <row r="33" spans="1:4">
      <c r="A33"/>
      <c r="B33"/>
      <c r="C33"/>
    </row>
    <row r="34" spans="1:4">
      <c r="C34" s="539"/>
    </row>
    <row r="35" spans="1:4">
      <c r="C35" s="527"/>
      <c r="D35" s="306"/>
    </row>
    <row r="36" spans="1:4">
      <c r="C36" s="527"/>
    </row>
    <row r="37" spans="1:4">
      <c r="C37" s="527"/>
    </row>
  </sheetData>
  <mergeCells count="2">
    <mergeCell ref="A2:C2"/>
    <mergeCell ref="A3:C3"/>
  </mergeCells>
  <printOptions horizontalCentered="1" gridLines="1"/>
  <pageMargins left="0.31496062992125984" right="0.31496062992125984" top="0.55118110236220474" bottom="0.55118110236220474" header="0.31496062992125984" footer="0.31496062992125984"/>
  <pageSetup paperSize="9" scale="11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215"/>
  <sheetViews>
    <sheetView view="pageBreakPreview" zoomScaleSheetLayoutView="10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8" ht="36.75" customHeight="1">
      <c r="A2" s="660" t="s">
        <v>986</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419</v>
      </c>
      <c r="C5" s="143"/>
      <c r="D5" s="17"/>
      <c r="E5" s="17"/>
      <c r="F5" s="17"/>
      <c r="G5" s="17"/>
      <c r="H5" s="143"/>
    </row>
    <row r="6" spans="1:8">
      <c r="A6" s="96" t="s">
        <v>468</v>
      </c>
      <c r="B6" s="97" t="s">
        <v>426</v>
      </c>
      <c r="C6" s="98"/>
      <c r="D6" s="99"/>
      <c r="E6" s="96"/>
      <c r="F6" s="99"/>
      <c r="G6" s="99"/>
      <c r="H6" s="96"/>
    </row>
    <row r="7" spans="1:8">
      <c r="A7" s="100">
        <f>1</f>
        <v>1</v>
      </c>
      <c r="B7" s="101" t="s">
        <v>346</v>
      </c>
      <c r="C7" s="102"/>
      <c r="D7" s="103"/>
      <c r="E7" s="100"/>
      <c r="F7" s="103"/>
      <c r="G7" s="103"/>
      <c r="H7" s="100"/>
    </row>
    <row r="8" spans="1:8">
      <c r="A8" s="100"/>
      <c r="B8" s="104" t="s">
        <v>427</v>
      </c>
      <c r="C8" s="102">
        <v>2</v>
      </c>
      <c r="D8" s="105">
        <v>5.0999999999999996</v>
      </c>
      <c r="E8" s="105">
        <v>50.04</v>
      </c>
      <c r="F8" s="103"/>
      <c r="G8" s="106">
        <f>PRODUCT(C8:F8)</f>
        <v>510.40799999999996</v>
      </c>
      <c r="H8" s="98" t="s">
        <v>6</v>
      </c>
    </row>
    <row r="9" spans="1:8">
      <c r="A9" s="100"/>
      <c r="B9" s="104"/>
      <c r="C9" s="102"/>
      <c r="D9" s="105"/>
      <c r="E9" s="105"/>
      <c r="F9" s="103"/>
      <c r="G9" s="105"/>
      <c r="H9" s="102"/>
    </row>
    <row r="10" spans="1:8">
      <c r="A10" s="100"/>
      <c r="B10" s="104"/>
      <c r="C10" s="102"/>
      <c r="D10" s="103"/>
      <c r="E10" s="100"/>
      <c r="F10" s="103"/>
      <c r="G10" s="99">
        <f>ROUND(SUM(G8:G9),0)</f>
        <v>510</v>
      </c>
      <c r="H10" s="96" t="s">
        <v>6</v>
      </c>
    </row>
    <row r="11" spans="1:8">
      <c r="A11" s="100"/>
      <c r="B11" s="132" t="s">
        <v>444</v>
      </c>
      <c r="C11" s="102"/>
      <c r="D11" s="103"/>
      <c r="E11" s="100"/>
      <c r="F11" s="99" t="s">
        <v>33</v>
      </c>
      <c r="G11" s="99">
        <f>G10*1.1</f>
        <v>561</v>
      </c>
      <c r="H11" s="96" t="s">
        <v>6</v>
      </c>
    </row>
    <row r="12" spans="1:8">
      <c r="A12" s="82"/>
      <c r="B12" s="85"/>
      <c r="C12" s="83"/>
      <c r="D12" s="84"/>
      <c r="E12" s="84"/>
      <c r="F12" s="84"/>
      <c r="G12" s="91"/>
      <c r="H12" s="83"/>
    </row>
    <row r="13" spans="1:8">
      <c r="A13" s="86">
        <f>A7+1</f>
        <v>2</v>
      </c>
      <c r="B13" s="87" t="s">
        <v>368</v>
      </c>
      <c r="C13" s="88"/>
      <c r="D13" s="89"/>
      <c r="E13" s="89"/>
      <c r="F13" s="89"/>
      <c r="G13" s="92"/>
      <c r="H13" s="88"/>
    </row>
    <row r="14" spans="1:8" s="161" customFormat="1" ht="13.8">
      <c r="A14" s="139" t="s">
        <v>431</v>
      </c>
      <c r="B14" s="127" t="s">
        <v>433</v>
      </c>
      <c r="C14" s="129">
        <f>10*2</f>
        <v>20</v>
      </c>
      <c r="D14" s="136">
        <v>3.6</v>
      </c>
      <c r="E14" s="129"/>
      <c r="F14" s="129"/>
      <c r="G14" s="136">
        <f>PRODUCT(C14:F14)</f>
        <v>72</v>
      </c>
      <c r="H14" s="129" t="s">
        <v>9</v>
      </c>
    </row>
    <row r="15" spans="1:8" s="161" customFormat="1" ht="13.8">
      <c r="A15" s="135"/>
      <c r="B15" s="132"/>
      <c r="C15" s="129"/>
      <c r="D15" s="129"/>
      <c r="E15" s="129"/>
      <c r="F15" s="129"/>
      <c r="G15" s="129"/>
      <c r="H15" s="129"/>
    </row>
    <row r="16" spans="1:8" s="161" customFormat="1" ht="13.8">
      <c r="A16" s="139"/>
      <c r="B16" s="127"/>
      <c r="C16" s="129"/>
      <c r="D16" s="129"/>
      <c r="E16" s="129"/>
      <c r="F16" s="129" t="s">
        <v>33</v>
      </c>
      <c r="G16" s="136">
        <f>ROUND(SUM(G14:G15),2)</f>
        <v>72</v>
      </c>
      <c r="H16" s="129" t="s">
        <v>9</v>
      </c>
    </row>
    <row r="17" spans="1:8" s="161" customFormat="1" ht="13.8">
      <c r="A17" s="139"/>
      <c r="B17" s="127"/>
      <c r="C17" s="129"/>
      <c r="D17" s="129"/>
      <c r="E17" s="129"/>
      <c r="F17" s="129"/>
      <c r="G17" s="136"/>
      <c r="H17" s="129"/>
    </row>
    <row r="18" spans="1:8" s="161" customFormat="1" ht="13.8">
      <c r="A18" s="139"/>
      <c r="B18" s="127" t="s">
        <v>434</v>
      </c>
      <c r="C18" s="129"/>
      <c r="D18" s="136">
        <v>25.4</v>
      </c>
      <c r="E18" s="129"/>
      <c r="F18" s="138"/>
      <c r="G18" s="130">
        <f>ROUND(+G16*D18*1.1,0)</f>
        <v>2012</v>
      </c>
      <c r="H18" s="138" t="s">
        <v>348</v>
      </c>
    </row>
    <row r="19" spans="1:8" s="161" customFormat="1" ht="13.8">
      <c r="A19" s="139"/>
      <c r="B19" s="127"/>
      <c r="C19" s="129"/>
      <c r="D19" s="136"/>
      <c r="E19" s="129"/>
      <c r="F19" s="138"/>
      <c r="G19" s="130"/>
      <c r="H19" s="138"/>
    </row>
    <row r="20" spans="1:8" s="161" customFormat="1" ht="13.8">
      <c r="A20" s="139" t="s">
        <v>432</v>
      </c>
      <c r="B20" s="127" t="s">
        <v>437</v>
      </c>
      <c r="C20" s="129">
        <f>2*2</f>
        <v>4</v>
      </c>
      <c r="D20" s="136">
        <v>50</v>
      </c>
      <c r="E20" s="129"/>
      <c r="F20" s="129"/>
      <c r="G20" s="136">
        <f>PRODUCT(C20:F20)</f>
        <v>200</v>
      </c>
      <c r="H20" s="129" t="s">
        <v>9</v>
      </c>
    </row>
    <row r="21" spans="1:8" s="161" customFormat="1" ht="13.8">
      <c r="A21" s="135"/>
      <c r="B21" s="127"/>
      <c r="C21" s="129"/>
      <c r="D21" s="129"/>
      <c r="E21" s="129"/>
      <c r="F21" s="129"/>
      <c r="G21" s="129"/>
      <c r="H21" s="129"/>
    </row>
    <row r="22" spans="1:8" s="161" customFormat="1" ht="13.8">
      <c r="A22" s="139"/>
      <c r="B22" s="127"/>
      <c r="C22" s="129"/>
      <c r="D22" s="129"/>
      <c r="E22" s="129"/>
      <c r="F22" s="129" t="s">
        <v>33</v>
      </c>
      <c r="G22" s="136">
        <f>ROUND(SUM(G20:G21),2)</f>
        <v>200</v>
      </c>
      <c r="H22" s="129" t="s">
        <v>9</v>
      </c>
    </row>
    <row r="23" spans="1:8" s="161" customFormat="1" ht="13.8">
      <c r="A23" s="139"/>
      <c r="B23" s="127"/>
      <c r="C23" s="129"/>
      <c r="D23" s="129"/>
      <c r="E23" s="129"/>
      <c r="F23" s="129"/>
      <c r="G23" s="136"/>
      <c r="H23" s="129"/>
    </row>
    <row r="24" spans="1:8" s="161" customFormat="1" ht="13.8">
      <c r="A24" s="139"/>
      <c r="B24" s="127" t="s">
        <v>436</v>
      </c>
      <c r="C24" s="129"/>
      <c r="D24" s="136">
        <v>16.399999999999999</v>
      </c>
      <c r="E24" s="129"/>
      <c r="F24" s="138"/>
      <c r="G24" s="130">
        <f>ROUND(+G22*D24*1.1,0)</f>
        <v>3608</v>
      </c>
      <c r="H24" s="138" t="s">
        <v>348</v>
      </c>
    </row>
    <row r="25" spans="1:8" s="161" customFormat="1" ht="13.8">
      <c r="A25" s="139"/>
      <c r="B25" s="127"/>
      <c r="C25" s="129"/>
      <c r="D25" s="136"/>
      <c r="E25" s="129"/>
      <c r="F25" s="138"/>
      <c r="G25" s="130"/>
      <c r="H25" s="138"/>
    </row>
    <row r="26" spans="1:8" s="161" customFormat="1" ht="13.8">
      <c r="A26" s="139"/>
      <c r="B26" s="127"/>
      <c r="C26" s="129"/>
      <c r="D26" s="136"/>
      <c r="E26" s="129"/>
      <c r="F26" s="138"/>
      <c r="G26" s="130"/>
      <c r="H26" s="138"/>
    </row>
    <row r="27" spans="1:8">
      <c r="A27" s="86" t="s">
        <v>438</v>
      </c>
      <c r="B27" s="132" t="s">
        <v>375</v>
      </c>
      <c r="C27" s="139"/>
      <c r="D27" s="136"/>
      <c r="E27" s="129"/>
      <c r="F27" s="138"/>
      <c r="G27" s="130"/>
      <c r="H27" s="131"/>
    </row>
    <row r="28" spans="1:8">
      <c r="A28" s="86"/>
      <c r="B28" s="132" t="s">
        <v>428</v>
      </c>
      <c r="C28" s="139"/>
      <c r="D28" s="136"/>
      <c r="E28" s="129"/>
      <c r="F28" s="138"/>
      <c r="G28" s="130"/>
      <c r="H28" s="131"/>
    </row>
    <row r="29" spans="1:8">
      <c r="A29" s="127"/>
      <c r="B29" s="127" t="s">
        <v>429</v>
      </c>
      <c r="C29" s="139">
        <f>(5*2)*4</f>
        <v>40</v>
      </c>
      <c r="D29" s="136">
        <v>0.3</v>
      </c>
      <c r="E29" s="129">
        <v>0.25</v>
      </c>
      <c r="F29" s="129"/>
      <c r="G29" s="136">
        <f>PRODUCT(C29:F29)</f>
        <v>3</v>
      </c>
      <c r="H29" s="134" t="s">
        <v>6</v>
      </c>
    </row>
    <row r="30" spans="1:8">
      <c r="A30" s="127"/>
      <c r="B30" s="127"/>
      <c r="C30" s="139"/>
      <c r="D30" s="129"/>
      <c r="E30" s="129"/>
      <c r="F30" s="129" t="s">
        <v>33</v>
      </c>
      <c r="G30" s="136">
        <f>ROUND(SUM(G29),2)</f>
        <v>3</v>
      </c>
      <c r="H30" s="134" t="s">
        <v>6</v>
      </c>
    </row>
    <row r="31" spans="1:8">
      <c r="A31" s="127"/>
      <c r="B31" s="127"/>
      <c r="C31" s="139"/>
      <c r="D31" s="129"/>
      <c r="E31" s="129"/>
      <c r="F31" s="129"/>
      <c r="G31" s="136"/>
      <c r="H31" s="134"/>
    </row>
    <row r="32" spans="1:8">
      <c r="A32" s="127"/>
      <c r="B32" s="127" t="s">
        <v>430</v>
      </c>
      <c r="C32" s="139"/>
      <c r="D32" s="136">
        <f>251.2/2</f>
        <v>125.6</v>
      </c>
      <c r="E32" s="129"/>
      <c r="F32" s="138"/>
      <c r="G32" s="130">
        <f>ROUND((G30*D32)*1.1,0)</f>
        <v>414</v>
      </c>
      <c r="H32" s="131" t="s">
        <v>376</v>
      </c>
    </row>
    <row r="33" spans="1:8">
      <c r="A33" s="127"/>
      <c r="B33" s="127"/>
      <c r="C33" s="139"/>
      <c r="D33" s="136"/>
      <c r="E33" s="129"/>
      <c r="F33" s="138"/>
      <c r="G33" s="130"/>
      <c r="H33" s="131"/>
    </row>
    <row r="34" spans="1:8">
      <c r="A34" s="135"/>
      <c r="B34" s="132" t="s">
        <v>445</v>
      </c>
      <c r="C34" s="139"/>
      <c r="D34" s="136"/>
      <c r="E34" s="136"/>
      <c r="F34" s="130"/>
      <c r="G34" s="130">
        <f>+G32</f>
        <v>414</v>
      </c>
      <c r="H34" s="131" t="s">
        <v>120</v>
      </c>
    </row>
    <row r="35" spans="1:8">
      <c r="A35" s="127"/>
      <c r="B35" s="127"/>
      <c r="C35" s="139"/>
      <c r="D35" s="136"/>
      <c r="E35" s="129"/>
      <c r="F35" s="138"/>
      <c r="G35" s="130"/>
      <c r="H35" s="131"/>
    </row>
    <row r="36" spans="1:8">
      <c r="A36" s="86" t="s">
        <v>439</v>
      </c>
      <c r="B36" s="132" t="s">
        <v>440</v>
      </c>
      <c r="C36" s="139"/>
      <c r="D36" s="136"/>
      <c r="E36" s="129"/>
      <c r="F36" s="138"/>
      <c r="G36" s="130"/>
      <c r="H36" s="131"/>
    </row>
    <row r="37" spans="1:8">
      <c r="A37" s="86"/>
      <c r="B37" s="132" t="s">
        <v>441</v>
      </c>
      <c r="C37" s="139"/>
      <c r="D37" s="136"/>
      <c r="E37" s="129"/>
      <c r="F37" s="138"/>
      <c r="G37" s="130"/>
      <c r="H37" s="131"/>
    </row>
    <row r="38" spans="1:8">
      <c r="A38" s="86"/>
      <c r="B38" s="127" t="s">
        <v>441</v>
      </c>
      <c r="C38" s="88">
        <f>10*2</f>
        <v>20</v>
      </c>
      <c r="D38" s="89">
        <v>5.0999999999999996</v>
      </c>
      <c r="E38" s="89"/>
      <c r="F38" s="89"/>
      <c r="G38" s="133">
        <f>PRODUCT(C38:F38)</f>
        <v>102</v>
      </c>
      <c r="H38" s="134" t="s">
        <v>9</v>
      </c>
    </row>
    <row r="39" spans="1:8">
      <c r="A39" s="139"/>
      <c r="B39" s="127"/>
      <c r="C39" s="139"/>
      <c r="D39" s="129"/>
      <c r="E39" s="129"/>
      <c r="F39" s="129"/>
      <c r="G39" s="130">
        <f>SUM(G38:G38)*1.1</f>
        <v>112.2</v>
      </c>
      <c r="H39" s="134" t="s">
        <v>9</v>
      </c>
    </row>
    <row r="40" spans="1:8">
      <c r="A40" s="135"/>
      <c r="B40" s="127" t="s">
        <v>442</v>
      </c>
      <c r="C40" s="139">
        <v>1</v>
      </c>
      <c r="D40" s="136">
        <f>G39</f>
        <v>112.2</v>
      </c>
      <c r="E40" s="136" t="s">
        <v>113</v>
      </c>
      <c r="F40" s="136">
        <v>4.9800000000000004</v>
      </c>
      <c r="G40" s="136">
        <f>D40*F40</f>
        <v>558.75600000000009</v>
      </c>
      <c r="H40" s="137"/>
    </row>
    <row r="41" spans="1:8">
      <c r="A41" s="135"/>
      <c r="B41" s="127"/>
      <c r="C41" s="139"/>
      <c r="D41" s="136"/>
      <c r="E41" s="136"/>
      <c r="F41" s="130" t="s">
        <v>41</v>
      </c>
      <c r="G41" s="130">
        <f>ROUND(G40*1.1,0)</f>
        <v>615</v>
      </c>
      <c r="H41" s="134" t="s">
        <v>120</v>
      </c>
    </row>
    <row r="42" spans="1:8">
      <c r="A42" s="86"/>
      <c r="B42" s="132"/>
      <c r="C42" s="88"/>
      <c r="D42" s="89"/>
      <c r="E42" s="89"/>
      <c r="F42" s="89"/>
      <c r="G42" s="105"/>
      <c r="H42" s="102"/>
    </row>
    <row r="43" spans="1:8">
      <c r="A43" s="86"/>
      <c r="B43" s="132" t="s">
        <v>443</v>
      </c>
      <c r="C43" s="139"/>
      <c r="D43" s="136"/>
      <c r="E43" s="129"/>
      <c r="F43" s="138"/>
      <c r="G43" s="130"/>
      <c r="H43" s="131"/>
    </row>
    <row r="44" spans="1:8">
      <c r="A44" s="86"/>
      <c r="B44" s="127" t="s">
        <v>443</v>
      </c>
      <c r="C44" s="88">
        <f>10*2</f>
        <v>20</v>
      </c>
      <c r="D44" s="89">
        <v>5</v>
      </c>
      <c r="E44" s="89"/>
      <c r="F44" s="89"/>
      <c r="G44" s="133">
        <f>PRODUCT(C44:F44)</f>
        <v>100</v>
      </c>
      <c r="H44" s="134" t="s">
        <v>9</v>
      </c>
    </row>
    <row r="45" spans="1:8">
      <c r="A45" s="139"/>
      <c r="B45" s="127"/>
      <c r="C45" s="139"/>
      <c r="D45" s="129"/>
      <c r="E45" s="129"/>
      <c r="F45" s="129"/>
      <c r="G45" s="130">
        <f>SUM(G44:G44)*1.1</f>
        <v>110.00000000000001</v>
      </c>
      <c r="H45" s="134" t="s">
        <v>369</v>
      </c>
    </row>
    <row r="46" spans="1:8">
      <c r="A46" s="135"/>
      <c r="B46" s="127" t="s">
        <v>442</v>
      </c>
      <c r="C46" s="139">
        <v>1</v>
      </c>
      <c r="D46" s="136">
        <f>G45</f>
        <v>110.00000000000001</v>
      </c>
      <c r="E46" s="136" t="s">
        <v>113</v>
      </c>
      <c r="F46" s="136">
        <v>4.9800000000000004</v>
      </c>
      <c r="G46" s="136">
        <f>D46*F46</f>
        <v>547.80000000000007</v>
      </c>
      <c r="H46" s="137"/>
    </row>
    <row r="47" spans="1:8">
      <c r="A47" s="135"/>
      <c r="B47" s="127"/>
      <c r="C47" s="139"/>
      <c r="D47" s="136"/>
      <c r="E47" s="136"/>
      <c r="F47" s="130" t="s">
        <v>41</v>
      </c>
      <c r="G47" s="130">
        <f>ROUND(G46*1.1,0)</f>
        <v>603</v>
      </c>
      <c r="H47" s="134" t="s">
        <v>120</v>
      </c>
    </row>
    <row r="48" spans="1:8">
      <c r="A48" s="86"/>
      <c r="B48" s="132"/>
      <c r="C48" s="88"/>
      <c r="D48" s="89"/>
      <c r="E48" s="89"/>
      <c r="F48" s="89"/>
      <c r="G48" s="105"/>
      <c r="H48" s="102"/>
    </row>
    <row r="49" spans="1:8">
      <c r="A49" s="135"/>
      <c r="B49" s="132" t="s">
        <v>446</v>
      </c>
      <c r="C49" s="139"/>
      <c r="D49" s="136"/>
      <c r="E49" s="136"/>
      <c r="F49" s="130"/>
      <c r="G49" s="130">
        <f>G47+G41</f>
        <v>1218</v>
      </c>
      <c r="H49" s="131" t="s">
        <v>120</v>
      </c>
    </row>
    <row r="50" spans="1:8">
      <c r="A50" s="86"/>
      <c r="B50" s="132"/>
      <c r="C50" s="88"/>
      <c r="D50" s="89"/>
      <c r="E50" s="89"/>
      <c r="F50" s="89"/>
      <c r="G50" s="105"/>
      <c r="H50" s="102"/>
    </row>
    <row r="51" spans="1:8">
      <c r="A51" s="86" t="s">
        <v>447</v>
      </c>
      <c r="B51" s="132" t="s">
        <v>448</v>
      </c>
      <c r="C51" s="139"/>
      <c r="D51" s="136"/>
      <c r="E51" s="129"/>
      <c r="F51" s="138"/>
      <c r="G51" s="130"/>
      <c r="H51" s="131"/>
    </row>
    <row r="52" spans="1:8">
      <c r="A52" s="86"/>
      <c r="B52" s="127" t="s">
        <v>449</v>
      </c>
      <c r="C52" s="139"/>
      <c r="D52" s="136"/>
      <c r="E52" s="129"/>
      <c r="F52" s="138"/>
      <c r="G52" s="130"/>
      <c r="H52" s="131"/>
    </row>
    <row r="53" spans="1:8">
      <c r="A53" s="86"/>
      <c r="B53" s="127" t="s">
        <v>450</v>
      </c>
      <c r="C53" s="88">
        <f>(10*2)</f>
        <v>20</v>
      </c>
      <c r="D53">
        <f>(0.35+0.71+0.39+0.78+0.462+0.812+0.52+0.852+0.572+0.45)*2</f>
        <v>11.796000000000003</v>
      </c>
      <c r="E53" s="89"/>
      <c r="F53" s="89"/>
      <c r="G53" s="133">
        <f>PRODUCT(C53:F53)</f>
        <v>235.92000000000007</v>
      </c>
      <c r="H53" s="134" t="s">
        <v>9</v>
      </c>
    </row>
    <row r="54" spans="1:8">
      <c r="A54" s="139"/>
      <c r="B54" s="127"/>
      <c r="C54" s="139"/>
      <c r="D54" s="129"/>
      <c r="E54" s="129"/>
      <c r="F54" s="129"/>
      <c r="G54" s="130">
        <f>SUM(G53:G53)*1.1</f>
        <v>259.51200000000011</v>
      </c>
      <c r="H54" s="134" t="s">
        <v>369</v>
      </c>
    </row>
    <row r="55" spans="1:8">
      <c r="A55" s="135"/>
      <c r="B55" s="127" t="s">
        <v>396</v>
      </c>
      <c r="C55" s="139">
        <v>1</v>
      </c>
      <c r="D55" s="136">
        <f>G54</f>
        <v>259.51200000000011</v>
      </c>
      <c r="E55" s="136" t="s">
        <v>113</v>
      </c>
      <c r="F55" s="136">
        <v>1.98</v>
      </c>
      <c r="G55" s="136">
        <f>D55*F55</f>
        <v>513.83376000000021</v>
      </c>
      <c r="H55" s="137"/>
    </row>
    <row r="56" spans="1:8">
      <c r="A56" s="135"/>
      <c r="B56" s="127"/>
      <c r="C56" s="139"/>
      <c r="D56" s="136"/>
      <c r="E56" s="136"/>
      <c r="F56" s="130" t="s">
        <v>41</v>
      </c>
      <c r="G56" s="130">
        <f>ROUND(G55*1.1,0)</f>
        <v>565</v>
      </c>
      <c r="H56" s="134" t="s">
        <v>120</v>
      </c>
    </row>
    <row r="57" spans="1:8">
      <c r="A57" s="135"/>
      <c r="B57" s="127"/>
      <c r="C57" s="139"/>
      <c r="D57" s="136"/>
      <c r="E57" s="136"/>
      <c r="F57" s="130"/>
      <c r="G57" s="130"/>
      <c r="H57" s="134"/>
    </row>
    <row r="58" spans="1:8">
      <c r="A58" s="135"/>
      <c r="B58" s="132" t="s">
        <v>457</v>
      </c>
      <c r="C58" s="139"/>
      <c r="D58" s="136"/>
      <c r="E58" s="136"/>
      <c r="F58" s="130"/>
      <c r="G58" s="130">
        <f>+G56</f>
        <v>565</v>
      </c>
      <c r="H58" s="131" t="s">
        <v>120</v>
      </c>
    </row>
    <row r="59" spans="1:8">
      <c r="A59" s="135"/>
      <c r="B59" s="132"/>
      <c r="C59" s="139"/>
      <c r="D59" s="136"/>
      <c r="E59" s="136"/>
      <c r="F59" s="130"/>
      <c r="G59" s="130"/>
      <c r="H59" s="131"/>
    </row>
    <row r="60" spans="1:8">
      <c r="A60" s="86" t="s">
        <v>452</v>
      </c>
      <c r="B60" s="132" t="s">
        <v>456</v>
      </c>
      <c r="C60" s="139"/>
      <c r="D60" s="136"/>
      <c r="E60" s="129"/>
      <c r="F60" s="138"/>
      <c r="G60" s="130"/>
      <c r="H60" s="131"/>
    </row>
    <row r="61" spans="1:8">
      <c r="A61" s="86"/>
      <c r="B61" s="127" t="s">
        <v>455</v>
      </c>
      <c r="C61" s="88">
        <v>20</v>
      </c>
      <c r="D61">
        <f>1.18*8</f>
        <v>9.44</v>
      </c>
      <c r="E61" s="89"/>
      <c r="F61" s="89"/>
      <c r="G61" s="133">
        <f>PRODUCT(C61:F61)</f>
        <v>188.79999999999998</v>
      </c>
      <c r="H61" s="134" t="s">
        <v>9</v>
      </c>
    </row>
    <row r="62" spans="1:8">
      <c r="A62" s="139"/>
      <c r="B62" s="127"/>
      <c r="C62" s="139"/>
      <c r="D62" s="129"/>
      <c r="E62" s="129"/>
      <c r="F62" s="129"/>
      <c r="G62" s="130">
        <f>SUM(G61:G61)*1.1</f>
        <v>207.68</v>
      </c>
      <c r="H62" s="134" t="s">
        <v>369</v>
      </c>
    </row>
    <row r="63" spans="1:8">
      <c r="A63" s="135"/>
      <c r="B63" s="127" t="s">
        <v>396</v>
      </c>
      <c r="C63" s="139">
        <v>1</v>
      </c>
      <c r="D63" s="136">
        <f>G62</f>
        <v>207.68</v>
      </c>
      <c r="E63" s="136" t="s">
        <v>113</v>
      </c>
      <c r="F63" s="136">
        <v>1.98</v>
      </c>
      <c r="G63" s="136">
        <f>D63*F63</f>
        <v>411.20640000000003</v>
      </c>
      <c r="H63" s="137"/>
    </row>
    <row r="64" spans="1:8">
      <c r="A64" s="135"/>
      <c r="B64" s="127"/>
      <c r="C64" s="139"/>
      <c r="D64" s="136"/>
      <c r="E64" s="136"/>
      <c r="F64" s="130" t="s">
        <v>41</v>
      </c>
      <c r="G64" s="130">
        <f>ROUND(G63*1.1,0)</f>
        <v>452</v>
      </c>
      <c r="H64" s="134" t="s">
        <v>120</v>
      </c>
    </row>
    <row r="65" spans="1:8">
      <c r="A65" s="135"/>
      <c r="B65" s="127"/>
      <c r="C65" s="139"/>
      <c r="D65" s="136"/>
      <c r="E65" s="136"/>
      <c r="F65" s="130"/>
      <c r="G65" s="130"/>
      <c r="H65" s="134"/>
    </row>
    <row r="66" spans="1:8">
      <c r="A66" s="135"/>
      <c r="B66" s="132" t="s">
        <v>451</v>
      </c>
      <c r="C66" s="139"/>
      <c r="D66" s="136"/>
      <c r="E66" s="136"/>
      <c r="F66" s="130"/>
      <c r="G66" s="130">
        <f>+G64</f>
        <v>452</v>
      </c>
      <c r="H66" s="131" t="s">
        <v>120</v>
      </c>
    </row>
    <row r="67" spans="1:8">
      <c r="A67" s="135"/>
      <c r="B67" s="127"/>
      <c r="C67" s="139"/>
      <c r="D67" s="136"/>
      <c r="E67" s="136"/>
      <c r="F67" s="130"/>
      <c r="G67" s="130"/>
      <c r="H67" s="134"/>
    </row>
    <row r="68" spans="1:8">
      <c r="A68" s="86" t="s">
        <v>458</v>
      </c>
      <c r="B68" s="132" t="s">
        <v>466</v>
      </c>
      <c r="C68" s="139"/>
      <c r="D68" s="136"/>
      <c r="E68" s="129"/>
      <c r="F68" s="138"/>
      <c r="G68" s="130"/>
      <c r="H68" s="131"/>
    </row>
    <row r="69" spans="1:8">
      <c r="A69" s="135"/>
      <c r="B69" s="127" t="s">
        <v>453</v>
      </c>
      <c r="C69" s="139"/>
      <c r="D69" s="136"/>
      <c r="E69" s="129"/>
      <c r="F69" s="138"/>
      <c r="G69" s="130"/>
      <c r="H69" s="131"/>
    </row>
    <row r="70" spans="1:8">
      <c r="A70" s="139"/>
      <c r="B70" s="127" t="s">
        <v>454</v>
      </c>
      <c r="C70" s="88">
        <v>40</v>
      </c>
      <c r="D70">
        <v>5</v>
      </c>
      <c r="E70" s="89"/>
      <c r="F70" s="89"/>
      <c r="G70" s="133">
        <f>PRODUCT(C70:F70)</f>
        <v>200</v>
      </c>
      <c r="H70" s="134" t="s">
        <v>9</v>
      </c>
    </row>
    <row r="71" spans="1:8">
      <c r="A71" s="135"/>
      <c r="B71" s="127"/>
      <c r="C71" s="139"/>
      <c r="D71" s="129"/>
      <c r="E71" s="129"/>
      <c r="F71" s="129"/>
      <c r="G71" s="130">
        <f>SUM(G70:G70)*1.1</f>
        <v>220.00000000000003</v>
      </c>
      <c r="H71" s="134" t="s">
        <v>369</v>
      </c>
    </row>
    <row r="72" spans="1:8">
      <c r="A72" s="135"/>
      <c r="B72" s="127" t="s">
        <v>459</v>
      </c>
      <c r="C72" s="139">
        <v>1</v>
      </c>
      <c r="D72" s="136">
        <f>G71</f>
        <v>220.00000000000003</v>
      </c>
      <c r="E72" s="136" t="s">
        <v>113</v>
      </c>
      <c r="F72" s="136">
        <v>3.24</v>
      </c>
      <c r="G72" s="136">
        <f>D72*F72</f>
        <v>712.80000000000018</v>
      </c>
      <c r="H72" s="137"/>
    </row>
    <row r="73" spans="1:8">
      <c r="A73" s="135"/>
      <c r="B73" s="127"/>
      <c r="C73" s="139"/>
      <c r="D73" s="136"/>
      <c r="E73" s="136"/>
      <c r="F73" s="130" t="s">
        <v>41</v>
      </c>
      <c r="G73" s="130">
        <f>ROUND(G72*1.1,0)</f>
        <v>784</v>
      </c>
      <c r="H73" s="134" t="s">
        <v>120</v>
      </c>
    </row>
    <row r="74" spans="1:8">
      <c r="A74" s="135"/>
      <c r="B74" s="127"/>
      <c r="C74" s="139"/>
      <c r="D74" s="136"/>
      <c r="E74" s="136"/>
      <c r="F74" s="130"/>
      <c r="G74" s="130"/>
      <c r="H74" s="134"/>
    </row>
    <row r="75" spans="1:8">
      <c r="A75" s="86"/>
      <c r="B75" s="132" t="s">
        <v>467</v>
      </c>
      <c r="C75" s="139"/>
      <c r="D75" s="136"/>
      <c r="E75" s="136"/>
      <c r="F75" s="130"/>
      <c r="G75" s="130">
        <f>+G73</f>
        <v>784</v>
      </c>
      <c r="H75" s="131" t="s">
        <v>120</v>
      </c>
    </row>
    <row r="76" spans="1:8">
      <c r="A76" s="86"/>
      <c r="B76" s="132"/>
      <c r="C76" s="88"/>
      <c r="D76" s="89"/>
      <c r="E76" s="89"/>
      <c r="F76" s="89"/>
      <c r="G76" s="105"/>
      <c r="H76" s="102"/>
    </row>
    <row r="77" spans="1:8">
      <c r="A77" s="86" t="s">
        <v>460</v>
      </c>
      <c r="B77" s="132" t="s">
        <v>1118</v>
      </c>
      <c r="C77" s="88"/>
      <c r="D77" s="89"/>
      <c r="E77" s="89"/>
      <c r="F77" s="89"/>
      <c r="G77" s="105"/>
      <c r="H77" s="102"/>
    </row>
    <row r="78" spans="1:8">
      <c r="A78" s="86"/>
      <c r="B78" s="127" t="s">
        <v>1109</v>
      </c>
      <c r="C78" s="88"/>
      <c r="D78" s="89"/>
      <c r="E78" s="89"/>
      <c r="F78" s="89"/>
      <c r="G78" s="105"/>
      <c r="H78" s="102"/>
    </row>
    <row r="79" spans="1:8">
      <c r="A79" s="139"/>
      <c r="B79" s="127" t="s">
        <v>463</v>
      </c>
      <c r="C79" s="88">
        <v>10</v>
      </c>
      <c r="D79">
        <v>50</v>
      </c>
      <c r="E79" s="89"/>
      <c r="F79" s="89"/>
      <c r="G79" s="133">
        <f>PRODUCT(C79:F79)</f>
        <v>500</v>
      </c>
      <c r="H79" s="134" t="s">
        <v>9</v>
      </c>
    </row>
    <row r="80" spans="1:8">
      <c r="A80" s="135"/>
      <c r="B80" s="127"/>
      <c r="C80" s="139"/>
      <c r="D80" s="129"/>
      <c r="E80" s="129"/>
      <c r="F80" s="129"/>
      <c r="G80" s="130">
        <f>SUM(G79:G79)*1.1</f>
        <v>550</v>
      </c>
      <c r="H80" s="134" t="s">
        <v>369</v>
      </c>
    </row>
    <row r="81" spans="1:8">
      <c r="A81" s="135"/>
      <c r="B81" s="127" t="s">
        <v>1096</v>
      </c>
      <c r="C81" s="139">
        <v>1</v>
      </c>
      <c r="D81" s="136">
        <f>G80</f>
        <v>550</v>
      </c>
      <c r="E81" s="136" t="s">
        <v>113</v>
      </c>
      <c r="F81" s="136">
        <v>6.71</v>
      </c>
      <c r="G81" s="136">
        <f>D81*F81</f>
        <v>3690.5</v>
      </c>
      <c r="H81" s="137"/>
    </row>
    <row r="82" spans="1:8">
      <c r="A82" s="135"/>
      <c r="B82" s="127"/>
      <c r="C82" s="139"/>
      <c r="D82" s="136"/>
      <c r="E82" s="136"/>
      <c r="F82" s="130" t="s">
        <v>41</v>
      </c>
      <c r="G82" s="130">
        <f>ROUND(G81*1.1,0)</f>
        <v>4060</v>
      </c>
      <c r="H82" s="134" t="s">
        <v>120</v>
      </c>
    </row>
    <row r="83" spans="1:8">
      <c r="A83" s="135"/>
      <c r="B83" s="127"/>
      <c r="C83" s="139"/>
      <c r="D83" s="136"/>
      <c r="E83" s="136"/>
      <c r="F83" s="130"/>
      <c r="G83" s="130"/>
      <c r="H83" s="134"/>
    </row>
    <row r="84" spans="1:8">
      <c r="A84" s="86"/>
      <c r="B84" s="132" t="s">
        <v>1115</v>
      </c>
      <c r="C84" s="139"/>
      <c r="D84" s="136"/>
      <c r="E84" s="136"/>
      <c r="F84" s="130"/>
      <c r="G84" s="130">
        <f>G82</f>
        <v>4060</v>
      </c>
      <c r="H84" s="131" t="s">
        <v>120</v>
      </c>
    </row>
    <row r="85" spans="1:8">
      <c r="A85" s="86"/>
      <c r="B85" s="132"/>
      <c r="C85" s="88"/>
      <c r="D85" s="89"/>
      <c r="E85" s="89"/>
      <c r="F85" s="89"/>
      <c r="G85" s="105"/>
      <c r="H85" s="102"/>
    </row>
    <row r="86" spans="1:8">
      <c r="A86" s="86"/>
      <c r="B86" s="132" t="s">
        <v>1114</v>
      </c>
      <c r="C86" s="88"/>
      <c r="D86" s="89"/>
      <c r="E86" s="89"/>
      <c r="F86" s="89"/>
      <c r="G86" s="105"/>
      <c r="H86" s="102"/>
    </row>
    <row r="87" spans="1:8">
      <c r="A87" s="86"/>
      <c r="B87" s="127" t="s">
        <v>462</v>
      </c>
      <c r="C87" s="88"/>
      <c r="D87" s="89"/>
      <c r="E87" s="89"/>
      <c r="F87" s="89"/>
      <c r="G87" s="105"/>
      <c r="H87" s="102"/>
    </row>
    <row r="88" spans="1:8">
      <c r="A88" s="139"/>
      <c r="B88" s="127" t="s">
        <v>463</v>
      </c>
      <c r="C88" s="88">
        <v>10</v>
      </c>
      <c r="D88">
        <v>50</v>
      </c>
      <c r="E88" s="89"/>
      <c r="F88" s="89"/>
      <c r="G88" s="133">
        <f>PRODUCT(C88:F88)</f>
        <v>500</v>
      </c>
      <c r="H88" s="134" t="s">
        <v>9</v>
      </c>
    </row>
    <row r="89" spans="1:8">
      <c r="A89" s="135"/>
      <c r="B89" s="127"/>
      <c r="C89" s="139"/>
      <c r="D89" s="129"/>
      <c r="E89" s="129"/>
      <c r="F89" s="129"/>
      <c r="G89" s="130">
        <f>SUM(G88:G88)*1.1</f>
        <v>550</v>
      </c>
      <c r="H89" s="134" t="s">
        <v>369</v>
      </c>
    </row>
    <row r="90" spans="1:8">
      <c r="A90" s="135"/>
      <c r="B90" s="127" t="s">
        <v>1117</v>
      </c>
      <c r="C90" s="139">
        <v>1</v>
      </c>
      <c r="D90" s="136">
        <f>G89</f>
        <v>550</v>
      </c>
      <c r="E90" s="136" t="s">
        <v>113</v>
      </c>
      <c r="F90" s="136">
        <v>9.66</v>
      </c>
      <c r="G90" s="136">
        <f>D90*F90</f>
        <v>5313</v>
      </c>
      <c r="H90" s="137"/>
    </row>
    <row r="91" spans="1:8">
      <c r="A91" s="135"/>
      <c r="B91" s="127"/>
      <c r="C91" s="139"/>
      <c r="D91" s="136"/>
      <c r="E91" s="136"/>
      <c r="F91" s="130" t="s">
        <v>41</v>
      </c>
      <c r="G91" s="130">
        <f>ROUND(G90*1.1,0)</f>
        <v>5844</v>
      </c>
      <c r="H91" s="134" t="s">
        <v>120</v>
      </c>
    </row>
    <row r="92" spans="1:8">
      <c r="A92" s="135"/>
      <c r="B92" s="127"/>
      <c r="C92" s="139"/>
      <c r="D92" s="136"/>
      <c r="E92" s="136"/>
      <c r="F92" s="130"/>
      <c r="G92" s="130"/>
      <c r="H92" s="134"/>
    </row>
    <row r="93" spans="1:8">
      <c r="A93" s="86"/>
      <c r="B93" s="132" t="s">
        <v>1116</v>
      </c>
      <c r="C93" s="139"/>
      <c r="D93" s="136"/>
      <c r="E93" s="136"/>
      <c r="F93" s="130"/>
      <c r="G93" s="130">
        <f>G91</f>
        <v>5844</v>
      </c>
      <c r="H93" s="131" t="s">
        <v>120</v>
      </c>
    </row>
    <row r="94" spans="1:8">
      <c r="A94" s="86"/>
      <c r="B94" s="132"/>
      <c r="C94" s="88"/>
      <c r="D94" s="89"/>
      <c r="E94" s="89"/>
      <c r="F94" s="89"/>
      <c r="G94" s="105"/>
      <c r="H94" s="102"/>
    </row>
    <row r="95" spans="1:8">
      <c r="A95" s="86" t="s">
        <v>464</v>
      </c>
      <c r="B95" s="132" t="s">
        <v>1119</v>
      </c>
      <c r="C95" s="88"/>
      <c r="D95" s="89"/>
      <c r="E95" s="89"/>
      <c r="F95" s="89"/>
      <c r="G95" s="105"/>
      <c r="H95" s="102"/>
    </row>
    <row r="96" spans="1:8">
      <c r="A96" s="86"/>
      <c r="B96" s="127" t="s">
        <v>483</v>
      </c>
      <c r="C96" s="88"/>
      <c r="D96" s="89"/>
      <c r="E96" s="89"/>
      <c r="F96" s="89"/>
      <c r="G96" s="105"/>
      <c r="H96" s="102"/>
    </row>
    <row r="97" spans="1:8">
      <c r="A97" s="139"/>
      <c r="B97" s="127" t="s">
        <v>463</v>
      </c>
      <c r="C97" s="88">
        <f>4*2</f>
        <v>8</v>
      </c>
      <c r="D97">
        <v>50</v>
      </c>
      <c r="E97" s="89"/>
      <c r="F97" s="89"/>
      <c r="G97" s="133">
        <f>PRODUCT(C97:F97)</f>
        <v>400</v>
      </c>
      <c r="H97" s="134" t="s">
        <v>9</v>
      </c>
    </row>
    <row r="98" spans="1:8">
      <c r="A98" s="135"/>
      <c r="B98" s="127"/>
      <c r="C98" s="139"/>
      <c r="D98" s="129"/>
      <c r="E98" s="129"/>
      <c r="F98" s="129"/>
      <c r="G98" s="130">
        <f>SUM(G97:G97)*1.1</f>
        <v>440.00000000000006</v>
      </c>
      <c r="H98" s="134" t="s">
        <v>369</v>
      </c>
    </row>
    <row r="99" spans="1:8">
      <c r="A99" s="135"/>
      <c r="B99" s="127" t="s">
        <v>1117</v>
      </c>
      <c r="C99" s="139">
        <v>1</v>
      </c>
      <c r="D99" s="136">
        <f>G98</f>
        <v>440.00000000000006</v>
      </c>
      <c r="E99" s="136" t="s">
        <v>113</v>
      </c>
      <c r="F99" s="136">
        <v>9.66</v>
      </c>
      <c r="G99" s="136">
        <f>D99*F99</f>
        <v>4250.4000000000005</v>
      </c>
      <c r="H99" s="137"/>
    </row>
    <row r="100" spans="1:8">
      <c r="A100" s="135"/>
      <c r="B100" s="127"/>
      <c r="C100" s="139"/>
      <c r="D100" s="136"/>
      <c r="E100" s="136"/>
      <c r="F100" s="130" t="s">
        <v>41</v>
      </c>
      <c r="G100" s="130">
        <f>ROUND(G99*1.1,0)</f>
        <v>4675</v>
      </c>
      <c r="H100" s="134" t="s">
        <v>120</v>
      </c>
    </row>
    <row r="101" spans="1:8">
      <c r="A101" s="135"/>
      <c r="B101" s="127"/>
      <c r="C101" s="139"/>
      <c r="D101" s="136"/>
      <c r="E101" s="136"/>
      <c r="F101" s="130"/>
      <c r="G101" s="130"/>
      <c r="H101" s="134"/>
    </row>
    <row r="102" spans="1:8">
      <c r="A102" s="86"/>
      <c r="B102" s="132" t="s">
        <v>484</v>
      </c>
      <c r="C102" s="139"/>
      <c r="D102" s="136"/>
      <c r="E102" s="136"/>
      <c r="F102" s="130"/>
      <c r="G102" s="130">
        <f>+G100</f>
        <v>4675</v>
      </c>
      <c r="H102" s="131" t="s">
        <v>120</v>
      </c>
    </row>
    <row r="103" spans="1:8">
      <c r="A103" s="86"/>
      <c r="B103" s="132"/>
      <c r="C103" s="139"/>
      <c r="D103" s="136"/>
      <c r="E103" s="136"/>
      <c r="F103" s="130"/>
      <c r="G103" s="130"/>
      <c r="H103" s="131"/>
    </row>
    <row r="104" spans="1:8">
      <c r="A104" s="86"/>
      <c r="B104" s="132" t="s">
        <v>1095</v>
      </c>
      <c r="C104" s="88"/>
      <c r="D104" s="89"/>
      <c r="E104" s="89"/>
      <c r="F104" s="89"/>
      <c r="G104" s="103">
        <f>G18+G24+G34+G49+G58+G66+G75+G93+G102</f>
        <v>19572</v>
      </c>
      <c r="H104" s="131" t="s">
        <v>120</v>
      </c>
    </row>
    <row r="105" spans="1:8">
      <c r="A105" s="86"/>
      <c r="B105" s="132" t="s">
        <v>1107</v>
      </c>
      <c r="C105" s="88"/>
      <c r="D105" s="89"/>
      <c r="E105" s="89"/>
      <c r="F105" s="89"/>
      <c r="G105" s="103">
        <f>G84</f>
        <v>4060</v>
      </c>
      <c r="H105" s="131" t="s">
        <v>120</v>
      </c>
    </row>
    <row r="106" spans="1:8">
      <c r="A106" s="86"/>
      <c r="B106" s="132"/>
      <c r="C106" s="88"/>
      <c r="D106" s="89"/>
      <c r="E106" s="89"/>
      <c r="F106" s="89"/>
      <c r="G106" s="103"/>
      <c r="H106" s="131"/>
    </row>
    <row r="107" spans="1:8">
      <c r="A107" s="96"/>
      <c r="B107" s="97" t="s">
        <v>794</v>
      </c>
      <c r="C107" s="98"/>
      <c r="D107" s="99"/>
      <c r="E107" s="96"/>
      <c r="F107" s="99"/>
      <c r="G107" s="99"/>
      <c r="H107" s="96"/>
    </row>
    <row r="108" spans="1:8">
      <c r="A108" s="100">
        <f>1</f>
        <v>1</v>
      </c>
      <c r="B108" s="101" t="s">
        <v>346</v>
      </c>
      <c r="C108" s="102"/>
      <c r="D108" s="103"/>
      <c r="E108" s="100"/>
      <c r="F108" s="103"/>
      <c r="G108" s="103"/>
      <c r="H108" s="100"/>
    </row>
    <row r="109" spans="1:8">
      <c r="A109" s="100"/>
      <c r="B109" s="104" t="s">
        <v>427</v>
      </c>
      <c r="C109" s="102">
        <v>1</v>
      </c>
      <c r="D109" s="105">
        <f>5.084*2</f>
        <v>10.167999999999999</v>
      </c>
      <c r="E109" s="105">
        <v>50.04</v>
      </c>
      <c r="F109" s="103"/>
      <c r="G109" s="106">
        <f>PRODUCT(C109:F109)</f>
        <v>508.80671999999993</v>
      </c>
      <c r="H109" s="98" t="s">
        <v>6</v>
      </c>
    </row>
    <row r="110" spans="1:8">
      <c r="A110" s="100"/>
      <c r="B110" s="104"/>
      <c r="C110" s="102"/>
      <c r="D110" s="105"/>
      <c r="E110" s="105"/>
      <c r="F110" s="103"/>
      <c r="G110" s="105"/>
      <c r="H110" s="102"/>
    </row>
    <row r="111" spans="1:8">
      <c r="A111" s="100"/>
      <c r="B111" s="104"/>
      <c r="C111" s="102"/>
      <c r="D111" s="103"/>
      <c r="E111" s="100"/>
      <c r="F111" s="103"/>
      <c r="G111" s="99">
        <f>ROUND(SUM(G109:G110),0)</f>
        <v>509</v>
      </c>
      <c r="H111" s="96" t="s">
        <v>6</v>
      </c>
    </row>
    <row r="112" spans="1:8">
      <c r="A112" s="100" t="s">
        <v>435</v>
      </c>
      <c r="B112" s="132" t="s">
        <v>472</v>
      </c>
      <c r="C112" s="102"/>
      <c r="D112" s="103"/>
      <c r="E112" s="100"/>
      <c r="F112" s="99" t="s">
        <v>33</v>
      </c>
      <c r="G112" s="99">
        <f>G111*1.1</f>
        <v>559.90000000000009</v>
      </c>
      <c r="H112" s="96" t="s">
        <v>6</v>
      </c>
    </row>
    <row r="113" spans="1:8">
      <c r="A113" s="82"/>
      <c r="B113" s="85"/>
      <c r="C113" s="83"/>
      <c r="D113" s="84"/>
      <c r="E113" s="84"/>
      <c r="F113" s="84"/>
      <c r="G113" s="91"/>
      <c r="H113" s="83"/>
    </row>
    <row r="114" spans="1:8">
      <c r="A114" s="86">
        <f>A108+1</f>
        <v>2</v>
      </c>
      <c r="B114" s="87" t="s">
        <v>368</v>
      </c>
      <c r="C114" s="88"/>
      <c r="D114" s="89"/>
      <c r="E114" s="89"/>
      <c r="F114" s="89"/>
      <c r="G114" s="92"/>
      <c r="H114" s="88"/>
    </row>
    <row r="115" spans="1:8" s="161" customFormat="1" ht="13.8">
      <c r="A115" s="139" t="s">
        <v>431</v>
      </c>
      <c r="B115" s="127" t="s">
        <v>433</v>
      </c>
      <c r="C115" s="129">
        <f>10*2</f>
        <v>20</v>
      </c>
      <c r="D115" s="136">
        <v>3.6</v>
      </c>
      <c r="E115" s="129"/>
      <c r="F115" s="129"/>
      <c r="G115" s="136">
        <f>PRODUCT(C115:F115)</f>
        <v>72</v>
      </c>
      <c r="H115" s="129" t="s">
        <v>9</v>
      </c>
    </row>
    <row r="116" spans="1:8" s="161" customFormat="1" ht="13.8">
      <c r="A116" s="135"/>
      <c r="B116" s="132"/>
      <c r="C116" s="129"/>
      <c r="D116" s="129"/>
      <c r="E116" s="129"/>
      <c r="F116" s="129"/>
      <c r="G116" s="129"/>
      <c r="H116" s="129"/>
    </row>
    <row r="117" spans="1:8" s="161" customFormat="1" ht="13.8">
      <c r="A117" s="139"/>
      <c r="B117" s="127"/>
      <c r="C117" s="129"/>
      <c r="D117" s="129"/>
      <c r="E117" s="129"/>
      <c r="F117" s="129" t="s">
        <v>33</v>
      </c>
      <c r="G117" s="136">
        <f>ROUND(SUM(G115:G116),2)</f>
        <v>72</v>
      </c>
      <c r="H117" s="129" t="s">
        <v>9</v>
      </c>
    </row>
    <row r="118" spans="1:8" s="161" customFormat="1" ht="13.8">
      <c r="A118" s="139"/>
      <c r="B118" s="127"/>
      <c r="C118" s="129"/>
      <c r="D118" s="129"/>
      <c r="E118" s="129"/>
      <c r="F118" s="129"/>
      <c r="G118" s="136"/>
      <c r="H118" s="129"/>
    </row>
    <row r="119" spans="1:8" s="161" customFormat="1" ht="13.8">
      <c r="A119" s="139"/>
      <c r="B119" s="127" t="s">
        <v>434</v>
      </c>
      <c r="C119" s="129"/>
      <c r="D119" s="136">
        <v>25.4</v>
      </c>
      <c r="E119" s="129"/>
      <c r="F119" s="138"/>
      <c r="G119" s="130">
        <f>ROUND(+G117*D119*1.1,0)</f>
        <v>2012</v>
      </c>
      <c r="H119" s="138" t="s">
        <v>348</v>
      </c>
    </row>
    <row r="120" spans="1:8" s="161" customFormat="1" ht="13.8">
      <c r="A120" s="139"/>
      <c r="B120" s="127"/>
      <c r="C120" s="129"/>
      <c r="D120" s="136"/>
      <c r="E120" s="129"/>
      <c r="F120" s="138"/>
      <c r="G120" s="130"/>
      <c r="H120" s="138"/>
    </row>
    <row r="121" spans="1:8">
      <c r="A121" s="86" t="s">
        <v>432</v>
      </c>
      <c r="B121" s="132" t="s">
        <v>375</v>
      </c>
      <c r="C121" s="139"/>
      <c r="D121" s="136"/>
      <c r="E121" s="129"/>
      <c r="F121" s="138"/>
      <c r="G121" s="130"/>
      <c r="H121" s="131"/>
    </row>
    <row r="122" spans="1:8">
      <c r="A122" s="86"/>
      <c r="B122" s="132" t="s">
        <v>428</v>
      </c>
      <c r="C122" s="139"/>
      <c r="D122" s="136"/>
      <c r="E122" s="129"/>
      <c r="F122" s="138"/>
      <c r="G122" s="130"/>
      <c r="H122" s="131"/>
    </row>
    <row r="123" spans="1:8">
      <c r="A123" s="127"/>
      <c r="B123" s="127" t="s">
        <v>429</v>
      </c>
      <c r="C123" s="139">
        <f>10*4</f>
        <v>40</v>
      </c>
      <c r="D123" s="136">
        <v>0.3</v>
      </c>
      <c r="E123" s="129">
        <v>0.25</v>
      </c>
      <c r="F123" s="129"/>
      <c r="G123" s="136">
        <f>PRODUCT(C123:F123)</f>
        <v>3</v>
      </c>
      <c r="H123" s="134" t="s">
        <v>6</v>
      </c>
    </row>
    <row r="124" spans="1:8">
      <c r="A124" s="127"/>
      <c r="B124" s="127"/>
      <c r="C124" s="139"/>
      <c r="D124" s="129"/>
      <c r="E124" s="129"/>
      <c r="F124" s="129" t="s">
        <v>33</v>
      </c>
      <c r="G124" s="136">
        <f>ROUND(SUM(G123),2)</f>
        <v>3</v>
      </c>
      <c r="H124" s="134" t="s">
        <v>6</v>
      </c>
    </row>
    <row r="125" spans="1:8">
      <c r="A125" s="127"/>
      <c r="B125" s="127"/>
      <c r="C125" s="139"/>
      <c r="D125" s="129"/>
      <c r="E125" s="129"/>
      <c r="F125" s="129"/>
      <c r="G125" s="136"/>
      <c r="H125" s="134"/>
    </row>
    <row r="126" spans="1:8">
      <c r="A126" s="127"/>
      <c r="B126" s="127" t="s">
        <v>430</v>
      </c>
      <c r="C126" s="139"/>
      <c r="D126" s="136">
        <f>251.2/2</f>
        <v>125.6</v>
      </c>
      <c r="E126" s="129"/>
      <c r="F126" s="138"/>
      <c r="G126" s="130">
        <f>ROUND((G124*D126)*1.1,0)</f>
        <v>414</v>
      </c>
      <c r="H126" s="131" t="s">
        <v>376</v>
      </c>
    </row>
    <row r="127" spans="1:8">
      <c r="A127" s="127"/>
      <c r="B127" s="127"/>
      <c r="C127" s="139"/>
      <c r="D127" s="136"/>
      <c r="E127" s="129"/>
      <c r="F127" s="138"/>
      <c r="G127" s="130"/>
      <c r="H127" s="131"/>
    </row>
    <row r="128" spans="1:8">
      <c r="A128" s="135"/>
      <c r="B128" s="132" t="s">
        <v>473</v>
      </c>
      <c r="C128" s="139"/>
      <c r="D128" s="136"/>
      <c r="E128" s="136"/>
      <c r="F128" s="130"/>
      <c r="G128" s="130">
        <f>+G126*1.1</f>
        <v>455.40000000000003</v>
      </c>
      <c r="H128" s="131" t="s">
        <v>120</v>
      </c>
    </row>
    <row r="129" spans="1:8">
      <c r="A129" s="127"/>
      <c r="B129" s="127"/>
      <c r="C129" s="139"/>
      <c r="D129" s="136"/>
      <c r="E129" s="129"/>
      <c r="F129" s="138"/>
      <c r="G129" s="130"/>
      <c r="H129" s="131"/>
    </row>
    <row r="130" spans="1:8">
      <c r="A130" s="86" t="s">
        <v>439</v>
      </c>
      <c r="B130" s="132" t="s">
        <v>440</v>
      </c>
      <c r="C130" s="139"/>
      <c r="D130" s="136"/>
      <c r="E130" s="129"/>
      <c r="F130" s="138"/>
      <c r="G130" s="130"/>
      <c r="H130" s="131"/>
    </row>
    <row r="131" spans="1:8">
      <c r="A131" s="86"/>
      <c r="B131" s="132" t="s">
        <v>469</v>
      </c>
      <c r="C131" s="139"/>
      <c r="D131" s="136"/>
      <c r="E131" s="129"/>
      <c r="F131" s="138"/>
      <c r="G131" s="130"/>
      <c r="H131" s="131"/>
    </row>
    <row r="132" spans="1:8">
      <c r="A132" s="86"/>
      <c r="B132" s="127" t="s">
        <v>469</v>
      </c>
      <c r="C132" s="88">
        <f>10</f>
        <v>10</v>
      </c>
      <c r="D132" s="89">
        <f>5.084*2</f>
        <v>10.167999999999999</v>
      </c>
      <c r="E132" s="89"/>
      <c r="F132" s="89"/>
      <c r="G132" s="133">
        <f>PRODUCT(C132:F132)</f>
        <v>101.67999999999999</v>
      </c>
      <c r="H132" s="134" t="s">
        <v>9</v>
      </c>
    </row>
    <row r="133" spans="1:8">
      <c r="A133" s="139"/>
      <c r="B133" s="127"/>
      <c r="C133" s="139"/>
      <c r="D133" s="129"/>
      <c r="E133" s="129"/>
      <c r="F133" s="129"/>
      <c r="G133" s="130">
        <f>SUM(G132:G132)*1.1</f>
        <v>111.848</v>
      </c>
      <c r="H133" s="134" t="s">
        <v>9</v>
      </c>
    </row>
    <row r="134" spans="1:8">
      <c r="A134" s="135"/>
      <c r="B134" s="127" t="s">
        <v>470</v>
      </c>
      <c r="C134" s="139">
        <v>1</v>
      </c>
      <c r="D134" s="136">
        <f>G133</f>
        <v>111.848</v>
      </c>
      <c r="E134" s="136" t="s">
        <v>113</v>
      </c>
      <c r="F134" s="136">
        <v>8.2200000000000006</v>
      </c>
      <c r="G134" s="136">
        <f>D134*F134</f>
        <v>919.39056000000005</v>
      </c>
      <c r="H134" s="137"/>
    </row>
    <row r="135" spans="1:8">
      <c r="A135" s="135"/>
      <c r="B135" s="127"/>
      <c r="C135" s="139"/>
      <c r="D135" s="136"/>
      <c r="E135" s="136"/>
      <c r="F135" s="130" t="s">
        <v>41</v>
      </c>
      <c r="G135" s="130">
        <f>ROUND(G134*1.1,0)</f>
        <v>1011</v>
      </c>
      <c r="H135" s="134" t="s">
        <v>120</v>
      </c>
    </row>
    <row r="136" spans="1:8">
      <c r="A136" s="86"/>
      <c r="B136" s="132"/>
      <c r="C136" s="88"/>
      <c r="D136" s="89"/>
      <c r="E136" s="89"/>
      <c r="F136" s="89"/>
      <c r="G136" s="105"/>
      <c r="H136" s="102"/>
    </row>
    <row r="137" spans="1:8">
      <c r="A137" s="86"/>
      <c r="B137" s="132" t="s">
        <v>471</v>
      </c>
      <c r="C137" s="139"/>
      <c r="D137" s="136"/>
      <c r="E137" s="129"/>
      <c r="F137" s="138"/>
      <c r="G137" s="130"/>
      <c r="H137" s="131"/>
    </row>
    <row r="138" spans="1:8">
      <c r="A138" s="86"/>
      <c r="B138" s="127" t="s">
        <v>471</v>
      </c>
      <c r="C138" s="88">
        <v>10</v>
      </c>
      <c r="D138" s="89">
        <v>10</v>
      </c>
      <c r="E138" s="89"/>
      <c r="F138" s="89"/>
      <c r="G138" s="133">
        <f>PRODUCT(C138:F138)</f>
        <v>100</v>
      </c>
      <c r="H138" s="134" t="s">
        <v>9</v>
      </c>
    </row>
    <row r="139" spans="1:8">
      <c r="A139" s="139"/>
      <c r="B139" s="127"/>
      <c r="C139" s="139"/>
      <c r="D139" s="129"/>
      <c r="E139" s="129"/>
      <c r="F139" s="129"/>
      <c r="G139" s="130">
        <f>SUM(G138:G138)*1.1</f>
        <v>110.00000000000001</v>
      </c>
      <c r="H139" s="134" t="s">
        <v>369</v>
      </c>
    </row>
    <row r="140" spans="1:8">
      <c r="A140" s="135"/>
      <c r="B140" s="127" t="s">
        <v>470</v>
      </c>
      <c r="C140" s="139">
        <v>1</v>
      </c>
      <c r="D140" s="136">
        <f>G139</f>
        <v>110.00000000000001</v>
      </c>
      <c r="E140" s="136" t="s">
        <v>113</v>
      </c>
      <c r="F140" s="136">
        <v>8.2200000000000006</v>
      </c>
      <c r="G140" s="136">
        <f>D140*F140</f>
        <v>904.20000000000016</v>
      </c>
      <c r="H140" s="137"/>
    </row>
    <row r="141" spans="1:8">
      <c r="A141" s="135"/>
      <c r="B141" s="127"/>
      <c r="C141" s="139"/>
      <c r="D141" s="136"/>
      <c r="E141" s="136"/>
      <c r="F141" s="130" t="s">
        <v>41</v>
      </c>
      <c r="G141" s="130">
        <f>ROUND(G140*1.1,0)</f>
        <v>995</v>
      </c>
      <c r="H141" s="134" t="s">
        <v>120</v>
      </c>
    </row>
    <row r="142" spans="1:8">
      <c r="A142" s="86"/>
      <c r="B142" s="132"/>
      <c r="C142" s="88"/>
      <c r="D142" s="89"/>
      <c r="E142" s="89"/>
      <c r="F142" s="89"/>
      <c r="G142" s="105"/>
      <c r="H142" s="102"/>
    </row>
    <row r="143" spans="1:8">
      <c r="A143" s="135"/>
      <c r="B143" s="132" t="s">
        <v>474</v>
      </c>
      <c r="C143" s="139"/>
      <c r="D143" s="136"/>
      <c r="E143" s="136"/>
      <c r="F143" s="130"/>
      <c r="G143" s="130">
        <f>G141+G135</f>
        <v>2006</v>
      </c>
      <c r="H143" s="131" t="s">
        <v>120</v>
      </c>
    </row>
    <row r="144" spans="1:8">
      <c r="A144" s="86"/>
      <c r="B144" s="132"/>
      <c r="C144" s="88"/>
      <c r="D144" s="89"/>
      <c r="E144" s="89"/>
      <c r="F144" s="89"/>
      <c r="G144" s="105"/>
      <c r="H144" s="102"/>
    </row>
    <row r="145" spans="1:8">
      <c r="A145" s="86" t="s">
        <v>447</v>
      </c>
      <c r="B145" s="132" t="s">
        <v>448</v>
      </c>
      <c r="C145" s="139"/>
      <c r="D145" s="136"/>
      <c r="E145" s="129"/>
      <c r="F145" s="138"/>
      <c r="G145" s="130"/>
      <c r="H145" s="131"/>
    </row>
    <row r="146" spans="1:8">
      <c r="A146" s="86"/>
      <c r="B146" s="127" t="s">
        <v>475</v>
      </c>
      <c r="C146" s="139"/>
      <c r="D146" s="136"/>
      <c r="E146" s="129"/>
      <c r="F146" s="138"/>
      <c r="G146" s="130"/>
      <c r="H146" s="131"/>
    </row>
    <row r="147" spans="1:8">
      <c r="A147" s="86"/>
      <c r="B147" s="127" t="s">
        <v>476</v>
      </c>
      <c r="C147" s="88">
        <v>10</v>
      </c>
      <c r="D147">
        <f>(0.15+1.08+0.33+1.135+0.563+1.32+0.894)*2</f>
        <v>10.944000000000001</v>
      </c>
      <c r="E147" s="89"/>
      <c r="F147" s="89"/>
      <c r="G147" s="133">
        <f>PRODUCT(C147:F147)</f>
        <v>109.44000000000001</v>
      </c>
      <c r="H147" s="134" t="s">
        <v>9</v>
      </c>
    </row>
    <row r="148" spans="1:8">
      <c r="A148" s="139"/>
      <c r="B148" s="127"/>
      <c r="C148" s="139"/>
      <c r="D148" s="129"/>
      <c r="E148" s="129"/>
      <c r="F148" s="129"/>
      <c r="G148" s="130">
        <f>SUM(G147:G147)*1.1</f>
        <v>120.38400000000003</v>
      </c>
      <c r="H148" s="134" t="s">
        <v>369</v>
      </c>
    </row>
    <row r="149" spans="1:8">
      <c r="A149" s="135"/>
      <c r="B149" s="127" t="s">
        <v>477</v>
      </c>
      <c r="C149" s="139">
        <v>1</v>
      </c>
      <c r="D149" s="136">
        <f>G148</f>
        <v>120.38400000000003</v>
      </c>
      <c r="E149" s="136" t="s">
        <v>113</v>
      </c>
      <c r="F149" s="136">
        <v>3.29</v>
      </c>
      <c r="G149" s="136">
        <f>D149*F149</f>
        <v>396.0633600000001</v>
      </c>
      <c r="H149" s="137"/>
    </row>
    <row r="150" spans="1:8">
      <c r="A150" s="135"/>
      <c r="B150" s="127"/>
      <c r="C150" s="139"/>
      <c r="D150" s="136"/>
      <c r="E150" s="136"/>
      <c r="F150" s="130" t="s">
        <v>41</v>
      </c>
      <c r="G150" s="130">
        <f>ROUND(G149*1.1,0)</f>
        <v>436</v>
      </c>
      <c r="H150" s="134" t="s">
        <v>120</v>
      </c>
    </row>
    <row r="151" spans="1:8">
      <c r="A151" s="135"/>
      <c r="B151" s="127"/>
      <c r="C151" s="139"/>
      <c r="D151" s="136"/>
      <c r="E151" s="136"/>
      <c r="F151" s="130"/>
      <c r="G151" s="130"/>
      <c r="H151" s="134"/>
    </row>
    <row r="152" spans="1:8">
      <c r="A152" s="135"/>
      <c r="B152" s="132" t="s">
        <v>478</v>
      </c>
      <c r="C152" s="139"/>
      <c r="D152" s="136"/>
      <c r="E152" s="136"/>
      <c r="F152" s="130"/>
      <c r="G152" s="130">
        <f>+G150</f>
        <v>436</v>
      </c>
      <c r="H152" s="131" t="s">
        <v>120</v>
      </c>
    </row>
    <row r="153" spans="1:8">
      <c r="A153" s="135"/>
      <c r="B153" s="132"/>
      <c r="C153" s="139"/>
      <c r="D153" s="136"/>
      <c r="E153" s="136"/>
      <c r="F153" s="130"/>
      <c r="G153" s="130"/>
      <c r="H153" s="131"/>
    </row>
    <row r="154" spans="1:8">
      <c r="A154" s="86" t="s">
        <v>452</v>
      </c>
      <c r="B154" s="132" t="s">
        <v>456</v>
      </c>
      <c r="C154" s="139"/>
      <c r="D154" s="136"/>
      <c r="E154" s="129"/>
      <c r="F154" s="138"/>
      <c r="G154" s="130"/>
      <c r="H154" s="131"/>
    </row>
    <row r="155" spans="1:8">
      <c r="A155" s="86"/>
      <c r="B155" s="127" t="s">
        <v>455</v>
      </c>
      <c r="C155" s="88">
        <v>10</v>
      </c>
      <c r="D155">
        <f>1.371*8</f>
        <v>10.968</v>
      </c>
      <c r="E155" s="89"/>
      <c r="F155" s="89"/>
      <c r="G155" s="133">
        <f>PRODUCT(C155:F155)</f>
        <v>109.68</v>
      </c>
      <c r="H155" s="134" t="s">
        <v>9</v>
      </c>
    </row>
    <row r="156" spans="1:8">
      <c r="A156" s="139"/>
      <c r="B156" s="127"/>
      <c r="C156" s="139"/>
      <c r="D156" s="129"/>
      <c r="E156" s="129"/>
      <c r="F156" s="129"/>
      <c r="G156" s="130">
        <f>SUM(G155:G155)*1.1</f>
        <v>120.64800000000001</v>
      </c>
      <c r="H156" s="134" t="s">
        <v>369</v>
      </c>
    </row>
    <row r="157" spans="1:8">
      <c r="A157" s="135"/>
      <c r="B157" s="127" t="s">
        <v>396</v>
      </c>
      <c r="C157" s="139">
        <v>1</v>
      </c>
      <c r="D157" s="136">
        <f>G156</f>
        <v>120.64800000000001</v>
      </c>
      <c r="E157" s="136" t="s">
        <v>113</v>
      </c>
      <c r="F157" s="136">
        <v>1.98</v>
      </c>
      <c r="G157" s="136">
        <f>D157*F157</f>
        <v>238.88304000000002</v>
      </c>
      <c r="H157" s="137"/>
    </row>
    <row r="158" spans="1:8">
      <c r="A158" s="135"/>
      <c r="B158" s="127"/>
      <c r="C158" s="139"/>
      <c r="D158" s="136"/>
      <c r="E158" s="136"/>
      <c r="F158" s="130" t="s">
        <v>41</v>
      </c>
      <c r="G158" s="130">
        <f>ROUND(G157*1.1,0)</f>
        <v>263</v>
      </c>
      <c r="H158" s="134" t="s">
        <v>120</v>
      </c>
    </row>
    <row r="159" spans="1:8">
      <c r="A159" s="135"/>
      <c r="B159" s="127"/>
      <c r="C159" s="139"/>
      <c r="D159" s="136"/>
      <c r="E159" s="136"/>
      <c r="F159" s="130"/>
      <c r="G159" s="130"/>
      <c r="H159" s="134"/>
    </row>
    <row r="160" spans="1:8">
      <c r="A160" s="135"/>
      <c r="B160" s="132" t="s">
        <v>479</v>
      </c>
      <c r="C160" s="139"/>
      <c r="D160" s="136"/>
      <c r="E160" s="136"/>
      <c r="F160" s="130"/>
      <c r="G160" s="130">
        <f>+G158</f>
        <v>263</v>
      </c>
      <c r="H160" s="131" t="s">
        <v>120</v>
      </c>
    </row>
    <row r="161" spans="1:8">
      <c r="A161" s="135"/>
      <c r="B161" s="127"/>
      <c r="C161" s="139"/>
      <c r="D161" s="136"/>
      <c r="E161" s="136"/>
      <c r="F161" s="130"/>
      <c r="G161" s="130"/>
      <c r="H161" s="134"/>
    </row>
    <row r="162" spans="1:8">
      <c r="A162" s="86" t="s">
        <v>458</v>
      </c>
      <c r="B162" s="132" t="s">
        <v>466</v>
      </c>
      <c r="C162" s="139"/>
      <c r="D162" s="136"/>
      <c r="E162" s="129"/>
      <c r="F162" s="138"/>
      <c r="G162" s="130"/>
      <c r="H162" s="131"/>
    </row>
    <row r="163" spans="1:8">
      <c r="A163" s="135"/>
      <c r="B163" s="127" t="s">
        <v>480</v>
      </c>
      <c r="C163" s="139"/>
      <c r="D163" s="136"/>
      <c r="E163" s="129"/>
      <c r="F163" s="138"/>
      <c r="G163" s="130"/>
      <c r="H163" s="131"/>
    </row>
    <row r="164" spans="1:8">
      <c r="A164" s="139"/>
      <c r="B164" s="127" t="s">
        <v>454</v>
      </c>
      <c r="C164" s="88">
        <v>16</v>
      </c>
      <c r="D164">
        <v>5</v>
      </c>
      <c r="E164" s="89"/>
      <c r="F164" s="89"/>
      <c r="G164" s="133">
        <f>PRODUCT(C164:F164)</f>
        <v>80</v>
      </c>
      <c r="H164" s="134" t="s">
        <v>9</v>
      </c>
    </row>
    <row r="165" spans="1:8">
      <c r="A165" s="135"/>
      <c r="B165" s="127"/>
      <c r="C165" s="139"/>
      <c r="D165" s="129"/>
      <c r="E165" s="129"/>
      <c r="F165" s="129"/>
      <c r="G165" s="130">
        <f>SUM(G164:G164)*1.1</f>
        <v>88</v>
      </c>
      <c r="H165" s="134" t="s">
        <v>369</v>
      </c>
    </row>
    <row r="166" spans="1:8">
      <c r="A166" s="135"/>
      <c r="B166" s="127" t="s">
        <v>459</v>
      </c>
      <c r="C166" s="139">
        <v>1</v>
      </c>
      <c r="D166" s="136">
        <f>G165</f>
        <v>88</v>
      </c>
      <c r="E166" s="136" t="s">
        <v>113</v>
      </c>
      <c r="F166" s="136">
        <v>3.24</v>
      </c>
      <c r="G166" s="136">
        <f>D166*F166</f>
        <v>285.12</v>
      </c>
      <c r="H166" s="137"/>
    </row>
    <row r="167" spans="1:8">
      <c r="A167" s="135"/>
      <c r="B167" s="127"/>
      <c r="C167" s="139"/>
      <c r="D167" s="136"/>
      <c r="E167" s="136"/>
      <c r="F167" s="130" t="s">
        <v>41</v>
      </c>
      <c r="G167" s="130">
        <f>ROUND(G166*1.1,0)</f>
        <v>314</v>
      </c>
      <c r="H167" s="134" t="s">
        <v>120</v>
      </c>
    </row>
    <row r="168" spans="1:8">
      <c r="A168" s="135"/>
      <c r="B168" s="127"/>
      <c r="C168" s="139"/>
      <c r="D168" s="136"/>
      <c r="E168" s="136"/>
      <c r="F168" s="130"/>
      <c r="G168" s="130"/>
      <c r="H168" s="134"/>
    </row>
    <row r="169" spans="1:8">
      <c r="A169" s="86"/>
      <c r="B169" s="132" t="s">
        <v>481</v>
      </c>
      <c r="C169" s="139"/>
      <c r="D169" s="136"/>
      <c r="E169" s="136"/>
      <c r="F169" s="130"/>
      <c r="G169" s="130">
        <f>+G167</f>
        <v>314</v>
      </c>
      <c r="H169" s="131" t="s">
        <v>120</v>
      </c>
    </row>
    <row r="170" spans="1:8">
      <c r="A170" s="86"/>
      <c r="B170" s="132"/>
      <c r="C170" s="88"/>
      <c r="D170" s="89"/>
      <c r="E170" s="89"/>
      <c r="F170" s="89"/>
      <c r="G170" s="105"/>
      <c r="H170" s="102"/>
    </row>
    <row r="171" spans="1:8">
      <c r="A171" s="86" t="s">
        <v>460</v>
      </c>
      <c r="B171" s="132" t="s">
        <v>461</v>
      </c>
      <c r="C171" s="88"/>
      <c r="D171" s="89"/>
      <c r="E171" s="89"/>
      <c r="F171" s="89"/>
      <c r="G171" s="105"/>
      <c r="H171" s="102"/>
    </row>
    <row r="172" spans="1:8">
      <c r="A172" s="86"/>
      <c r="B172" s="127" t="s">
        <v>1110</v>
      </c>
      <c r="C172" s="88"/>
      <c r="D172" s="89"/>
      <c r="E172" s="89"/>
      <c r="F172" s="89"/>
      <c r="G172" s="105"/>
      <c r="H172" s="102"/>
    </row>
    <row r="173" spans="1:8">
      <c r="A173" s="139"/>
      <c r="B173" s="127" t="s">
        <v>1112</v>
      </c>
      <c r="C173" s="88">
        <v>14</v>
      </c>
      <c r="D173">
        <v>50</v>
      </c>
      <c r="E173" s="89"/>
      <c r="F173" s="89"/>
      <c r="G173" s="133">
        <f>PRODUCT(C173:F173)</f>
        <v>700</v>
      </c>
      <c r="H173" s="134" t="s">
        <v>9</v>
      </c>
    </row>
    <row r="174" spans="1:8">
      <c r="A174" s="135"/>
      <c r="B174" s="127"/>
      <c r="C174" s="139"/>
      <c r="D174" s="129"/>
      <c r="E174" s="129"/>
      <c r="F174" s="129"/>
      <c r="G174" s="130">
        <f>SUM(G173:G173)*1.1</f>
        <v>770.00000000000011</v>
      </c>
      <c r="H174" s="134" t="s">
        <v>369</v>
      </c>
    </row>
    <row r="175" spans="1:8">
      <c r="A175" s="135"/>
      <c r="B175" s="127" t="s">
        <v>1113</v>
      </c>
      <c r="C175" s="139">
        <v>1</v>
      </c>
      <c r="D175" s="136">
        <f>G174</f>
        <v>770.00000000000011</v>
      </c>
      <c r="E175" s="136" t="s">
        <v>113</v>
      </c>
      <c r="F175" s="136">
        <v>11.88</v>
      </c>
      <c r="G175" s="136">
        <f>D175*F175</f>
        <v>9147.6000000000022</v>
      </c>
      <c r="H175" s="137"/>
    </row>
    <row r="176" spans="1:8">
      <c r="A176" s="135"/>
      <c r="B176" s="127"/>
      <c r="C176" s="139"/>
      <c r="D176" s="136"/>
      <c r="E176" s="136"/>
      <c r="F176" s="130" t="s">
        <v>41</v>
      </c>
      <c r="G176" s="130">
        <f>ROUND(G175*1.1,0)</f>
        <v>10062</v>
      </c>
      <c r="H176" s="134" t="s">
        <v>120</v>
      </c>
    </row>
    <row r="177" spans="1:9">
      <c r="A177" s="86"/>
      <c r="B177" s="132" t="s">
        <v>482</v>
      </c>
      <c r="C177" s="139"/>
      <c r="D177" s="136"/>
      <c r="E177" s="136"/>
      <c r="F177" s="130"/>
      <c r="G177" s="130">
        <f>G176</f>
        <v>10062</v>
      </c>
      <c r="H177" s="131" t="s">
        <v>120</v>
      </c>
      <c r="I177" s="226"/>
    </row>
    <row r="178" spans="1:9">
      <c r="A178" s="86"/>
      <c r="B178" s="132"/>
      <c r="C178" s="88"/>
      <c r="D178" s="89"/>
      <c r="E178" s="89"/>
      <c r="F178" s="89"/>
      <c r="G178" s="105"/>
      <c r="H178" s="102"/>
    </row>
    <row r="179" spans="1:9">
      <c r="A179" s="86" t="s">
        <v>464</v>
      </c>
      <c r="B179" s="132" t="s">
        <v>465</v>
      </c>
      <c r="C179" s="88"/>
      <c r="D179" s="89"/>
      <c r="E179" s="89"/>
      <c r="F179" s="89"/>
      <c r="G179" s="105"/>
      <c r="H179" s="102"/>
    </row>
    <row r="180" spans="1:9">
      <c r="A180" s="86"/>
      <c r="B180" s="127" t="s">
        <v>1111</v>
      </c>
      <c r="C180" s="88"/>
      <c r="D180" s="89"/>
      <c r="E180" s="89"/>
      <c r="F180" s="89"/>
      <c r="G180" s="105"/>
      <c r="H180" s="102"/>
    </row>
    <row r="181" spans="1:9">
      <c r="A181" s="139"/>
      <c r="B181" s="127" t="s">
        <v>1112</v>
      </c>
      <c r="C181" s="88">
        <v>5</v>
      </c>
      <c r="D181">
        <v>50</v>
      </c>
      <c r="E181" s="89"/>
      <c r="F181" s="89"/>
      <c r="G181" s="133">
        <f>PRODUCT(C181:F181)</f>
        <v>250</v>
      </c>
      <c r="H181" s="134" t="s">
        <v>9</v>
      </c>
    </row>
    <row r="182" spans="1:9">
      <c r="A182" s="135"/>
      <c r="B182" s="127"/>
      <c r="C182" s="139"/>
      <c r="D182" s="129"/>
      <c r="E182" s="129"/>
      <c r="F182" s="129"/>
      <c r="G182" s="130">
        <f>SUM(G181:G181)*1.1</f>
        <v>275</v>
      </c>
      <c r="H182" s="134" t="s">
        <v>369</v>
      </c>
    </row>
    <row r="183" spans="1:9">
      <c r="A183" s="135"/>
      <c r="B183" s="127" t="s">
        <v>1113</v>
      </c>
      <c r="C183" s="139">
        <v>1</v>
      </c>
      <c r="D183" s="136">
        <f>G182</f>
        <v>275</v>
      </c>
      <c r="E183" s="136" t="s">
        <v>113</v>
      </c>
      <c r="F183" s="136">
        <v>11.88</v>
      </c>
      <c r="G183" s="136">
        <f>D183*F183</f>
        <v>3267</v>
      </c>
      <c r="H183" s="137"/>
    </row>
    <row r="184" spans="1:9">
      <c r="A184" s="135"/>
      <c r="B184" s="127"/>
      <c r="C184" s="139"/>
      <c r="D184" s="136"/>
      <c r="E184" s="136"/>
      <c r="F184" s="130" t="s">
        <v>41</v>
      </c>
      <c r="G184" s="130">
        <f>ROUND(G183*1.1,0)</f>
        <v>3594</v>
      </c>
      <c r="H184" s="134" t="s">
        <v>120</v>
      </c>
    </row>
    <row r="185" spans="1:9">
      <c r="A185" s="135"/>
      <c r="B185" s="127"/>
      <c r="C185" s="139"/>
      <c r="D185" s="136"/>
      <c r="E185" s="136"/>
      <c r="F185" s="130"/>
      <c r="G185" s="130"/>
      <c r="H185" s="134"/>
    </row>
    <row r="186" spans="1:9">
      <c r="A186" s="86"/>
      <c r="B186" s="132" t="s">
        <v>485</v>
      </c>
      <c r="C186" s="139"/>
      <c r="D186" s="136"/>
      <c r="E186" s="136"/>
      <c r="F186" s="130"/>
      <c r="G186" s="130">
        <f>G184</f>
        <v>3594</v>
      </c>
      <c r="H186" s="131" t="s">
        <v>120</v>
      </c>
    </row>
    <row r="187" spans="1:9">
      <c r="A187" s="86"/>
      <c r="B187" s="132"/>
      <c r="C187" s="88"/>
      <c r="D187" s="89"/>
      <c r="E187" s="89"/>
      <c r="F187" s="89"/>
      <c r="G187" s="105"/>
      <c r="H187" s="102"/>
    </row>
    <row r="188" spans="1:9">
      <c r="A188" s="86"/>
      <c r="B188" s="132"/>
      <c r="C188" s="88"/>
      <c r="D188" s="89"/>
      <c r="E188" s="89"/>
      <c r="F188" s="89"/>
      <c r="G188" s="105"/>
      <c r="H188" s="102"/>
    </row>
    <row r="189" spans="1:9">
      <c r="A189" s="86"/>
      <c r="B189" s="132" t="s">
        <v>1101</v>
      </c>
      <c r="C189" s="88"/>
      <c r="D189" s="89"/>
      <c r="E189" s="89"/>
      <c r="F189" s="89"/>
      <c r="G189" s="103">
        <f>G119+G128+G143+G152+G160+G169+G177+G186</f>
        <v>19142.400000000001</v>
      </c>
      <c r="H189" s="131" t="s">
        <v>120</v>
      </c>
    </row>
    <row r="190" spans="1:9">
      <c r="A190" s="127"/>
      <c r="B190" s="132"/>
      <c r="C190" s="139"/>
      <c r="D190" s="136"/>
      <c r="E190" s="129"/>
      <c r="F190" s="138"/>
      <c r="G190" s="130"/>
      <c r="H190" s="131"/>
    </row>
    <row r="191" spans="1:9">
      <c r="A191" s="100">
        <v>1</v>
      </c>
      <c r="B191" s="132" t="s">
        <v>1099</v>
      </c>
      <c r="C191" s="139"/>
      <c r="D191" s="136"/>
      <c r="E191" s="129"/>
      <c r="F191" s="138"/>
      <c r="G191" s="130"/>
      <c r="H191" s="131"/>
    </row>
    <row r="192" spans="1:9">
      <c r="A192" s="82"/>
      <c r="B192" s="127" t="s">
        <v>1097</v>
      </c>
      <c r="C192" s="83"/>
      <c r="D192" s="84"/>
      <c r="E192" s="84"/>
      <c r="F192" s="84"/>
      <c r="G192" s="84">
        <f>G11</f>
        <v>561</v>
      </c>
      <c r="H192" s="83" t="s">
        <v>6</v>
      </c>
    </row>
    <row r="193" spans="1:8">
      <c r="A193" s="100"/>
      <c r="B193" s="127" t="s">
        <v>1098</v>
      </c>
      <c r="C193" s="102"/>
      <c r="D193" s="103"/>
      <c r="E193" s="100"/>
      <c r="F193" s="103"/>
      <c r="G193" s="105">
        <f>G112</f>
        <v>559.90000000000009</v>
      </c>
      <c r="H193" s="98" t="s">
        <v>6</v>
      </c>
    </row>
    <row r="194" spans="1:8">
      <c r="A194" s="100"/>
      <c r="B194" s="101" t="s">
        <v>1094</v>
      </c>
      <c r="C194" s="102"/>
      <c r="D194" s="103"/>
      <c r="E194" s="100"/>
      <c r="F194" s="103"/>
      <c r="G194" s="103">
        <f>SUM(G192:G193)</f>
        <v>1120.9000000000001</v>
      </c>
      <c r="H194" s="96" t="s">
        <v>6</v>
      </c>
    </row>
    <row r="195" spans="1:8">
      <c r="A195" s="100"/>
      <c r="B195" s="101"/>
      <c r="C195" s="102"/>
      <c r="D195" s="103"/>
      <c r="E195" s="100"/>
      <c r="F195" s="103"/>
      <c r="G195" s="103"/>
      <c r="H195" s="100"/>
    </row>
    <row r="196" spans="1:8">
      <c r="A196" s="100">
        <v>2</v>
      </c>
      <c r="B196" s="132" t="s">
        <v>1102</v>
      </c>
      <c r="C196" s="102"/>
      <c r="D196" s="103"/>
      <c r="E196" s="100"/>
      <c r="F196" s="103"/>
      <c r="G196" s="103"/>
      <c r="H196" s="100"/>
    </row>
    <row r="197" spans="1:8">
      <c r="A197" s="100"/>
      <c r="B197" s="127" t="s">
        <v>1100</v>
      </c>
      <c r="C197" s="102"/>
      <c r="D197" s="103"/>
      <c r="E197" s="100"/>
      <c r="F197" s="103"/>
      <c r="G197" s="105">
        <f>G104</f>
        <v>19572</v>
      </c>
      <c r="H197" s="98" t="s">
        <v>6</v>
      </c>
    </row>
    <row r="198" spans="1:8">
      <c r="A198" s="100"/>
      <c r="B198" s="127" t="s">
        <v>1103</v>
      </c>
      <c r="C198" s="102"/>
      <c r="D198" s="103"/>
      <c r="E198" s="100"/>
      <c r="F198" s="103"/>
      <c r="G198" s="105">
        <f>G189</f>
        <v>19142.400000000001</v>
      </c>
      <c r="H198" s="98" t="s">
        <v>6</v>
      </c>
    </row>
    <row r="199" spans="1:8">
      <c r="A199" s="100"/>
      <c r="B199" s="132" t="s">
        <v>1104</v>
      </c>
      <c r="C199" s="102"/>
      <c r="D199" s="103"/>
      <c r="E199" s="100"/>
      <c r="F199" s="103"/>
      <c r="G199" s="103">
        <f>SUM(G197:G198)</f>
        <v>38714.400000000001</v>
      </c>
      <c r="H199" s="96" t="s">
        <v>6</v>
      </c>
    </row>
    <row r="200" spans="1:8">
      <c r="A200" s="100"/>
      <c r="B200" s="101"/>
      <c r="C200" s="102"/>
      <c r="D200" s="103"/>
      <c r="E200" s="100"/>
      <c r="F200" s="103"/>
      <c r="G200" s="103"/>
      <c r="H200" s="100"/>
    </row>
    <row r="201" spans="1:8">
      <c r="A201" s="100">
        <v>3</v>
      </c>
      <c r="B201" s="132" t="s">
        <v>1105</v>
      </c>
      <c r="C201" s="102"/>
      <c r="D201" s="103"/>
      <c r="E201" s="100"/>
      <c r="F201" s="103"/>
      <c r="G201" s="103"/>
      <c r="H201" s="100"/>
    </row>
    <row r="202" spans="1:8">
      <c r="A202" s="100"/>
      <c r="B202" s="127" t="s">
        <v>1106</v>
      </c>
      <c r="C202" s="102"/>
      <c r="D202" s="103"/>
      <c r="E202" s="100"/>
      <c r="F202" s="103"/>
      <c r="G202" s="105">
        <f>G105</f>
        <v>4060</v>
      </c>
      <c r="H202" s="98" t="s">
        <v>6</v>
      </c>
    </row>
    <row r="203" spans="1:8">
      <c r="A203" s="100"/>
      <c r="B203" s="132" t="s">
        <v>1104</v>
      </c>
      <c r="C203" s="102"/>
      <c r="D203" s="103"/>
      <c r="E203" s="100"/>
      <c r="F203" s="103"/>
      <c r="G203" s="103">
        <f>SUM(G202:G202)</f>
        <v>4060</v>
      </c>
      <c r="H203" s="96" t="s">
        <v>6</v>
      </c>
    </row>
    <row r="204" spans="1:8">
      <c r="A204" s="86"/>
      <c r="B204" s="132"/>
      <c r="C204" s="88"/>
      <c r="D204" s="89"/>
      <c r="E204" s="89"/>
      <c r="F204" s="89"/>
      <c r="G204" s="92"/>
      <c r="H204" s="86"/>
    </row>
    <row r="205" spans="1:8">
      <c r="A205" s="135">
        <f>A13+1</f>
        <v>3</v>
      </c>
      <c r="B205" s="132" t="s">
        <v>864</v>
      </c>
      <c r="C205" s="139"/>
      <c r="D205" s="136"/>
      <c r="E205" s="129"/>
      <c r="F205" s="138"/>
      <c r="G205" s="130"/>
      <c r="H205" s="131"/>
    </row>
    <row r="206" spans="1:8">
      <c r="A206" s="139"/>
      <c r="B206" s="132" t="s">
        <v>865</v>
      </c>
      <c r="C206" s="88">
        <v>1</v>
      </c>
      <c r="D206" s="89">
        <v>300</v>
      </c>
      <c r="E206" s="89"/>
      <c r="F206" s="89"/>
      <c r="G206" s="133">
        <f>PRODUCT(C206:F206)</f>
        <v>300</v>
      </c>
      <c r="H206" s="134" t="s">
        <v>9</v>
      </c>
    </row>
    <row r="207" spans="1:8">
      <c r="A207" s="139"/>
      <c r="B207" s="132"/>
      <c r="C207" s="139"/>
      <c r="D207" s="136"/>
      <c r="E207" s="129"/>
      <c r="F207" s="138"/>
      <c r="G207" s="130"/>
      <c r="H207" s="131"/>
    </row>
    <row r="208" spans="1:8">
      <c r="A208" s="127"/>
      <c r="B208" s="132"/>
      <c r="C208" s="139"/>
      <c r="D208" s="136"/>
      <c r="E208" s="129"/>
      <c r="F208" s="138"/>
      <c r="G208" s="130">
        <f>ROUND(SUM(G206:G207)*1.1,0)</f>
        <v>330</v>
      </c>
      <c r="H208" s="134" t="s">
        <v>369</v>
      </c>
    </row>
    <row r="209" spans="1:8" s="190" customFormat="1" ht="15.6">
      <c r="A209" s="241">
        <f>A205+1</f>
        <v>4</v>
      </c>
      <c r="B209" s="253" t="s">
        <v>844</v>
      </c>
      <c r="C209" s="247"/>
      <c r="D209" s="245"/>
      <c r="E209" s="245"/>
      <c r="F209" s="245"/>
      <c r="G209" s="246"/>
      <c r="H209" s="247"/>
    </row>
    <row r="210" spans="1:8" ht="15.6">
      <c r="A210" s="363"/>
      <c r="B210" s="369" t="s">
        <v>845</v>
      </c>
      <c r="C210" s="364">
        <v>60</v>
      </c>
      <c r="D210" s="365">
        <v>4.2</v>
      </c>
      <c r="E210" s="365"/>
      <c r="F210" s="366"/>
      <c r="G210" s="370">
        <f>+PRODUCT(C210:F210)</f>
        <v>252</v>
      </c>
      <c r="H210" s="371" t="s">
        <v>9</v>
      </c>
    </row>
    <row r="211" spans="1:8" ht="15.6">
      <c r="A211" s="372"/>
      <c r="B211" s="369"/>
      <c r="C211" s="364"/>
      <c r="D211" s="365"/>
      <c r="E211" s="365"/>
      <c r="F211" s="366"/>
      <c r="G211" s="367"/>
      <c r="H211" s="368"/>
    </row>
    <row r="212" spans="1:8" ht="15.6">
      <c r="A212" s="372"/>
      <c r="B212" s="369"/>
      <c r="C212" s="364"/>
      <c r="D212" s="365"/>
      <c r="E212" s="365"/>
      <c r="F212" s="366" t="s">
        <v>33</v>
      </c>
      <c r="G212" s="367">
        <f>ROUNDUP(+SUM(G210:G211),0)</f>
        <v>252</v>
      </c>
      <c r="H212" s="368" t="s">
        <v>9</v>
      </c>
    </row>
    <row r="214" spans="1:8">
      <c r="A214" s="82"/>
      <c r="B214" s="93"/>
      <c r="C214" s="91"/>
      <c r="D214" s="91"/>
      <c r="E214" s="100"/>
      <c r="F214" s="91"/>
      <c r="G214" s="99"/>
      <c r="H214" s="100"/>
    </row>
    <row r="215" spans="1:8">
      <c r="A215" s="82"/>
      <c r="B215" s="85"/>
      <c r="C215" s="83"/>
      <c r="D215" s="84"/>
      <c r="E215" s="84"/>
      <c r="F215" s="84"/>
      <c r="G215" s="91"/>
      <c r="H215" s="83"/>
    </row>
  </sheetData>
  <mergeCells count="1">
    <mergeCell ref="A2:H2"/>
  </mergeCells>
  <pageMargins left="0.7" right="0.7" top="0.75" bottom="0.75" header="0.3" footer="0.3"/>
  <pageSetup paperSize="9" scale="7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O295"/>
  <sheetViews>
    <sheetView view="pageBreakPreview" zoomScaleSheetLayoutView="100" workbookViewId="0">
      <selection activeCell="A3" sqref="A1:XFD3"/>
    </sheetView>
  </sheetViews>
  <sheetFormatPr defaultRowHeight="14.4"/>
  <cols>
    <col min="1" max="1" width="6.88671875" style="7" bestFit="1" customWidth="1"/>
    <col min="2" max="2" width="57.441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8" ht="35.25" customHeight="1">
      <c r="A2" s="660" t="s">
        <v>988</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525</v>
      </c>
      <c r="C5" s="143"/>
      <c r="D5" s="17"/>
      <c r="E5" s="17"/>
      <c r="F5" s="17"/>
      <c r="G5" s="17"/>
      <c r="H5" s="143"/>
    </row>
    <row r="6" spans="1:8">
      <c r="A6" s="38">
        <v>1</v>
      </c>
      <c r="B6" s="37" t="s">
        <v>32</v>
      </c>
      <c r="C6" s="33">
        <v>1</v>
      </c>
      <c r="D6" s="35">
        <f>15+5</f>
        <v>20</v>
      </c>
      <c r="E6" s="35">
        <f>3+2</f>
        <v>5</v>
      </c>
      <c r="F6" s="35"/>
      <c r="G6" s="35">
        <f>PRODUCT(C6:F6)</f>
        <v>100</v>
      </c>
      <c r="H6" s="33" t="s">
        <v>6</v>
      </c>
    </row>
    <row r="7" spans="1:8">
      <c r="A7" s="38"/>
      <c r="B7" s="37"/>
      <c r="C7" s="33"/>
      <c r="D7" s="35"/>
      <c r="E7" s="36"/>
      <c r="F7" s="36" t="s">
        <v>33</v>
      </c>
      <c r="G7" s="36">
        <f>ROUNDUP(SUM(G6)*1.1,0)</f>
        <v>110</v>
      </c>
      <c r="H7" s="38" t="s">
        <v>6</v>
      </c>
    </row>
    <row r="8" spans="1:8">
      <c r="A8" s="38"/>
      <c r="B8" s="37"/>
      <c r="C8" s="38"/>
      <c r="D8" s="35"/>
      <c r="E8" s="35" t="s">
        <v>34</v>
      </c>
      <c r="F8" s="35"/>
      <c r="G8" s="36"/>
      <c r="H8" s="38"/>
    </row>
    <row r="9" spans="1:8">
      <c r="A9" s="38">
        <f>A6+1</f>
        <v>2</v>
      </c>
      <c r="B9" s="37" t="s">
        <v>35</v>
      </c>
      <c r="C9" s="33"/>
      <c r="D9" s="35"/>
      <c r="E9" s="35" t="s">
        <v>34</v>
      </c>
      <c r="F9" s="35"/>
      <c r="G9" s="35"/>
      <c r="H9" s="33"/>
    </row>
    <row r="10" spans="1:8">
      <c r="A10" s="38"/>
      <c r="B10" s="37" t="s">
        <v>216</v>
      </c>
      <c r="C10" s="33"/>
      <c r="D10" s="35"/>
      <c r="E10" s="35"/>
      <c r="F10" s="35"/>
      <c r="G10" s="35"/>
      <c r="H10" s="33"/>
    </row>
    <row r="11" spans="1:8">
      <c r="A11" s="38"/>
      <c r="B11" s="37" t="s">
        <v>37</v>
      </c>
      <c r="C11" s="33"/>
      <c r="D11" s="35"/>
      <c r="E11" s="35"/>
      <c r="F11" s="35"/>
      <c r="G11" s="35"/>
      <c r="H11" s="33"/>
    </row>
    <row r="12" spans="1:8">
      <c r="A12" s="38"/>
      <c r="B12" s="34" t="s">
        <v>38</v>
      </c>
      <c r="C12" s="33">
        <v>2</v>
      </c>
      <c r="D12" s="35">
        <f>1.2+0.15*2</f>
        <v>1.5</v>
      </c>
      <c r="E12" s="35">
        <f>1.2+0.15*2</f>
        <v>1.5</v>
      </c>
      <c r="F12" s="35">
        <f>1.5</f>
        <v>1.5</v>
      </c>
      <c r="G12" s="35">
        <f>PRODUCT(C12:F12)</f>
        <v>6.75</v>
      </c>
      <c r="H12" s="33" t="s">
        <v>7</v>
      </c>
    </row>
    <row r="13" spans="1:8">
      <c r="A13" s="38"/>
      <c r="B13" s="37" t="s">
        <v>39</v>
      </c>
      <c r="C13" s="33"/>
      <c r="D13" s="35"/>
      <c r="E13" s="35"/>
      <c r="F13" s="35"/>
      <c r="G13" s="35"/>
      <c r="H13" s="33"/>
    </row>
    <row r="14" spans="1:8">
      <c r="A14" s="38"/>
      <c r="B14" s="34" t="s">
        <v>40</v>
      </c>
      <c r="C14" s="33">
        <v>1</v>
      </c>
      <c r="D14" s="35">
        <v>12</v>
      </c>
      <c r="E14" s="35">
        <v>0.53</v>
      </c>
      <c r="F14" s="35">
        <f>0.9+0.1</f>
        <v>1</v>
      </c>
      <c r="G14" s="35">
        <f>PRODUCT(C14:F14)</f>
        <v>6.36</v>
      </c>
      <c r="H14" s="33" t="s">
        <v>7</v>
      </c>
    </row>
    <row r="15" spans="1:8">
      <c r="A15" s="38"/>
      <c r="B15" s="34"/>
      <c r="C15" s="33"/>
      <c r="D15" s="35"/>
      <c r="E15" s="35"/>
      <c r="F15" s="35"/>
      <c r="G15" s="35"/>
      <c r="H15" s="33"/>
    </row>
    <row r="16" spans="1:8">
      <c r="A16" s="38"/>
      <c r="B16" s="37" t="s">
        <v>41</v>
      </c>
      <c r="C16" s="33"/>
      <c r="D16" s="35"/>
      <c r="E16" s="35"/>
      <c r="F16" s="35"/>
      <c r="G16" s="36">
        <f>ROUND(SUM(G12:G15)*1.1,0)</f>
        <v>14</v>
      </c>
      <c r="H16" s="38" t="s">
        <v>7</v>
      </c>
    </row>
    <row r="17" spans="1:8">
      <c r="A17" s="38"/>
      <c r="B17" s="37" t="s">
        <v>182</v>
      </c>
      <c r="C17" s="33"/>
      <c r="D17" s="35"/>
      <c r="E17" s="35"/>
      <c r="F17" s="35"/>
      <c r="G17" s="36"/>
      <c r="H17" s="38"/>
    </row>
    <row r="18" spans="1:8">
      <c r="A18" s="38"/>
      <c r="B18" s="34" t="str">
        <f>+B12</f>
        <v>F-1</v>
      </c>
      <c r="C18" s="33">
        <f>C12</f>
        <v>2</v>
      </c>
      <c r="D18" s="35">
        <f>D12</f>
        <v>1.5</v>
      </c>
      <c r="E18" s="35">
        <f>+E12</f>
        <v>1.5</v>
      </c>
      <c r="F18" s="35">
        <v>1.5</v>
      </c>
      <c r="G18" s="35">
        <f>PRODUCT(C18:F18)</f>
        <v>6.75</v>
      </c>
      <c r="H18" s="33" t="s">
        <v>7</v>
      </c>
    </row>
    <row r="19" spans="1:8">
      <c r="A19" s="38"/>
      <c r="B19" s="37" t="s">
        <v>41</v>
      </c>
      <c r="C19" s="33"/>
      <c r="D19" s="35"/>
      <c r="E19" s="35"/>
      <c r="F19" s="35"/>
      <c r="G19" s="36">
        <f>ROUND(SUM(G18:G18)*1.1,0)</f>
        <v>7</v>
      </c>
      <c r="H19" s="38" t="s">
        <v>7</v>
      </c>
    </row>
    <row r="20" spans="1:8">
      <c r="A20" s="44"/>
      <c r="B20" s="48"/>
      <c r="C20" s="40"/>
      <c r="D20" s="42"/>
      <c r="E20" s="42"/>
      <c r="F20" s="42"/>
      <c r="G20" s="45"/>
      <c r="H20" s="44"/>
    </row>
    <row r="21" spans="1:8">
      <c r="A21" s="38"/>
      <c r="B21" s="37"/>
      <c r="C21" s="33"/>
      <c r="D21" s="35"/>
      <c r="E21" s="35"/>
      <c r="F21" s="35"/>
      <c r="G21" s="36"/>
      <c r="H21" s="38"/>
    </row>
    <row r="22" spans="1:8">
      <c r="A22" s="38"/>
      <c r="B22" s="39" t="s">
        <v>42</v>
      </c>
      <c r="C22" s="33"/>
      <c r="D22" s="35"/>
      <c r="E22" s="35"/>
      <c r="F22" s="35"/>
      <c r="G22" s="36">
        <f>G19+G16</f>
        <v>21</v>
      </c>
      <c r="H22" s="38" t="s">
        <v>7</v>
      </c>
    </row>
    <row r="23" spans="1:8">
      <c r="A23" s="38"/>
      <c r="B23" s="34"/>
      <c r="C23" s="33"/>
      <c r="D23" s="35"/>
      <c r="E23" s="35"/>
      <c r="F23" s="35"/>
      <c r="G23" s="36"/>
      <c r="H23" s="38"/>
    </row>
    <row r="24" spans="1:8" ht="27.6">
      <c r="A24" s="38">
        <f>A9+1</f>
        <v>3</v>
      </c>
      <c r="B24" s="49" t="s">
        <v>43</v>
      </c>
      <c r="C24" s="50"/>
      <c r="D24" s="51"/>
      <c r="E24" s="51"/>
      <c r="F24" s="51"/>
      <c r="G24" s="52"/>
      <c r="H24" s="53"/>
    </row>
    <row r="25" spans="1:8">
      <c r="A25" s="53"/>
      <c r="B25" s="54" t="s">
        <v>44</v>
      </c>
      <c r="C25" s="50"/>
      <c r="D25" s="51"/>
      <c r="E25" s="51"/>
      <c r="F25" s="51"/>
      <c r="G25" s="52">
        <f>G22</f>
        <v>21</v>
      </c>
      <c r="H25" s="53" t="s">
        <v>7</v>
      </c>
    </row>
    <row r="26" spans="1:8">
      <c r="A26" s="53"/>
      <c r="B26" s="54" t="s">
        <v>45</v>
      </c>
      <c r="C26" s="50"/>
      <c r="D26" s="51"/>
      <c r="E26" s="51"/>
      <c r="F26" s="51"/>
      <c r="G26" s="52"/>
      <c r="H26" s="53"/>
    </row>
    <row r="27" spans="1:8">
      <c r="A27" s="53"/>
      <c r="B27" s="55" t="s">
        <v>46</v>
      </c>
      <c r="C27" s="50"/>
      <c r="D27" s="51"/>
      <c r="E27" s="51"/>
      <c r="F27" s="51"/>
      <c r="G27" s="51">
        <f>-G53</f>
        <v>-3</v>
      </c>
      <c r="H27" s="50" t="s">
        <v>7</v>
      </c>
    </row>
    <row r="28" spans="1:8">
      <c r="A28" s="44"/>
      <c r="B28" s="41" t="s">
        <v>270</v>
      </c>
      <c r="C28" s="40"/>
      <c r="D28" s="42"/>
      <c r="E28" s="42"/>
      <c r="F28" s="42"/>
      <c r="G28" s="42">
        <f>-G58</f>
        <v>-3</v>
      </c>
      <c r="H28" s="50" t="s">
        <v>7</v>
      </c>
    </row>
    <row r="29" spans="1:8">
      <c r="A29" s="53"/>
      <c r="B29" s="55" t="s">
        <v>47</v>
      </c>
      <c r="C29" s="50"/>
      <c r="D29" s="51"/>
      <c r="E29" s="51"/>
      <c r="F29" s="51"/>
      <c r="G29" s="51">
        <f>-G89</f>
        <v>-2</v>
      </c>
      <c r="H29" s="50" t="s">
        <v>7</v>
      </c>
    </row>
    <row r="30" spans="1:8">
      <c r="A30" s="53"/>
      <c r="B30" s="55" t="s">
        <v>48</v>
      </c>
      <c r="C30" s="50"/>
      <c r="D30" s="51"/>
      <c r="E30" s="51"/>
      <c r="F30" s="51"/>
      <c r="G30" s="51">
        <f>-G97</f>
        <v>-1</v>
      </c>
      <c r="H30" s="50" t="s">
        <v>7</v>
      </c>
    </row>
    <row r="31" spans="1:8">
      <c r="A31" s="53"/>
      <c r="B31" s="55" t="s">
        <v>49</v>
      </c>
      <c r="C31" s="50"/>
      <c r="D31" s="51"/>
      <c r="E31" s="51"/>
      <c r="F31" s="51"/>
      <c r="G31" s="51">
        <v>0</v>
      </c>
      <c r="H31" s="50" t="s">
        <v>7</v>
      </c>
    </row>
    <row r="32" spans="1:8">
      <c r="A32" s="53"/>
      <c r="B32" s="55" t="s">
        <v>50</v>
      </c>
      <c r="C32" s="50"/>
      <c r="D32" s="51"/>
      <c r="E32" s="51"/>
      <c r="F32" s="51"/>
      <c r="G32" s="51">
        <f>-G78</f>
        <v>-8</v>
      </c>
      <c r="H32" s="50" t="s">
        <v>7</v>
      </c>
    </row>
    <row r="33" spans="1:8">
      <c r="A33" s="38"/>
      <c r="B33" s="54" t="s">
        <v>51</v>
      </c>
      <c r="C33" s="50"/>
      <c r="D33" s="51"/>
      <c r="E33" s="51"/>
      <c r="F33" s="51"/>
      <c r="G33" s="56">
        <f>ROUND(SUM(G25:G32),0)</f>
        <v>4</v>
      </c>
      <c r="H33" s="50" t="s">
        <v>7</v>
      </c>
    </row>
    <row r="34" spans="1:8">
      <c r="A34" s="53"/>
      <c r="B34" s="54"/>
      <c r="C34" s="50"/>
      <c r="D34" s="51"/>
      <c r="E34" s="51"/>
      <c r="F34" s="51"/>
      <c r="G34" s="57"/>
      <c r="H34" s="50"/>
    </row>
    <row r="35" spans="1:8">
      <c r="A35" s="53"/>
      <c r="B35" s="58" t="s">
        <v>52</v>
      </c>
      <c r="C35" s="59">
        <v>1</v>
      </c>
      <c r="D35" s="51">
        <v>3.7</v>
      </c>
      <c r="E35" s="51">
        <v>3</v>
      </c>
      <c r="F35" s="51">
        <v>0.3</v>
      </c>
      <c r="G35" s="51">
        <f>PRODUCT(C35:F35)</f>
        <v>3.3300000000000005</v>
      </c>
      <c r="H35" s="50" t="s">
        <v>7</v>
      </c>
    </row>
    <row r="36" spans="1:8">
      <c r="A36" s="53"/>
      <c r="B36" s="58"/>
      <c r="C36" s="59"/>
      <c r="D36" s="51"/>
      <c r="E36" s="51"/>
      <c r="F36" s="51"/>
      <c r="G36" s="60"/>
      <c r="H36" s="50"/>
    </row>
    <row r="37" spans="1:8">
      <c r="A37" s="53"/>
      <c r="B37" s="54" t="s">
        <v>53</v>
      </c>
      <c r="C37" s="50"/>
      <c r="D37" s="51"/>
      <c r="E37" s="51"/>
      <c r="F37" s="51"/>
      <c r="G37" s="56">
        <f>ROUNDUP((G33+G35)-G39,0)</f>
        <v>-14</v>
      </c>
      <c r="H37" s="53" t="s">
        <v>7</v>
      </c>
    </row>
    <row r="38" spans="1:8">
      <c r="A38" s="53"/>
      <c r="B38" s="54"/>
      <c r="C38" s="50"/>
      <c r="D38" s="51"/>
      <c r="E38" s="51"/>
      <c r="F38" s="51"/>
      <c r="G38" s="57"/>
      <c r="H38" s="53"/>
    </row>
    <row r="39" spans="1:8" ht="27.6">
      <c r="A39" s="53"/>
      <c r="B39" s="49" t="s">
        <v>54</v>
      </c>
      <c r="C39" s="61">
        <v>1</v>
      </c>
      <c r="D39" s="51" t="s">
        <v>55</v>
      </c>
      <c r="E39" s="51">
        <f>G25</f>
        <v>21</v>
      </c>
      <c r="F39" s="51"/>
      <c r="G39" s="52">
        <f>C39*E39</f>
        <v>21</v>
      </c>
      <c r="H39" s="53" t="s">
        <v>7</v>
      </c>
    </row>
    <row r="40" spans="1:8">
      <c r="A40" s="53"/>
      <c r="B40" s="62" t="s">
        <v>56</v>
      </c>
      <c r="C40" s="33"/>
      <c r="D40" s="35"/>
      <c r="E40" s="35"/>
      <c r="F40" s="35"/>
      <c r="G40" s="57">
        <f>G25-G39</f>
        <v>0</v>
      </c>
      <c r="H40" s="38" t="s">
        <v>7</v>
      </c>
    </row>
    <row r="41" spans="1:8">
      <c r="A41" s="38"/>
      <c r="B41" s="43"/>
      <c r="C41" s="33"/>
      <c r="D41" s="35"/>
      <c r="E41" s="35"/>
      <c r="F41" s="35"/>
      <c r="G41" s="35"/>
      <c r="H41" s="33"/>
    </row>
    <row r="42" spans="1:8">
      <c r="A42" s="38">
        <f>A24+1</f>
        <v>4</v>
      </c>
      <c r="B42" s="37" t="s">
        <v>57</v>
      </c>
      <c r="C42" s="33"/>
      <c r="D42" s="35"/>
      <c r="E42" s="35"/>
      <c r="F42" s="35"/>
      <c r="G42" s="35"/>
      <c r="H42" s="33"/>
    </row>
    <row r="43" spans="1:8">
      <c r="A43" s="38"/>
      <c r="B43" s="37" t="s">
        <v>259</v>
      </c>
      <c r="C43" s="33"/>
      <c r="D43" s="35"/>
      <c r="E43" s="35"/>
      <c r="F43" s="35"/>
      <c r="G43" s="35"/>
      <c r="H43" s="33"/>
    </row>
    <row r="44" spans="1:8">
      <c r="A44" s="38"/>
      <c r="B44" s="34" t="str">
        <f>+B12</f>
        <v>F-1</v>
      </c>
      <c r="C44" s="33">
        <f>+C12</f>
        <v>2</v>
      </c>
      <c r="D44" s="35">
        <f>+D12</f>
        <v>1.5</v>
      </c>
      <c r="E44" s="35">
        <f>+E12</f>
        <v>1.5</v>
      </c>
      <c r="F44" s="35">
        <v>0.1</v>
      </c>
      <c r="G44" s="35">
        <f>PRODUCT(C44:F44)</f>
        <v>0.45</v>
      </c>
      <c r="H44" s="33" t="s">
        <v>7</v>
      </c>
    </row>
    <row r="45" spans="1:8">
      <c r="A45" s="38"/>
      <c r="B45" s="34"/>
      <c r="C45" s="33"/>
      <c r="D45" s="35"/>
      <c r="E45" s="35"/>
      <c r="F45" s="36" t="s">
        <v>33</v>
      </c>
      <c r="G45" s="36">
        <f>SUM(G44:G44)*1.1</f>
        <v>0.49500000000000005</v>
      </c>
      <c r="H45" s="38" t="s">
        <v>7</v>
      </c>
    </row>
    <row r="46" spans="1:8">
      <c r="A46" s="38"/>
      <c r="B46" s="37" t="s">
        <v>39</v>
      </c>
      <c r="C46" s="33"/>
      <c r="D46" s="35"/>
      <c r="E46" s="35"/>
      <c r="F46" s="35"/>
      <c r="G46" s="35"/>
      <c r="H46" s="33"/>
    </row>
    <row r="47" spans="1:8">
      <c r="A47" s="38"/>
      <c r="B47" s="34" t="str">
        <f>B14</f>
        <v>ALL Round Length</v>
      </c>
      <c r="C47" s="33">
        <f>C14</f>
        <v>1</v>
      </c>
      <c r="D47" s="35">
        <f>D14</f>
        <v>12</v>
      </c>
      <c r="E47" s="35">
        <v>0.6</v>
      </c>
      <c r="F47" s="35">
        <v>0.1</v>
      </c>
      <c r="G47" s="35">
        <f>PRODUCT(C47:F47)</f>
        <v>0.72</v>
      </c>
      <c r="H47" s="33" t="s">
        <v>7</v>
      </c>
    </row>
    <row r="48" spans="1:8">
      <c r="A48" s="38"/>
      <c r="B48" s="34"/>
      <c r="C48" s="33"/>
      <c r="D48" s="33"/>
      <c r="E48" s="35"/>
      <c r="F48" s="36" t="s">
        <v>33</v>
      </c>
      <c r="G48" s="36">
        <f>SUM(G47:G47)*1.1</f>
        <v>0.79200000000000004</v>
      </c>
      <c r="H48" s="38" t="s">
        <v>7</v>
      </c>
    </row>
    <row r="49" spans="1:8">
      <c r="A49" s="38"/>
      <c r="B49" s="37" t="s">
        <v>58</v>
      </c>
      <c r="C49" s="33"/>
      <c r="D49" s="35"/>
      <c r="E49" s="35"/>
      <c r="F49" s="35"/>
      <c r="G49" s="35"/>
      <c r="H49" s="33"/>
    </row>
    <row r="50" spans="1:8">
      <c r="A50" s="44"/>
      <c r="B50" s="41" t="s">
        <v>305</v>
      </c>
      <c r="C50" s="33">
        <v>1</v>
      </c>
      <c r="D50" s="35">
        <v>4</v>
      </c>
      <c r="E50" s="35">
        <v>3.2</v>
      </c>
      <c r="F50" s="35">
        <v>0.1</v>
      </c>
      <c r="G50" s="35">
        <f>PRODUCT(C50:F50)</f>
        <v>1.2800000000000002</v>
      </c>
      <c r="H50" s="33" t="s">
        <v>7</v>
      </c>
    </row>
    <row r="51" spans="1:8">
      <c r="A51" s="38"/>
      <c r="B51" s="37" t="s">
        <v>41</v>
      </c>
      <c r="C51" s="33"/>
      <c r="D51" s="35"/>
      <c r="E51" s="35"/>
      <c r="F51" s="36" t="s">
        <v>33</v>
      </c>
      <c r="G51" s="36">
        <f>SUM(G50:G50)*1.1</f>
        <v>1.4080000000000004</v>
      </c>
      <c r="H51" s="38" t="s">
        <v>7</v>
      </c>
    </row>
    <row r="52" spans="1:8">
      <c r="A52" s="38"/>
      <c r="B52" s="37"/>
      <c r="C52" s="33"/>
      <c r="D52" s="35"/>
      <c r="E52" s="35"/>
      <c r="F52" s="35"/>
      <c r="G52" s="36"/>
      <c r="H52" s="38"/>
    </row>
    <row r="53" spans="1:8">
      <c r="A53" s="38"/>
      <c r="B53" s="37" t="s">
        <v>59</v>
      </c>
      <c r="C53" s="33"/>
      <c r="D53" s="35"/>
      <c r="E53" s="35"/>
      <c r="F53" s="35"/>
      <c r="G53" s="36">
        <f>ROUNDUP(G45+G48+G51,0)</f>
        <v>3</v>
      </c>
      <c r="H53" s="38" t="s">
        <v>7</v>
      </c>
    </row>
    <row r="54" spans="1:8">
      <c r="A54" s="44"/>
      <c r="B54" s="48"/>
      <c r="C54" s="40"/>
      <c r="D54" s="42"/>
      <c r="E54" s="42"/>
      <c r="F54" s="42"/>
      <c r="G54" s="45"/>
      <c r="H54" s="44"/>
    </row>
    <row r="55" spans="1:8">
      <c r="A55" s="38">
        <f>A42+1</f>
        <v>5</v>
      </c>
      <c r="B55" s="37" t="s">
        <v>600</v>
      </c>
      <c r="C55" s="33"/>
      <c r="D55" s="35"/>
      <c r="E55" s="35"/>
      <c r="F55" s="35"/>
      <c r="G55" s="35"/>
      <c r="H55" s="33"/>
    </row>
    <row r="56" spans="1:8">
      <c r="A56" s="38"/>
      <c r="B56" s="37" t="s">
        <v>583</v>
      </c>
      <c r="C56" s="33"/>
      <c r="D56" s="35"/>
      <c r="E56" s="35"/>
      <c r="F56" s="35"/>
      <c r="G56" s="35"/>
      <c r="H56" s="33"/>
    </row>
    <row r="57" spans="1:8">
      <c r="A57" s="38"/>
      <c r="B57" s="34" t="str">
        <f>B50</f>
        <v>Parking Shed Area</v>
      </c>
      <c r="C57" s="33">
        <f>C50</f>
        <v>1</v>
      </c>
      <c r="D57" s="35">
        <v>3.5</v>
      </c>
      <c r="E57" s="35">
        <v>3</v>
      </c>
      <c r="F57" s="35">
        <v>0.23</v>
      </c>
      <c r="G57" s="35">
        <f>PRODUCT(C57:F57)</f>
        <v>2.415</v>
      </c>
      <c r="H57" s="33" t="s">
        <v>7</v>
      </c>
    </row>
    <row r="58" spans="1:8">
      <c r="A58" s="38"/>
      <c r="B58" s="34"/>
      <c r="C58" s="33"/>
      <c r="D58" s="35"/>
      <c r="E58" s="35"/>
      <c r="F58" s="36" t="s">
        <v>33</v>
      </c>
      <c r="G58" s="36">
        <f>ROUND(SUM(G57:G57)*1.1,0)</f>
        <v>3</v>
      </c>
      <c r="H58" s="38" t="s">
        <v>7</v>
      </c>
    </row>
    <row r="59" spans="1:8">
      <c r="A59" s="44"/>
      <c r="B59" s="48"/>
      <c r="C59" s="40"/>
      <c r="D59" s="42"/>
      <c r="E59" s="42"/>
      <c r="F59" s="42"/>
      <c r="G59" s="45"/>
      <c r="H59" s="44"/>
    </row>
    <row r="60" spans="1:8">
      <c r="A60" s="38">
        <f>A55+1</f>
        <v>6</v>
      </c>
      <c r="B60" s="37" t="s">
        <v>60</v>
      </c>
      <c r="C60" s="33"/>
      <c r="D60" s="35"/>
      <c r="E60" s="35"/>
      <c r="F60" s="35"/>
      <c r="G60" s="35"/>
      <c r="H60" s="33"/>
    </row>
    <row r="61" spans="1:8">
      <c r="A61" s="38"/>
      <c r="B61" s="34" t="s">
        <v>61</v>
      </c>
      <c r="C61" s="33">
        <v>1</v>
      </c>
      <c r="D61" s="35">
        <v>3.5</v>
      </c>
      <c r="E61" s="35">
        <v>3</v>
      </c>
      <c r="F61" s="35"/>
      <c r="G61" s="35">
        <f>ROUND(PRODUCT(C61:F61),0)</f>
        <v>11</v>
      </c>
      <c r="H61" s="33" t="s">
        <v>6</v>
      </c>
    </row>
    <row r="62" spans="1:8">
      <c r="A62" s="44"/>
      <c r="B62" s="41"/>
      <c r="C62" s="40"/>
      <c r="D62" s="42"/>
      <c r="E62" s="42"/>
      <c r="F62" s="42"/>
      <c r="G62" s="42"/>
      <c r="H62" s="40"/>
    </row>
    <row r="63" spans="1:8">
      <c r="A63" s="38"/>
      <c r="B63" s="37"/>
      <c r="C63" s="33"/>
      <c r="D63" s="35"/>
      <c r="E63" s="35"/>
      <c r="F63" s="36"/>
      <c r="G63" s="36">
        <f>ROUND(SUM(G61)*1.1,0)</f>
        <v>12</v>
      </c>
      <c r="H63" s="33" t="s">
        <v>6</v>
      </c>
    </row>
    <row r="64" spans="1:8">
      <c r="A64" s="38"/>
      <c r="B64" s="37"/>
      <c r="C64" s="33"/>
      <c r="D64" s="35"/>
      <c r="E64" s="35"/>
      <c r="F64" s="36"/>
      <c r="G64" s="36"/>
      <c r="H64" s="38"/>
    </row>
    <row r="65" spans="1:8">
      <c r="A65" s="38"/>
      <c r="B65" s="37" t="s">
        <v>185</v>
      </c>
      <c r="C65" s="33"/>
      <c r="D65" s="35"/>
      <c r="E65" s="35"/>
      <c r="F65" s="36"/>
      <c r="G65" s="36">
        <f>+G63</f>
        <v>12</v>
      </c>
      <c r="H65" s="38" t="s">
        <v>6</v>
      </c>
    </row>
    <row r="66" spans="1:8">
      <c r="A66" s="38"/>
      <c r="B66" s="37"/>
      <c r="C66" s="33"/>
      <c r="D66" s="35"/>
      <c r="E66" s="35"/>
      <c r="F66" s="36"/>
      <c r="G66" s="36"/>
      <c r="H66" s="38"/>
    </row>
    <row r="67" spans="1:8">
      <c r="A67" s="38">
        <f>A60+1</f>
        <v>7</v>
      </c>
      <c r="B67" s="37" t="s">
        <v>62</v>
      </c>
      <c r="C67" s="33"/>
      <c r="D67" s="35"/>
      <c r="E67" s="35"/>
      <c r="F67" s="36"/>
      <c r="G67" s="36"/>
      <c r="H67" s="38"/>
    </row>
    <row r="68" spans="1:8">
      <c r="A68" s="44"/>
      <c r="B68" s="48" t="s">
        <v>261</v>
      </c>
      <c r="C68" s="40"/>
      <c r="D68" s="42"/>
      <c r="E68" s="42"/>
      <c r="F68" s="45"/>
      <c r="G68" s="45"/>
      <c r="H68" s="44"/>
    </row>
    <row r="69" spans="1:8">
      <c r="A69" s="38"/>
      <c r="B69" s="37" t="s">
        <v>63</v>
      </c>
      <c r="C69" s="33"/>
      <c r="D69" s="35"/>
      <c r="E69" s="35"/>
      <c r="F69" s="36"/>
      <c r="G69" s="36"/>
      <c r="H69" s="38"/>
    </row>
    <row r="70" spans="1:8">
      <c r="A70" s="38"/>
      <c r="B70" s="34" t="str">
        <f>B47</f>
        <v>ALL Round Length</v>
      </c>
      <c r="C70" s="33">
        <f>C47</f>
        <v>1</v>
      </c>
      <c r="D70" s="35">
        <f>D47</f>
        <v>12</v>
      </c>
      <c r="E70" s="35">
        <v>0.45</v>
      </c>
      <c r="F70" s="35">
        <v>0.9</v>
      </c>
      <c r="G70" s="35">
        <f>PRODUCT(C70:F70)</f>
        <v>4.8600000000000003</v>
      </c>
      <c r="H70" s="33" t="s">
        <v>7</v>
      </c>
    </row>
    <row r="71" spans="1:8">
      <c r="A71" s="44"/>
      <c r="B71" s="41"/>
      <c r="C71" s="40"/>
      <c r="D71" s="42"/>
      <c r="E71" s="42"/>
      <c r="F71" s="42"/>
      <c r="G71" s="42"/>
      <c r="H71" s="40"/>
    </row>
    <row r="72" spans="1:8">
      <c r="A72" s="38"/>
      <c r="B72" s="37"/>
      <c r="C72" s="33"/>
      <c r="D72" s="35"/>
      <c r="E72" s="35"/>
      <c r="F72" s="36"/>
      <c r="G72" s="36">
        <f>ROUNDUP(SUM(G70:G71)*1.1,0)</f>
        <v>6</v>
      </c>
      <c r="H72" s="38" t="s">
        <v>7</v>
      </c>
    </row>
    <row r="73" spans="1:8">
      <c r="A73" s="38"/>
      <c r="B73" s="37" t="s">
        <v>65</v>
      </c>
      <c r="C73" s="33"/>
      <c r="D73" s="35"/>
      <c r="E73" s="35"/>
      <c r="F73" s="36"/>
      <c r="G73" s="36"/>
      <c r="H73" s="38"/>
    </row>
    <row r="74" spans="1:8">
      <c r="A74" s="38"/>
      <c r="B74" s="34" t="str">
        <f>B70</f>
        <v>ALL Round Length</v>
      </c>
      <c r="C74" s="33">
        <f>C70</f>
        <v>1</v>
      </c>
      <c r="D74" s="35">
        <f>D70</f>
        <v>12</v>
      </c>
      <c r="E74" s="35">
        <v>0.38</v>
      </c>
      <c r="F74" s="35">
        <v>0.3</v>
      </c>
      <c r="G74" s="35">
        <f>PRODUCT(C74:F74)</f>
        <v>1.3680000000000001</v>
      </c>
      <c r="H74" s="33" t="s">
        <v>7</v>
      </c>
    </row>
    <row r="75" spans="1:8">
      <c r="A75" s="44"/>
      <c r="B75" s="48"/>
      <c r="C75" s="40"/>
      <c r="D75" s="42"/>
      <c r="E75" s="42"/>
      <c r="F75" s="42"/>
      <c r="G75" s="42"/>
      <c r="H75" s="40"/>
    </row>
    <row r="76" spans="1:8">
      <c r="A76" s="38"/>
      <c r="B76" s="37"/>
      <c r="C76" s="33"/>
      <c r="D76" s="35"/>
      <c r="E76" s="35"/>
      <c r="F76" s="36"/>
      <c r="G76" s="36">
        <f>ROUND(SUM(G74:G75)*1.1,0)</f>
        <v>2</v>
      </c>
      <c r="H76" s="38" t="s">
        <v>7</v>
      </c>
    </row>
    <row r="77" spans="1:8">
      <c r="A77" s="38"/>
      <c r="B77" s="37"/>
      <c r="C77" s="33"/>
      <c r="D77" s="35"/>
      <c r="E77" s="35"/>
      <c r="F77" s="36"/>
      <c r="G77" s="36"/>
      <c r="H77" s="38"/>
    </row>
    <row r="78" spans="1:8">
      <c r="A78" s="38"/>
      <c r="B78" s="37" t="s">
        <v>66</v>
      </c>
      <c r="C78" s="33"/>
      <c r="D78" s="35"/>
      <c r="E78" s="35"/>
      <c r="F78" s="36"/>
      <c r="G78" s="36">
        <f>G72+G76</f>
        <v>8</v>
      </c>
      <c r="H78" s="38" t="s">
        <v>7</v>
      </c>
    </row>
    <row r="79" spans="1:8">
      <c r="A79" s="38"/>
      <c r="B79" s="37"/>
      <c r="C79" s="33"/>
      <c r="D79" s="35"/>
      <c r="E79" s="35"/>
      <c r="F79" s="36"/>
      <c r="G79" s="36"/>
      <c r="H79" s="33"/>
    </row>
    <row r="80" spans="1:8">
      <c r="A80" s="38">
        <f>A67+1</f>
        <v>8</v>
      </c>
      <c r="B80" s="37" t="s">
        <v>67</v>
      </c>
      <c r="C80" s="33"/>
      <c r="D80" s="35"/>
      <c r="E80" s="35"/>
      <c r="F80" s="35"/>
      <c r="G80" s="35"/>
      <c r="H80" s="33"/>
    </row>
    <row r="81" spans="1:8">
      <c r="A81" s="38"/>
      <c r="B81" s="34"/>
      <c r="C81" s="33">
        <v>1</v>
      </c>
      <c r="D81" s="35">
        <v>7.5</v>
      </c>
      <c r="E81" s="35">
        <v>0.75</v>
      </c>
      <c r="F81" s="35"/>
      <c r="G81" s="35">
        <f>ROUND(PRODUCT(C81:F81),0)</f>
        <v>6</v>
      </c>
      <c r="H81" s="33" t="s">
        <v>6</v>
      </c>
    </row>
    <row r="82" spans="1:8">
      <c r="A82" s="38"/>
      <c r="B82" s="37"/>
      <c r="C82" s="33"/>
      <c r="D82" s="35"/>
      <c r="E82" s="35"/>
      <c r="F82" s="36"/>
      <c r="G82" s="36">
        <f>ROUNDUP(SUM(G81)*1.1,0)</f>
        <v>7</v>
      </c>
      <c r="H82" s="33" t="s">
        <v>6</v>
      </c>
    </row>
    <row r="83" spans="1:8">
      <c r="A83" s="38"/>
      <c r="B83" s="37"/>
      <c r="C83" s="33"/>
      <c r="D83" s="35"/>
      <c r="E83" s="35"/>
      <c r="F83" s="36"/>
      <c r="G83" s="36"/>
      <c r="H83" s="38"/>
    </row>
    <row r="84" spans="1:8">
      <c r="A84" s="38"/>
      <c r="B84" s="37" t="s">
        <v>68</v>
      </c>
      <c r="C84" s="33"/>
      <c r="D84" s="35"/>
      <c r="E84" s="35"/>
      <c r="F84" s="36"/>
      <c r="G84" s="36">
        <f>+G82</f>
        <v>7</v>
      </c>
      <c r="H84" s="38" t="s">
        <v>6</v>
      </c>
    </row>
    <row r="85" spans="1:8">
      <c r="A85" s="38"/>
      <c r="B85" s="37"/>
      <c r="C85" s="33"/>
      <c r="D85" s="35"/>
      <c r="E85" s="35"/>
      <c r="F85" s="36"/>
      <c r="G85" s="36"/>
      <c r="H85" s="38"/>
    </row>
    <row r="86" spans="1:8">
      <c r="A86" s="38">
        <f>A80+1</f>
        <v>9</v>
      </c>
      <c r="B86" s="37" t="s">
        <v>69</v>
      </c>
      <c r="C86" s="33"/>
      <c r="D86" s="35"/>
      <c r="E86" s="35"/>
      <c r="F86" s="35"/>
      <c r="G86" s="36"/>
      <c r="H86" s="38"/>
    </row>
    <row r="87" spans="1:8">
      <c r="A87" s="38" t="s">
        <v>70</v>
      </c>
      <c r="B87" s="37" t="s">
        <v>259</v>
      </c>
      <c r="C87" s="33"/>
      <c r="D87" s="35"/>
      <c r="E87" s="35"/>
      <c r="F87" s="35"/>
      <c r="G87" s="35"/>
      <c r="H87" s="33"/>
    </row>
    <row r="88" spans="1:8">
      <c r="A88" s="38"/>
      <c r="B88" s="34" t="str">
        <f>B44</f>
        <v>F-1</v>
      </c>
      <c r="C88" s="33">
        <f>C44</f>
        <v>2</v>
      </c>
      <c r="D88" s="35">
        <f>D12-0.15*2</f>
        <v>1.2</v>
      </c>
      <c r="E88" s="35">
        <f>E12-0.15*2</f>
        <v>1.2</v>
      </c>
      <c r="F88" s="35">
        <v>0.5</v>
      </c>
      <c r="G88" s="35">
        <f>PRODUCT(C88:F88)</f>
        <v>1.44</v>
      </c>
      <c r="H88" s="33" t="s">
        <v>7</v>
      </c>
    </row>
    <row r="89" spans="1:8">
      <c r="A89" s="38"/>
      <c r="B89" s="37" t="s">
        <v>71</v>
      </c>
      <c r="C89" s="33"/>
      <c r="D89" s="35"/>
      <c r="E89" s="35"/>
      <c r="F89" s="35"/>
      <c r="G89" s="36">
        <f>ROUND(SUM(G88:G88)*1.05,0)</f>
        <v>2</v>
      </c>
      <c r="H89" s="38" t="s">
        <v>7</v>
      </c>
    </row>
    <row r="90" spans="1:8">
      <c r="A90" s="38"/>
      <c r="B90" s="37"/>
      <c r="C90" s="33"/>
      <c r="D90" s="35"/>
      <c r="E90" s="35"/>
      <c r="F90" s="35"/>
      <c r="G90" s="36"/>
      <c r="H90" s="38"/>
    </row>
    <row r="91" spans="1:8">
      <c r="A91" s="38" t="s">
        <v>72</v>
      </c>
      <c r="B91" s="37" t="s">
        <v>73</v>
      </c>
      <c r="C91" s="33"/>
      <c r="D91" s="35"/>
      <c r="E91" s="35"/>
      <c r="F91" s="35"/>
      <c r="G91" s="36"/>
      <c r="H91" s="33"/>
    </row>
    <row r="92" spans="1:8">
      <c r="A92" s="44"/>
      <c r="B92" s="48" t="s">
        <v>91</v>
      </c>
      <c r="C92" s="40"/>
      <c r="D92" s="42"/>
      <c r="E92" s="42"/>
      <c r="F92" s="42"/>
      <c r="G92" s="45"/>
      <c r="H92" s="40"/>
    </row>
    <row r="93" spans="1:8">
      <c r="A93" s="38"/>
      <c r="B93" s="37" t="s">
        <v>262</v>
      </c>
      <c r="C93" s="33"/>
      <c r="D93" s="35"/>
      <c r="E93" s="35"/>
      <c r="F93" s="35"/>
      <c r="G93" s="36"/>
      <c r="H93" s="33"/>
    </row>
    <row r="94" spans="1:8">
      <c r="A94" s="38"/>
      <c r="B94" s="34" t="s">
        <v>306</v>
      </c>
      <c r="C94" s="33">
        <f>C88</f>
        <v>2</v>
      </c>
      <c r="D94" s="35">
        <v>0.3</v>
      </c>
      <c r="E94" s="35">
        <v>0.3</v>
      </c>
      <c r="F94" s="35">
        <f>F12+F18+F35-F44-F88-F100</f>
        <v>2.3199999999999998</v>
      </c>
      <c r="G94" s="35">
        <f>PRODUCT(C94:F94)</f>
        <v>0.41759999999999997</v>
      </c>
      <c r="H94" s="33" t="s">
        <v>7</v>
      </c>
    </row>
    <row r="95" spans="1:8">
      <c r="A95" s="38"/>
      <c r="B95" s="37" t="s">
        <v>76</v>
      </c>
      <c r="C95" s="33"/>
      <c r="D95" s="35"/>
      <c r="E95" s="35"/>
      <c r="F95" s="35"/>
      <c r="G95" s="36">
        <f>ROUND(SUM(G94:G94)*1.2,0)</f>
        <v>1</v>
      </c>
      <c r="H95" s="38" t="s">
        <v>7</v>
      </c>
    </row>
    <row r="96" spans="1:8">
      <c r="A96" s="38"/>
      <c r="B96" s="37"/>
      <c r="C96" s="33"/>
      <c r="D96" s="35"/>
      <c r="E96" s="35"/>
      <c r="F96" s="35"/>
      <c r="G96" s="36"/>
      <c r="H96" s="38"/>
    </row>
    <row r="97" spans="1:8">
      <c r="A97" s="38"/>
      <c r="B97" s="37" t="s">
        <v>78</v>
      </c>
      <c r="C97" s="33"/>
      <c r="D97" s="36" t="s">
        <v>79</v>
      </c>
      <c r="E97" s="36"/>
      <c r="F97" s="35"/>
      <c r="G97" s="36">
        <f>G95</f>
        <v>1</v>
      </c>
      <c r="H97" s="38" t="s">
        <v>7</v>
      </c>
    </row>
    <row r="98" spans="1:8">
      <c r="A98" s="44"/>
      <c r="B98" s="48"/>
      <c r="C98" s="40"/>
      <c r="D98" s="45"/>
      <c r="E98" s="45"/>
      <c r="F98" s="42"/>
      <c r="G98" s="45"/>
      <c r="H98" s="44"/>
    </row>
    <row r="99" spans="1:8">
      <c r="A99" s="38" t="s">
        <v>81</v>
      </c>
      <c r="B99" s="37" t="s">
        <v>1068</v>
      </c>
      <c r="C99" s="33"/>
      <c r="D99" s="35"/>
      <c r="E99" s="35"/>
      <c r="F99" s="35"/>
      <c r="G99" s="35"/>
      <c r="H99" s="33"/>
    </row>
    <row r="100" spans="1:8">
      <c r="A100" s="38"/>
      <c r="B100" s="34" t="s">
        <v>601</v>
      </c>
      <c r="C100" s="33">
        <v>2</v>
      </c>
      <c r="D100" s="35">
        <v>3</v>
      </c>
      <c r="E100" s="35">
        <v>0.23</v>
      </c>
      <c r="F100" s="148">
        <v>0.38</v>
      </c>
      <c r="G100" s="35">
        <f>PRODUCT(C100:F100)</f>
        <v>0.52440000000000009</v>
      </c>
      <c r="H100" s="33" t="s">
        <v>7</v>
      </c>
    </row>
    <row r="101" spans="1:8">
      <c r="A101" s="38"/>
      <c r="B101" s="34"/>
      <c r="C101" s="33">
        <v>1</v>
      </c>
      <c r="D101" s="35">
        <v>3.5</v>
      </c>
      <c r="E101" s="35">
        <v>0.23</v>
      </c>
      <c r="F101" s="35">
        <v>0.38</v>
      </c>
      <c r="G101" s="35">
        <f>PRODUCT(C101:F101)</f>
        <v>0.30590000000000001</v>
      </c>
      <c r="H101" s="33" t="s">
        <v>7</v>
      </c>
    </row>
    <row r="102" spans="1:8">
      <c r="A102" s="44"/>
      <c r="B102" s="41"/>
      <c r="C102" s="33"/>
      <c r="D102" s="35"/>
      <c r="E102" s="35"/>
      <c r="F102" s="35"/>
      <c r="G102" s="36">
        <f>ROUNDUP(SUM(G100:G101)*1.1,0)</f>
        <v>1</v>
      </c>
      <c r="H102" s="38" t="s">
        <v>7</v>
      </c>
    </row>
    <row r="103" spans="1:8">
      <c r="A103" s="38"/>
      <c r="B103" s="34"/>
      <c r="C103" s="33"/>
      <c r="D103" s="35"/>
      <c r="E103" s="35"/>
      <c r="F103" s="35"/>
      <c r="G103" s="36"/>
      <c r="H103" s="38"/>
    </row>
    <row r="104" spans="1:8">
      <c r="A104" s="38"/>
      <c r="B104" s="150" t="s">
        <v>1069</v>
      </c>
      <c r="C104" s="33"/>
      <c r="D104" s="36"/>
      <c r="E104" s="36"/>
      <c r="F104" s="36" t="s">
        <v>23</v>
      </c>
      <c r="G104" s="36">
        <f>G102</f>
        <v>1</v>
      </c>
      <c r="H104" s="36" t="s">
        <v>7</v>
      </c>
    </row>
    <row r="105" spans="1:8">
      <c r="A105" s="38"/>
      <c r="B105" s="37"/>
      <c r="C105" s="11"/>
      <c r="D105" s="36"/>
      <c r="E105" s="35"/>
      <c r="F105" s="36"/>
      <c r="G105" s="36"/>
      <c r="H105" s="38"/>
    </row>
    <row r="106" spans="1:8">
      <c r="A106" s="38"/>
      <c r="B106" s="37" t="s">
        <v>107</v>
      </c>
      <c r="C106" s="33"/>
      <c r="D106" s="35"/>
      <c r="E106" s="35"/>
      <c r="F106" s="35"/>
      <c r="G106" s="36"/>
      <c r="H106" s="38"/>
    </row>
    <row r="107" spans="1:8">
      <c r="A107" s="38"/>
      <c r="B107" s="37" t="s">
        <v>108</v>
      </c>
      <c r="C107" s="33"/>
      <c r="D107" s="35"/>
      <c r="E107" s="35"/>
      <c r="F107" s="35"/>
      <c r="G107" s="36">
        <f>G89+G97+G104</f>
        <v>4</v>
      </c>
      <c r="H107" s="38" t="s">
        <v>7</v>
      </c>
    </row>
    <row r="108" spans="1:8">
      <c r="A108" s="38"/>
      <c r="B108" s="37"/>
      <c r="C108" s="33"/>
      <c r="D108" s="35"/>
      <c r="E108" s="645" t="s">
        <v>110</v>
      </c>
      <c r="F108" s="646"/>
      <c r="G108" s="36">
        <f>SUM(G107:G107)</f>
        <v>4</v>
      </c>
      <c r="H108" s="38" t="s">
        <v>7</v>
      </c>
    </row>
    <row r="109" spans="1:8">
      <c r="A109" s="38"/>
      <c r="B109" s="37"/>
      <c r="C109" s="33"/>
      <c r="D109" s="35"/>
      <c r="E109" s="35"/>
      <c r="F109" s="36"/>
      <c r="G109" s="36"/>
      <c r="H109" s="38"/>
    </row>
    <row r="110" spans="1:8">
      <c r="A110" s="38">
        <f>A86+1</f>
        <v>10</v>
      </c>
      <c r="B110" s="107" t="s">
        <v>111</v>
      </c>
      <c r="C110" s="108"/>
      <c r="D110" s="109"/>
      <c r="E110" s="109"/>
      <c r="F110" s="109"/>
      <c r="G110" s="109"/>
      <c r="H110" s="108"/>
    </row>
    <row r="111" spans="1:8">
      <c r="A111" s="38"/>
      <c r="B111" s="110" t="s">
        <v>112</v>
      </c>
      <c r="C111" s="108"/>
      <c r="D111" s="109">
        <f>G89</f>
        <v>2</v>
      </c>
      <c r="E111" s="109" t="s">
        <v>113</v>
      </c>
      <c r="F111" s="12">
        <v>60</v>
      </c>
      <c r="G111" s="109">
        <f t="shared" ref="G111:G118" si="0">F111*D111</f>
        <v>120</v>
      </c>
      <c r="H111" s="108" t="s">
        <v>114</v>
      </c>
    </row>
    <row r="112" spans="1:8">
      <c r="A112" s="38"/>
      <c r="B112" s="110" t="s">
        <v>115</v>
      </c>
      <c r="C112" s="108"/>
      <c r="D112" s="109">
        <f>G104</f>
        <v>1</v>
      </c>
      <c r="E112" s="109" t="s">
        <v>113</v>
      </c>
      <c r="F112" s="12">
        <v>150</v>
      </c>
      <c r="G112" s="109">
        <f t="shared" si="0"/>
        <v>150</v>
      </c>
      <c r="H112" s="108" t="s">
        <v>114</v>
      </c>
    </row>
    <row r="113" spans="1:8">
      <c r="A113" s="38"/>
      <c r="B113" s="110" t="s">
        <v>116</v>
      </c>
      <c r="C113" s="108"/>
      <c r="D113" s="109">
        <f>G97</f>
        <v>1</v>
      </c>
      <c r="E113" s="109" t="s">
        <v>113</v>
      </c>
      <c r="F113" s="12">
        <v>250</v>
      </c>
      <c r="G113" s="109">
        <f t="shared" si="0"/>
        <v>250</v>
      </c>
      <c r="H113" s="108" t="s">
        <v>114</v>
      </c>
    </row>
    <row r="114" spans="1:8">
      <c r="A114" s="38"/>
      <c r="B114" s="110" t="s">
        <v>117</v>
      </c>
      <c r="C114" s="108"/>
      <c r="D114" s="109">
        <v>0</v>
      </c>
      <c r="E114" s="109" t="s">
        <v>113</v>
      </c>
      <c r="F114" s="12">
        <v>250</v>
      </c>
      <c r="G114" s="109">
        <f t="shared" si="0"/>
        <v>0</v>
      </c>
      <c r="H114" s="108" t="s">
        <v>114</v>
      </c>
    </row>
    <row r="115" spans="1:8">
      <c r="A115" s="38"/>
      <c r="B115" s="110" t="s">
        <v>118</v>
      </c>
      <c r="C115" s="108"/>
      <c r="D115" s="109">
        <v>0</v>
      </c>
      <c r="E115" s="109" t="s">
        <v>113</v>
      </c>
      <c r="F115" s="12">
        <v>80</v>
      </c>
      <c r="G115" s="109">
        <f t="shared" si="0"/>
        <v>0</v>
      </c>
      <c r="H115" s="108" t="s">
        <v>114</v>
      </c>
    </row>
    <row r="116" spans="1:8">
      <c r="A116" s="38"/>
      <c r="B116" s="110" t="s">
        <v>410</v>
      </c>
      <c r="C116" s="108"/>
      <c r="D116" s="109">
        <v>0</v>
      </c>
      <c r="E116" s="109" t="s">
        <v>113</v>
      </c>
      <c r="F116" s="12">
        <v>100</v>
      </c>
      <c r="G116" s="109">
        <f t="shared" si="0"/>
        <v>0</v>
      </c>
      <c r="H116" s="108" t="s">
        <v>114</v>
      </c>
    </row>
    <row r="117" spans="1:8">
      <c r="A117" s="38"/>
      <c r="B117" s="111" t="s">
        <v>409</v>
      </c>
      <c r="C117" s="108"/>
      <c r="D117" s="109">
        <v>0</v>
      </c>
      <c r="E117" s="109" t="s">
        <v>113</v>
      </c>
      <c r="F117" s="12">
        <v>80</v>
      </c>
      <c r="G117" s="109">
        <f t="shared" si="0"/>
        <v>0</v>
      </c>
      <c r="H117" s="108" t="s">
        <v>114</v>
      </c>
    </row>
    <row r="118" spans="1:8">
      <c r="A118" s="38"/>
      <c r="B118" s="111" t="s">
        <v>412</v>
      </c>
      <c r="C118" s="108"/>
      <c r="D118" s="109">
        <v>0</v>
      </c>
      <c r="E118" s="109" t="s">
        <v>113</v>
      </c>
      <c r="F118" s="12">
        <v>60</v>
      </c>
      <c r="G118" s="109">
        <f t="shared" si="0"/>
        <v>0</v>
      </c>
      <c r="H118" s="108" t="s">
        <v>114</v>
      </c>
    </row>
    <row r="119" spans="1:8">
      <c r="A119" s="38"/>
      <c r="B119" s="111"/>
      <c r="C119" s="108"/>
      <c r="D119" s="109">
        <f>ROUNDUP(SUM(D111:D118),0)</f>
        <v>4</v>
      </c>
      <c r="E119" s="109"/>
      <c r="F119" s="109"/>
      <c r="G119" s="109">
        <f>ROUND(SUM(G111:G118),0)</f>
        <v>520</v>
      </c>
      <c r="H119" s="108" t="s">
        <v>114</v>
      </c>
    </row>
    <row r="120" spans="1:8">
      <c r="A120" s="38"/>
      <c r="B120" s="111" t="s">
        <v>119</v>
      </c>
      <c r="C120" s="108"/>
      <c r="D120" s="109"/>
      <c r="E120" s="109"/>
      <c r="F120" s="109"/>
      <c r="G120" s="109">
        <f>ROUND(+G119*5%,0)</f>
        <v>26</v>
      </c>
      <c r="H120" s="108" t="s">
        <v>114</v>
      </c>
    </row>
    <row r="121" spans="1:8">
      <c r="A121" s="38"/>
      <c r="B121" s="111"/>
      <c r="C121" s="108"/>
      <c r="D121" s="109"/>
      <c r="E121" s="109"/>
      <c r="F121" s="109"/>
      <c r="G121" s="109"/>
      <c r="H121" s="108"/>
    </row>
    <row r="122" spans="1:8">
      <c r="A122" s="38"/>
      <c r="B122" s="111"/>
      <c r="C122" s="108"/>
      <c r="D122" s="109"/>
      <c r="E122" s="109"/>
      <c r="F122" s="109"/>
      <c r="G122" s="112">
        <f>SUM(G119:G121)</f>
        <v>546</v>
      </c>
      <c r="H122" s="113" t="s">
        <v>120</v>
      </c>
    </row>
    <row r="123" spans="1:8">
      <c r="A123" s="38"/>
      <c r="B123" s="111"/>
      <c r="C123" s="108"/>
      <c r="D123" s="109"/>
      <c r="E123" s="109"/>
      <c r="F123" s="112" t="s">
        <v>121</v>
      </c>
      <c r="G123" s="112">
        <f>ROUNDUP((G122/1000),0)</f>
        <v>1</v>
      </c>
      <c r="H123" s="113" t="s">
        <v>122</v>
      </c>
    </row>
    <row r="124" spans="1:8">
      <c r="A124" s="10"/>
      <c r="B124" s="114"/>
      <c r="C124" s="11"/>
      <c r="D124" s="11"/>
      <c r="E124" s="11"/>
      <c r="F124" s="11"/>
      <c r="G124" s="11"/>
      <c r="H124" s="11"/>
    </row>
    <row r="125" spans="1:8">
      <c r="A125" s="38">
        <f>A110+1</f>
        <v>11</v>
      </c>
      <c r="B125" s="37" t="s">
        <v>123</v>
      </c>
      <c r="C125" s="11"/>
      <c r="D125" s="11"/>
      <c r="E125" s="11"/>
      <c r="F125" s="11"/>
      <c r="G125" s="11"/>
      <c r="H125" s="11"/>
    </row>
    <row r="126" spans="1:8">
      <c r="A126" s="10"/>
      <c r="B126" s="29" t="str">
        <f>+B87</f>
        <v xml:space="preserve">Under Footing </v>
      </c>
      <c r="C126" s="11"/>
      <c r="D126" s="11"/>
      <c r="E126" s="11"/>
      <c r="F126" s="11"/>
      <c r="G126" s="35"/>
      <c r="H126" s="33"/>
    </row>
    <row r="127" spans="1:8">
      <c r="A127" s="10"/>
      <c r="B127" s="114" t="str">
        <f>+B88</f>
        <v>F-1</v>
      </c>
      <c r="C127" s="11">
        <f>+C88</f>
        <v>2</v>
      </c>
      <c r="D127" s="11">
        <f>(D88*2)+(E88*2)</f>
        <v>4.8</v>
      </c>
      <c r="E127" s="11"/>
      <c r="F127" s="12">
        <f>+F88</f>
        <v>0.5</v>
      </c>
      <c r="G127" s="35">
        <f>PRODUCT(C127:F127)</f>
        <v>4.8</v>
      </c>
      <c r="H127" s="33" t="s">
        <v>6</v>
      </c>
    </row>
    <row r="128" spans="1:8">
      <c r="A128" s="10"/>
      <c r="B128" s="29" t="s">
        <v>269</v>
      </c>
      <c r="C128" s="11"/>
      <c r="D128" s="11"/>
      <c r="E128" s="11"/>
      <c r="F128" s="11"/>
      <c r="G128" s="36">
        <f>ROUND(SUM(G127:G127)*1.1,0)</f>
        <v>5</v>
      </c>
      <c r="H128" s="38" t="s">
        <v>6</v>
      </c>
    </row>
    <row r="129" spans="1:8">
      <c r="A129" s="10"/>
      <c r="B129" s="29"/>
      <c r="C129" s="11"/>
      <c r="D129" s="11"/>
      <c r="E129" s="11"/>
      <c r="F129" s="11"/>
      <c r="G129" s="36"/>
      <c r="H129" s="38"/>
    </row>
    <row r="130" spans="1:8">
      <c r="A130" s="10"/>
      <c r="B130" s="29" t="str">
        <f>+B91</f>
        <v>RCC Columns</v>
      </c>
      <c r="C130" s="11"/>
      <c r="D130" s="11"/>
      <c r="E130" s="11"/>
      <c r="F130" s="11"/>
      <c r="G130" s="11"/>
      <c r="H130" s="11"/>
    </row>
    <row r="131" spans="1:8">
      <c r="A131" s="10"/>
      <c r="B131" s="29" t="str">
        <f>+B93</f>
        <v xml:space="preserve">Below FFL </v>
      </c>
      <c r="C131" s="11"/>
      <c r="D131" s="11"/>
      <c r="E131" s="11"/>
      <c r="F131" s="11"/>
      <c r="G131" s="11"/>
      <c r="H131" s="11"/>
    </row>
    <row r="132" spans="1:8">
      <c r="A132" s="10"/>
      <c r="B132" s="114" t="str">
        <f>+B94</f>
        <v>P1</v>
      </c>
      <c r="C132" s="11">
        <f>+C94</f>
        <v>2</v>
      </c>
      <c r="D132" s="11">
        <f>+(D94+E94)*2</f>
        <v>1.2</v>
      </c>
      <c r="E132" s="11"/>
      <c r="F132" s="12">
        <f>+F94</f>
        <v>2.3199999999999998</v>
      </c>
      <c r="G132" s="35">
        <f>PRODUCT(C132:F132)</f>
        <v>5.5679999999999996</v>
      </c>
      <c r="H132" s="33" t="s">
        <v>6</v>
      </c>
    </row>
    <row r="133" spans="1:8">
      <c r="A133" s="10"/>
      <c r="B133" s="29"/>
      <c r="C133" s="11"/>
      <c r="D133" s="11"/>
      <c r="E133" s="11"/>
      <c r="F133" s="11"/>
      <c r="G133" s="36">
        <f>ROUND(SUM(G132:G132)*1.1,0)</f>
        <v>6</v>
      </c>
      <c r="H133" s="38" t="s">
        <v>6</v>
      </c>
    </row>
    <row r="134" spans="1:8">
      <c r="A134" s="10"/>
      <c r="B134" s="114"/>
      <c r="C134" s="11"/>
      <c r="D134" s="11"/>
      <c r="E134" s="11"/>
      <c r="F134" s="11"/>
      <c r="G134" s="11"/>
      <c r="H134" s="11"/>
    </row>
    <row r="135" spans="1:8">
      <c r="A135" s="10"/>
      <c r="B135" s="29" t="s">
        <v>124</v>
      </c>
      <c r="C135" s="33"/>
      <c r="D135" s="36" t="s">
        <v>79</v>
      </c>
      <c r="E135" s="36"/>
      <c r="F135" s="11"/>
      <c r="G135" s="115">
        <f>G133</f>
        <v>6</v>
      </c>
      <c r="H135" s="38" t="s">
        <v>6</v>
      </c>
    </row>
    <row r="136" spans="1:8">
      <c r="A136" s="10"/>
      <c r="B136" s="29"/>
      <c r="C136" s="10"/>
      <c r="D136" s="10"/>
      <c r="E136" s="11"/>
      <c r="F136" s="11"/>
      <c r="G136" s="115"/>
      <c r="H136" s="38"/>
    </row>
    <row r="137" spans="1:8">
      <c r="A137" s="10"/>
      <c r="B137" s="29" t="s">
        <v>1070</v>
      </c>
      <c r="C137" s="11"/>
      <c r="D137" s="11"/>
      <c r="E137" s="11"/>
      <c r="F137" s="11"/>
      <c r="G137" s="11"/>
      <c r="H137" s="11"/>
    </row>
    <row r="138" spans="1:8">
      <c r="A138" s="63"/>
      <c r="B138" s="13" t="str">
        <f>B100</f>
        <v xml:space="preserve">Ambulance Shed  </v>
      </c>
      <c r="C138" s="151">
        <f t="shared" ref="C138:D138" si="1">C100</f>
        <v>2</v>
      </c>
      <c r="D138" s="12">
        <f t="shared" si="1"/>
        <v>3</v>
      </c>
      <c r="E138" s="12"/>
      <c r="F138" s="152">
        <v>0.76</v>
      </c>
      <c r="G138" s="35">
        <f>PRODUCT(C138:F138)</f>
        <v>4.5600000000000005</v>
      </c>
      <c r="H138" s="33" t="s">
        <v>6</v>
      </c>
    </row>
    <row r="139" spans="1:8">
      <c r="A139" s="63"/>
      <c r="B139" s="153"/>
      <c r="C139" s="238">
        <v>1</v>
      </c>
      <c r="D139" s="152">
        <v>3.5</v>
      </c>
      <c r="E139" s="152"/>
      <c r="F139" s="152">
        <v>0.76</v>
      </c>
      <c r="G139" s="35">
        <f>PRODUCT(C139:F139)</f>
        <v>2.66</v>
      </c>
      <c r="H139" s="33" t="s">
        <v>6</v>
      </c>
    </row>
    <row r="140" spans="1:8">
      <c r="A140" s="63"/>
      <c r="B140" s="13"/>
      <c r="C140" s="151"/>
      <c r="D140" s="12"/>
      <c r="E140" s="12"/>
      <c r="F140" s="152"/>
      <c r="G140" s="36">
        <f>ROUND(SUM(G138:G139)*1.1,0)</f>
        <v>8</v>
      </c>
      <c r="H140" s="38" t="s">
        <v>6</v>
      </c>
    </row>
    <row r="141" spans="1:8">
      <c r="A141" s="10"/>
      <c r="B141" s="13"/>
      <c r="C141" s="12"/>
      <c r="D141" s="12"/>
      <c r="E141" s="12"/>
      <c r="F141" s="12"/>
      <c r="G141" s="11"/>
      <c r="H141" s="11"/>
    </row>
    <row r="142" spans="1:8">
      <c r="A142" s="10"/>
      <c r="B142" s="116" t="s">
        <v>1071</v>
      </c>
      <c r="C142" s="115"/>
      <c r="D142" s="10"/>
      <c r="E142" s="115"/>
      <c r="F142" s="115"/>
      <c r="G142" s="115">
        <f>G140</f>
        <v>8</v>
      </c>
      <c r="H142" s="38" t="s">
        <v>6</v>
      </c>
    </row>
    <row r="143" spans="1:8">
      <c r="A143" s="63"/>
      <c r="B143" s="158"/>
      <c r="C143" s="117"/>
      <c r="D143" s="63"/>
      <c r="E143" s="115"/>
      <c r="F143" s="115"/>
      <c r="G143" s="117"/>
      <c r="H143" s="44"/>
    </row>
    <row r="144" spans="1:8">
      <c r="A144" s="63"/>
      <c r="B144" s="158" t="s">
        <v>698</v>
      </c>
      <c r="C144" s="117"/>
      <c r="D144" s="63"/>
      <c r="E144" s="115"/>
      <c r="F144" s="115"/>
      <c r="G144" s="117"/>
      <c r="H144" s="44"/>
    </row>
    <row r="145" spans="1:8">
      <c r="A145" s="63"/>
      <c r="B145" s="153" t="str">
        <f>B177</f>
        <v>Ambulance Shed</v>
      </c>
      <c r="C145" s="238">
        <f>C177</f>
        <v>1</v>
      </c>
      <c r="D145" s="159">
        <f>D177*2+E177*2</f>
        <v>13</v>
      </c>
      <c r="E145" s="115"/>
      <c r="F145" s="115">
        <f>F177</f>
        <v>0.15</v>
      </c>
      <c r="G145" s="35">
        <f>PRODUCT(C145:F145)</f>
        <v>1.95</v>
      </c>
      <c r="H145" s="33" t="s">
        <v>6</v>
      </c>
    </row>
    <row r="146" spans="1:8">
      <c r="A146" s="63"/>
      <c r="B146" s="158"/>
      <c r="C146" s="117"/>
      <c r="D146" s="63"/>
      <c r="E146" s="115"/>
      <c r="F146" s="115"/>
      <c r="G146" s="117"/>
      <c r="H146" s="44"/>
    </row>
    <row r="147" spans="1:8">
      <c r="A147" s="63"/>
      <c r="B147" s="158"/>
      <c r="C147" s="117"/>
      <c r="D147" s="63"/>
      <c r="E147" s="115"/>
      <c r="F147" s="115"/>
      <c r="G147" s="36">
        <f>ROUND(SUM(G145:G146)*1.1,0)</f>
        <v>2</v>
      </c>
      <c r="H147" s="38" t="s">
        <v>6</v>
      </c>
    </row>
    <row r="148" spans="1:8">
      <c r="A148" s="63"/>
      <c r="B148" s="158"/>
      <c r="C148" s="117"/>
      <c r="D148" s="63"/>
      <c r="E148" s="115"/>
      <c r="F148" s="115"/>
      <c r="G148" s="117"/>
      <c r="H148" s="44"/>
    </row>
    <row r="149" spans="1:8">
      <c r="A149" s="10"/>
      <c r="B149" s="116"/>
      <c r="C149" s="12"/>
      <c r="D149" s="10"/>
      <c r="E149" s="115"/>
      <c r="F149" s="115"/>
      <c r="G149" s="115"/>
      <c r="H149" s="38"/>
    </row>
    <row r="150" spans="1:8">
      <c r="A150" s="82">
        <f>A125+1</f>
        <v>12</v>
      </c>
      <c r="B150" s="118" t="s">
        <v>135</v>
      </c>
      <c r="C150" s="83"/>
      <c r="D150" s="84"/>
      <c r="E150" s="84"/>
      <c r="F150" s="84"/>
      <c r="G150" s="84"/>
      <c r="H150" s="83"/>
    </row>
    <row r="151" spans="1:8">
      <c r="A151" s="82"/>
      <c r="B151" s="119" t="s">
        <v>602</v>
      </c>
      <c r="C151" s="83"/>
      <c r="D151" s="84"/>
      <c r="E151" s="84"/>
      <c r="F151" s="84"/>
      <c r="G151" s="84"/>
      <c r="H151" s="83"/>
    </row>
    <row r="152" spans="1:8">
      <c r="A152" s="86"/>
      <c r="B152" s="90" t="s">
        <v>417</v>
      </c>
      <c r="C152" s="88">
        <v>1</v>
      </c>
      <c r="D152" s="89">
        <v>6.5</v>
      </c>
      <c r="E152" s="89">
        <v>0.2</v>
      </c>
      <c r="F152" s="84">
        <v>1</v>
      </c>
      <c r="G152" s="35">
        <f>PRODUCT(C152:F152)</f>
        <v>1.3</v>
      </c>
      <c r="H152" s="83" t="s">
        <v>7</v>
      </c>
    </row>
    <row r="153" spans="1:8">
      <c r="A153" s="86"/>
      <c r="B153" s="90"/>
      <c r="C153" s="88"/>
      <c r="D153" s="89"/>
      <c r="E153" s="89"/>
      <c r="F153" s="89"/>
      <c r="G153" s="42"/>
      <c r="H153" s="88"/>
    </row>
    <row r="154" spans="1:8">
      <c r="A154" s="82"/>
      <c r="B154" s="118" t="s">
        <v>139</v>
      </c>
      <c r="C154" s="83"/>
      <c r="D154" s="84"/>
      <c r="E154" s="84"/>
      <c r="F154" s="84"/>
      <c r="G154" s="36">
        <f>ROUNDUP(SUM(G152:G153)*1.1,0)</f>
        <v>2</v>
      </c>
      <c r="H154" s="82" t="s">
        <v>7</v>
      </c>
    </row>
    <row r="155" spans="1:8">
      <c r="A155" s="86"/>
      <c r="B155" s="87"/>
      <c r="C155" s="88"/>
      <c r="D155" s="89"/>
      <c r="E155" s="89"/>
      <c r="F155" s="89"/>
      <c r="G155" s="45"/>
      <c r="H155" s="86"/>
    </row>
    <row r="156" spans="1:8">
      <c r="A156" s="82">
        <f>A150+1</f>
        <v>13</v>
      </c>
      <c r="B156" s="118" t="s">
        <v>140</v>
      </c>
      <c r="C156" s="83"/>
      <c r="D156" s="84"/>
      <c r="E156" s="84"/>
      <c r="F156" s="84"/>
      <c r="G156" s="84"/>
      <c r="H156" s="83"/>
    </row>
    <row r="157" spans="1:8">
      <c r="A157" s="82"/>
      <c r="B157" s="118" t="s">
        <v>191</v>
      </c>
      <c r="C157" s="83"/>
      <c r="D157" s="84"/>
      <c r="E157" s="84"/>
      <c r="F157" s="84"/>
      <c r="G157" s="84"/>
      <c r="H157" s="83"/>
    </row>
    <row r="158" spans="1:8">
      <c r="A158" s="86"/>
      <c r="B158" s="90" t="s">
        <v>418</v>
      </c>
      <c r="C158" s="88">
        <v>1</v>
      </c>
      <c r="D158" s="89">
        <v>6.5</v>
      </c>
      <c r="E158" s="89"/>
      <c r="F158" s="84">
        <v>2.2000000000000002</v>
      </c>
      <c r="G158" s="84">
        <f>PRODUCT(C158:F158)</f>
        <v>14.3</v>
      </c>
      <c r="H158" s="83" t="s">
        <v>6</v>
      </c>
    </row>
    <row r="159" spans="1:8">
      <c r="A159" s="100"/>
      <c r="B159" s="101"/>
      <c r="C159" s="102"/>
      <c r="D159" s="105"/>
      <c r="E159" s="105"/>
      <c r="F159" s="105"/>
      <c r="G159" s="197"/>
      <c r="H159" s="102"/>
    </row>
    <row r="160" spans="1:8">
      <c r="A160" s="82"/>
      <c r="B160" s="85"/>
      <c r="C160" s="83"/>
      <c r="D160" s="84"/>
      <c r="E160" s="84"/>
      <c r="F160" s="91" t="s">
        <v>33</v>
      </c>
      <c r="G160" s="36">
        <f>ROUND(SUM(G158:G159)*1.1,0)</f>
        <v>16</v>
      </c>
      <c r="H160" s="82" t="s">
        <v>6</v>
      </c>
    </row>
    <row r="161" spans="1:15">
      <c r="A161" s="82"/>
      <c r="B161" s="85"/>
      <c r="C161" s="83"/>
      <c r="D161" s="84"/>
      <c r="E161" s="84"/>
      <c r="F161" s="91"/>
      <c r="G161" s="91"/>
      <c r="H161" s="82"/>
    </row>
    <row r="162" spans="1:15">
      <c r="A162" s="82"/>
      <c r="B162" s="118" t="s">
        <v>142</v>
      </c>
      <c r="C162" s="83"/>
      <c r="D162" s="91"/>
      <c r="E162" s="82"/>
      <c r="F162" s="84"/>
      <c r="G162" s="91">
        <f>G160</f>
        <v>16</v>
      </c>
      <c r="H162" s="82" t="s">
        <v>6</v>
      </c>
    </row>
    <row r="163" spans="1:15">
      <c r="A163" s="82"/>
      <c r="B163" s="118"/>
      <c r="C163" s="91"/>
      <c r="D163" s="91"/>
      <c r="E163" s="651"/>
      <c r="F163" s="652"/>
      <c r="G163" s="115"/>
      <c r="H163" s="82"/>
    </row>
    <row r="164" spans="1:15">
      <c r="A164" s="82">
        <f>A156+1</f>
        <v>14</v>
      </c>
      <c r="B164" s="118" t="s">
        <v>146</v>
      </c>
      <c r="C164" s="91"/>
      <c r="D164" s="91"/>
      <c r="E164" s="82"/>
      <c r="F164" s="91"/>
      <c r="G164" s="91"/>
      <c r="H164" s="82"/>
    </row>
    <row r="165" spans="1:15">
      <c r="A165" s="82"/>
      <c r="B165" s="118" t="s">
        <v>147</v>
      </c>
      <c r="C165" s="91"/>
      <c r="D165" s="91"/>
      <c r="E165" s="82"/>
      <c r="F165" s="91"/>
      <c r="G165" s="91"/>
      <c r="H165" s="82"/>
    </row>
    <row r="166" spans="1:15">
      <c r="A166" s="82"/>
      <c r="B166" s="85" t="s">
        <v>64</v>
      </c>
      <c r="C166" s="121"/>
      <c r="D166" s="84"/>
      <c r="E166" s="84"/>
      <c r="F166" s="84"/>
      <c r="G166" s="84">
        <f t="shared" ref="G166" si="2">PRODUCT(C166:F166)</f>
        <v>0</v>
      </c>
      <c r="H166" s="83" t="s">
        <v>6</v>
      </c>
    </row>
    <row r="167" spans="1:15">
      <c r="A167" s="82"/>
      <c r="B167" s="118"/>
      <c r="C167" s="91"/>
      <c r="D167" s="91"/>
      <c r="E167" s="82"/>
      <c r="F167" s="91"/>
      <c r="G167" s="91"/>
      <c r="H167" s="82"/>
    </row>
    <row r="168" spans="1:15">
      <c r="A168" s="82"/>
      <c r="B168" s="85"/>
      <c r="C168" s="83"/>
      <c r="D168" s="84"/>
      <c r="E168" s="84"/>
      <c r="F168" s="91"/>
      <c r="G168" s="36">
        <f>ROUND(SUM(G166:G167)*1.1,0)</f>
        <v>0</v>
      </c>
      <c r="H168" s="82" t="s">
        <v>6</v>
      </c>
    </row>
    <row r="169" spans="1:15" ht="15.75" customHeight="1">
      <c r="A169" s="82"/>
      <c r="B169" s="118" t="s">
        <v>148</v>
      </c>
      <c r="C169" s="91"/>
      <c r="D169" s="91"/>
      <c r="E169" s="82"/>
      <c r="F169" s="91" t="s">
        <v>23</v>
      </c>
      <c r="G169" s="91">
        <f>G168</f>
        <v>0</v>
      </c>
      <c r="H169" s="82" t="s">
        <v>6</v>
      </c>
    </row>
    <row r="170" spans="1:15" ht="15.75" customHeight="1">
      <c r="A170" s="86"/>
      <c r="B170" s="87"/>
      <c r="C170" s="92"/>
      <c r="D170" s="92"/>
      <c r="E170" s="86"/>
      <c r="F170" s="92"/>
      <c r="G170" s="92"/>
      <c r="H170" s="86"/>
    </row>
    <row r="171" spans="1:15">
      <c r="A171" s="96">
        <f>A164+1</f>
        <v>15</v>
      </c>
      <c r="B171" s="97" t="s">
        <v>156</v>
      </c>
      <c r="C171" s="98"/>
      <c r="D171" s="106"/>
      <c r="E171" s="106"/>
      <c r="F171" s="106"/>
      <c r="G171" s="99"/>
      <c r="H171" s="96"/>
    </row>
    <row r="172" spans="1:15">
      <c r="A172" s="96"/>
      <c r="B172" s="97" t="s">
        <v>157</v>
      </c>
      <c r="C172" s="99"/>
      <c r="D172" s="99"/>
      <c r="E172" s="106"/>
      <c r="F172" s="106"/>
      <c r="G172" s="99">
        <f>G162</f>
        <v>16</v>
      </c>
      <c r="H172" s="96" t="s">
        <v>6</v>
      </c>
    </row>
    <row r="173" spans="1:15">
      <c r="A173" s="96"/>
      <c r="B173" s="97" t="s">
        <v>158</v>
      </c>
      <c r="C173" s="99"/>
      <c r="D173" s="99"/>
      <c r="E173" s="106"/>
      <c r="F173" s="106"/>
      <c r="G173" s="99">
        <v>0</v>
      </c>
      <c r="H173" s="96" t="s">
        <v>6</v>
      </c>
      <c r="I173" s="179"/>
      <c r="J173" s="179"/>
      <c r="K173" s="179"/>
      <c r="L173" s="179"/>
      <c r="M173" s="179"/>
      <c r="N173" s="179"/>
      <c r="O173" s="179"/>
    </row>
    <row r="174" spans="1:15" ht="15.75" customHeight="1">
      <c r="A174" s="86"/>
      <c r="B174" s="87"/>
      <c r="C174" s="92"/>
      <c r="D174" s="92"/>
      <c r="E174" s="86"/>
      <c r="F174" s="92"/>
      <c r="G174" s="92"/>
      <c r="H174" s="86"/>
      <c r="I174" s="179"/>
      <c r="J174" s="179"/>
      <c r="K174" s="179"/>
      <c r="L174" s="179"/>
      <c r="M174" s="179"/>
      <c r="N174" s="179"/>
      <c r="O174" s="179"/>
    </row>
    <row r="175" spans="1:15">
      <c r="A175" s="63"/>
      <c r="B175" s="126" t="s">
        <v>504</v>
      </c>
      <c r="C175" s="159"/>
      <c r="D175" s="159"/>
      <c r="E175" s="159"/>
      <c r="F175" s="159"/>
      <c r="G175" s="36"/>
      <c r="H175" s="44"/>
      <c r="I175" s="179"/>
      <c r="J175" s="179"/>
      <c r="K175" s="179"/>
      <c r="L175" s="179"/>
      <c r="M175" s="179"/>
      <c r="N175" s="179"/>
      <c r="O175" s="179"/>
    </row>
    <row r="176" spans="1:15">
      <c r="A176" s="63">
        <f>A171+1</f>
        <v>16</v>
      </c>
      <c r="B176" s="126" t="s">
        <v>623</v>
      </c>
      <c r="C176" s="159"/>
      <c r="D176" s="159"/>
      <c r="E176" s="159"/>
      <c r="F176" s="159"/>
      <c r="G176" s="45"/>
      <c r="H176" s="44"/>
    </row>
    <row r="177" spans="1:15">
      <c r="A177" s="63"/>
      <c r="B177" s="178" t="s">
        <v>524</v>
      </c>
      <c r="C177" s="159">
        <v>1</v>
      </c>
      <c r="D177" s="159">
        <v>3.5</v>
      </c>
      <c r="E177" s="159">
        <v>3</v>
      </c>
      <c r="F177" s="159">
        <v>0.15</v>
      </c>
      <c r="G177" s="84">
        <f t="shared" ref="G177" si="3">PRODUCT(C177:F177)</f>
        <v>1.575</v>
      </c>
      <c r="H177" s="83" t="s">
        <v>7</v>
      </c>
    </row>
    <row r="178" spans="1:15">
      <c r="A178" s="63"/>
      <c r="B178" s="178"/>
      <c r="C178" s="159"/>
      <c r="D178" s="159"/>
      <c r="E178" s="159"/>
      <c r="F178" s="159"/>
      <c r="G178" s="89"/>
      <c r="H178" s="44"/>
    </row>
    <row r="179" spans="1:15">
      <c r="A179" s="63"/>
      <c r="B179" s="126"/>
      <c r="C179" s="159"/>
      <c r="D179" s="159"/>
      <c r="E179" s="159"/>
      <c r="F179" s="159"/>
      <c r="G179" s="36">
        <f>ROUND(SUM(G177:G178)*1.1,0)</f>
        <v>2</v>
      </c>
      <c r="H179" s="82" t="s">
        <v>7</v>
      </c>
    </row>
    <row r="180" spans="1:15">
      <c r="A180" s="63"/>
      <c r="B180" s="126"/>
      <c r="C180" s="159"/>
      <c r="D180" s="159"/>
      <c r="E180" s="159"/>
      <c r="F180" s="159"/>
      <c r="G180" s="45"/>
      <c r="H180" s="44"/>
    </row>
    <row r="181" spans="1:15" s="179" customFormat="1">
      <c r="A181" s="182">
        <f>A176+1</f>
        <v>17</v>
      </c>
      <c r="B181" s="94" t="s">
        <v>506</v>
      </c>
      <c r="C181" s="142"/>
      <c r="D181" s="142"/>
      <c r="E181" s="142"/>
      <c r="F181" s="142"/>
      <c r="G181" s="142"/>
      <c r="H181" s="141"/>
      <c r="I181"/>
      <c r="J181"/>
      <c r="K181"/>
      <c r="L181"/>
      <c r="M181"/>
      <c r="N181"/>
      <c r="O181"/>
    </row>
    <row r="182" spans="1:15" s="179" customFormat="1">
      <c r="A182" s="141"/>
      <c r="B182" s="142" t="s">
        <v>507</v>
      </c>
      <c r="C182" s="142"/>
      <c r="D182" s="133"/>
      <c r="E182" s="141" t="s">
        <v>508</v>
      </c>
      <c r="F182" s="141" t="s">
        <v>508</v>
      </c>
      <c r="G182" s="133">
        <f>+C182*D182</f>
        <v>0</v>
      </c>
      <c r="H182" s="141" t="s">
        <v>509</v>
      </c>
      <c r="I182"/>
      <c r="J182"/>
      <c r="K182"/>
      <c r="L182"/>
      <c r="M182"/>
      <c r="N182"/>
      <c r="O182"/>
    </row>
    <row r="183" spans="1:15" s="179" customFormat="1">
      <c r="A183" s="141"/>
      <c r="B183" s="142"/>
      <c r="C183" s="142"/>
      <c r="D183" s="142"/>
      <c r="E183" s="142"/>
      <c r="F183" s="180" t="s">
        <v>510</v>
      </c>
      <c r="G183" s="181">
        <f>ROUNDUP(G182,0)</f>
        <v>0</v>
      </c>
      <c r="H183" s="182" t="s">
        <v>509</v>
      </c>
      <c r="I183"/>
      <c r="J183"/>
      <c r="K183"/>
      <c r="L183"/>
      <c r="M183"/>
      <c r="N183"/>
      <c r="O183"/>
    </row>
    <row r="184" spans="1:15">
      <c r="A184" s="63">
        <f>A181+1</f>
        <v>18</v>
      </c>
      <c r="B184" s="126" t="s">
        <v>511</v>
      </c>
      <c r="C184" s="159"/>
      <c r="D184" s="159"/>
      <c r="E184" s="159"/>
      <c r="F184" s="159"/>
      <c r="G184" s="45"/>
      <c r="H184" s="44"/>
    </row>
    <row r="185" spans="1:15">
      <c r="A185" s="63"/>
      <c r="B185" s="178" t="s">
        <v>505</v>
      </c>
      <c r="C185" s="159">
        <v>1</v>
      </c>
      <c r="D185" s="159">
        <v>3.5</v>
      </c>
      <c r="E185" s="159">
        <v>3</v>
      </c>
      <c r="F185" s="159"/>
      <c r="G185" s="35">
        <f>PRODUCT(C185:F185)</f>
        <v>10.5</v>
      </c>
      <c r="H185" s="44" t="s">
        <v>6</v>
      </c>
    </row>
    <row r="186" spans="1:15">
      <c r="A186" s="63"/>
      <c r="B186" s="178"/>
      <c r="C186" s="159"/>
      <c r="D186" s="159"/>
      <c r="E186" s="159"/>
      <c r="F186" s="159"/>
      <c r="G186" s="45"/>
      <c r="H186" s="44"/>
    </row>
    <row r="187" spans="1:15">
      <c r="A187" s="63"/>
      <c r="B187" s="178"/>
      <c r="C187" s="159"/>
      <c r="D187" s="159"/>
      <c r="E187" s="159"/>
      <c r="F187" s="159"/>
      <c r="G187" s="36">
        <f>ROUND(SUM(G185:G186)*1.1,0)</f>
        <v>12</v>
      </c>
      <c r="H187" s="44" t="s">
        <v>6</v>
      </c>
    </row>
    <row r="188" spans="1:15">
      <c r="A188" s="86"/>
      <c r="B188" s="90"/>
      <c r="C188" s="88"/>
      <c r="D188" s="89"/>
      <c r="E188" s="89"/>
      <c r="F188" s="92"/>
      <c r="G188" s="92"/>
      <c r="H188" s="86"/>
    </row>
    <row r="189" spans="1:15">
      <c r="A189" s="100">
        <f>A184+1</f>
        <v>19</v>
      </c>
      <c r="B189" s="101" t="s">
        <v>1074</v>
      </c>
      <c r="C189" s="102"/>
      <c r="D189" s="103"/>
      <c r="E189" s="100"/>
      <c r="F189" s="103"/>
      <c r="G189" s="103"/>
      <c r="H189" s="100"/>
    </row>
    <row r="190" spans="1:15">
      <c r="A190" s="100"/>
      <c r="B190" s="104" t="s">
        <v>347</v>
      </c>
      <c r="C190" s="102">
        <v>1</v>
      </c>
      <c r="D190" s="105">
        <v>4</v>
      </c>
      <c r="E190" s="105">
        <v>3.5</v>
      </c>
      <c r="F190" s="103"/>
      <c r="G190" s="106">
        <f>PRODUCT(C190:F190)</f>
        <v>14</v>
      </c>
      <c r="H190" s="98" t="s">
        <v>6</v>
      </c>
    </row>
    <row r="191" spans="1:15">
      <c r="A191" s="100"/>
      <c r="B191" s="104" t="s">
        <v>527</v>
      </c>
      <c r="C191" s="102">
        <v>1</v>
      </c>
      <c r="D191" s="105">
        <v>6.5</v>
      </c>
      <c r="E191" s="105"/>
      <c r="F191" s="105">
        <v>2.6</v>
      </c>
      <c r="G191" s="106">
        <f>PRODUCT(C191:F191)</f>
        <v>16.900000000000002</v>
      </c>
      <c r="H191" s="98" t="s">
        <v>6</v>
      </c>
    </row>
    <row r="192" spans="1:15">
      <c r="A192" s="100"/>
      <c r="B192" s="104"/>
      <c r="C192" s="102"/>
      <c r="D192" s="105"/>
      <c r="E192" s="105"/>
      <c r="F192" s="103"/>
      <c r="G192" s="105"/>
      <c r="H192" s="102"/>
    </row>
    <row r="193" spans="1:8">
      <c r="A193" s="100"/>
      <c r="B193" s="104"/>
      <c r="C193" s="102"/>
      <c r="D193" s="103"/>
      <c r="E193" s="100"/>
      <c r="F193" s="103"/>
      <c r="G193" s="99">
        <f>ROUND(SUM(G190:G192),0)</f>
        <v>31</v>
      </c>
      <c r="H193" s="96" t="s">
        <v>6</v>
      </c>
    </row>
    <row r="194" spans="1:8">
      <c r="A194" s="100"/>
      <c r="B194" s="101"/>
      <c r="C194" s="102"/>
      <c r="D194" s="103"/>
      <c r="E194" s="100"/>
      <c r="F194" s="99" t="s">
        <v>33</v>
      </c>
      <c r="G194" s="99">
        <f>G193</f>
        <v>31</v>
      </c>
      <c r="H194" s="96" t="s">
        <v>6</v>
      </c>
    </row>
    <row r="195" spans="1:8">
      <c r="A195" s="82"/>
      <c r="B195" s="85"/>
      <c r="C195" s="83"/>
      <c r="D195" s="84"/>
      <c r="E195" s="84"/>
      <c r="F195" s="84"/>
      <c r="G195" s="91"/>
      <c r="H195" s="83"/>
    </row>
    <row r="196" spans="1:8">
      <c r="A196" s="86">
        <f>A189+1</f>
        <v>20</v>
      </c>
      <c r="B196" s="87" t="s">
        <v>368</v>
      </c>
      <c r="C196" s="88"/>
      <c r="D196" s="89"/>
      <c r="E196" s="89"/>
      <c r="F196" s="89"/>
      <c r="G196" s="92"/>
      <c r="H196" s="88"/>
    </row>
    <row r="197" spans="1:8">
      <c r="A197" s="82"/>
      <c r="B197" s="85"/>
      <c r="C197" s="83"/>
      <c r="D197" s="84"/>
      <c r="E197" s="84"/>
      <c r="F197" s="84"/>
      <c r="G197" s="106"/>
      <c r="H197" s="98"/>
    </row>
    <row r="198" spans="1:8">
      <c r="A198" s="139" t="s">
        <v>70</v>
      </c>
      <c r="B198" s="128" t="s">
        <v>370</v>
      </c>
      <c r="C198" s="139"/>
      <c r="D198" s="129"/>
      <c r="E198" s="129"/>
      <c r="F198" s="129"/>
      <c r="G198" s="130"/>
      <c r="H198" s="131"/>
    </row>
    <row r="199" spans="1:8">
      <c r="A199" s="139"/>
      <c r="B199" s="128" t="s">
        <v>371</v>
      </c>
      <c r="C199" s="139"/>
      <c r="D199" s="129"/>
      <c r="E199" s="129"/>
      <c r="F199" s="129"/>
      <c r="G199" s="130"/>
      <c r="H199" s="131"/>
    </row>
    <row r="200" spans="1:8">
      <c r="A200" s="139"/>
      <c r="B200" s="132" t="s">
        <v>372</v>
      </c>
      <c r="C200" s="139">
        <f>(4)*4</f>
        <v>16</v>
      </c>
      <c r="D200" s="129"/>
      <c r="E200" s="129"/>
      <c r="F200" s="129">
        <v>0.6</v>
      </c>
      <c r="G200" s="133">
        <f>PRODUCT(C200:F200)</f>
        <v>9.6</v>
      </c>
      <c r="H200" s="134" t="s">
        <v>9</v>
      </c>
    </row>
    <row r="201" spans="1:8">
      <c r="A201" s="139"/>
      <c r="B201" s="128"/>
      <c r="C201" s="139"/>
      <c r="D201" s="129"/>
      <c r="E201" s="129"/>
      <c r="F201" s="129"/>
      <c r="G201" s="130"/>
      <c r="H201" s="131"/>
    </row>
    <row r="202" spans="1:8">
      <c r="A202" s="139"/>
      <c r="B202" s="127"/>
      <c r="C202" s="139"/>
      <c r="D202" s="129"/>
      <c r="E202" s="129"/>
      <c r="F202" s="129"/>
      <c r="G202" s="130">
        <f>SUM(G200:G201)*1.1</f>
        <v>10.56</v>
      </c>
      <c r="H202" s="134" t="s">
        <v>369</v>
      </c>
    </row>
    <row r="203" spans="1:8">
      <c r="A203" s="135"/>
      <c r="B203" s="127" t="s">
        <v>373</v>
      </c>
      <c r="C203" s="139">
        <v>1</v>
      </c>
      <c r="D203" s="136">
        <f>G202</f>
        <v>10.56</v>
      </c>
      <c r="E203" s="136" t="s">
        <v>113</v>
      </c>
      <c r="F203" s="136">
        <v>2.85</v>
      </c>
      <c r="G203" s="136">
        <f>D203*F203</f>
        <v>30.096000000000004</v>
      </c>
      <c r="H203" s="137"/>
    </row>
    <row r="204" spans="1:8">
      <c r="A204" s="135"/>
      <c r="B204" s="127"/>
      <c r="C204" s="139"/>
      <c r="D204" s="136"/>
      <c r="E204" s="136"/>
      <c r="F204" s="130" t="s">
        <v>41</v>
      </c>
      <c r="G204" s="130">
        <f>ROUND(G203,0)</f>
        <v>30</v>
      </c>
      <c r="H204" s="134" t="s">
        <v>120</v>
      </c>
    </row>
    <row r="205" spans="1:8">
      <c r="A205" s="135"/>
      <c r="B205" s="127"/>
      <c r="C205" s="139"/>
      <c r="D205" s="136"/>
      <c r="E205" s="136"/>
      <c r="F205" s="130"/>
      <c r="G205" s="130"/>
      <c r="H205" s="134"/>
    </row>
    <row r="206" spans="1:8">
      <c r="A206" s="135"/>
      <c r="B206" s="132" t="s">
        <v>499</v>
      </c>
      <c r="C206" s="139"/>
      <c r="D206" s="136"/>
      <c r="E206" s="136"/>
      <c r="F206" s="130"/>
      <c r="G206" s="130"/>
      <c r="H206" s="134"/>
    </row>
    <row r="207" spans="1:8">
      <c r="A207" s="139"/>
      <c r="B207" s="132" t="s">
        <v>379</v>
      </c>
      <c r="C207" s="139">
        <f>(4)*4</f>
        <v>16</v>
      </c>
      <c r="D207" s="129"/>
      <c r="E207" s="129"/>
      <c r="F207" s="129">
        <f>0.2+0.15</f>
        <v>0.35</v>
      </c>
      <c r="G207" s="133">
        <f>PRODUCT(C207:F207)</f>
        <v>5.6</v>
      </c>
      <c r="H207" s="134" t="s">
        <v>9</v>
      </c>
    </row>
    <row r="208" spans="1:8">
      <c r="A208" s="139"/>
      <c r="B208" s="128"/>
      <c r="C208" s="139"/>
      <c r="D208" s="129"/>
      <c r="E208" s="129"/>
      <c r="F208" s="129"/>
      <c r="G208" s="130"/>
      <c r="H208" s="131"/>
    </row>
    <row r="209" spans="1:8">
      <c r="A209" s="139"/>
      <c r="B209" s="127"/>
      <c r="C209" s="139"/>
      <c r="D209" s="129"/>
      <c r="E209" s="129"/>
      <c r="F209" s="129"/>
      <c r="G209" s="130">
        <f>SUM(G207:G208)*1.1</f>
        <v>6.16</v>
      </c>
      <c r="H209" s="134" t="s">
        <v>369</v>
      </c>
    </row>
    <row r="210" spans="1:8">
      <c r="A210" s="135"/>
      <c r="B210" s="127" t="s">
        <v>380</v>
      </c>
      <c r="C210" s="139">
        <v>1</v>
      </c>
      <c r="D210" s="136">
        <f>G209</f>
        <v>6.16</v>
      </c>
      <c r="E210" s="136" t="s">
        <v>113</v>
      </c>
      <c r="F210" s="136">
        <v>1.6</v>
      </c>
      <c r="G210" s="136">
        <f>D210*F210</f>
        <v>9.8560000000000016</v>
      </c>
      <c r="H210" s="137"/>
    </row>
    <row r="211" spans="1:8">
      <c r="A211" s="135"/>
      <c r="B211" s="127"/>
      <c r="C211" s="139"/>
      <c r="D211" s="136"/>
      <c r="E211" s="136"/>
      <c r="F211" s="130" t="s">
        <v>41</v>
      </c>
      <c r="G211" s="130">
        <f>ROUND(G210,0)</f>
        <v>10</v>
      </c>
      <c r="H211" s="134" t="s">
        <v>120</v>
      </c>
    </row>
    <row r="212" spans="1:8">
      <c r="A212" s="135"/>
      <c r="B212" s="132" t="s">
        <v>381</v>
      </c>
      <c r="C212" s="139"/>
      <c r="D212" s="136"/>
      <c r="E212" s="136"/>
      <c r="F212" s="130"/>
      <c r="G212" s="130">
        <f>G211+G204</f>
        <v>40</v>
      </c>
      <c r="H212" s="131" t="s">
        <v>120</v>
      </c>
    </row>
    <row r="213" spans="1:8">
      <c r="A213" s="86"/>
      <c r="B213" s="90"/>
      <c r="C213" s="88"/>
      <c r="D213" s="89"/>
      <c r="E213" s="89"/>
      <c r="F213" s="89"/>
      <c r="G213" s="105"/>
      <c r="H213" s="102"/>
    </row>
    <row r="214" spans="1:8">
      <c r="A214" s="86" t="s">
        <v>374</v>
      </c>
      <c r="B214" s="132" t="s">
        <v>375</v>
      </c>
      <c r="C214" s="139"/>
      <c r="D214" s="136"/>
      <c r="E214" s="129"/>
      <c r="F214" s="138"/>
      <c r="G214" s="130"/>
      <c r="H214" s="131"/>
    </row>
    <row r="215" spans="1:8">
      <c r="A215" s="86"/>
      <c r="B215" s="132" t="s">
        <v>382</v>
      </c>
      <c r="C215" s="139"/>
      <c r="D215" s="136"/>
      <c r="E215" s="129"/>
      <c r="F215" s="138"/>
      <c r="G215" s="130"/>
      <c r="H215" s="131"/>
    </row>
    <row r="216" spans="1:8">
      <c r="A216" s="127"/>
      <c r="B216" s="127" t="s">
        <v>377</v>
      </c>
      <c r="C216" s="139">
        <f>4*4</f>
        <v>16</v>
      </c>
      <c r="D216" s="136">
        <v>0.3</v>
      </c>
      <c r="E216" s="129">
        <v>0.3</v>
      </c>
      <c r="F216" s="129"/>
      <c r="G216" s="136">
        <f>PRODUCT(C216:F216)</f>
        <v>1.44</v>
      </c>
      <c r="H216" s="134" t="s">
        <v>6</v>
      </c>
    </row>
    <row r="217" spans="1:8">
      <c r="A217" s="127"/>
      <c r="B217" s="127"/>
      <c r="C217" s="139"/>
      <c r="D217" s="129"/>
      <c r="E217" s="129"/>
      <c r="F217" s="129" t="s">
        <v>33</v>
      </c>
      <c r="G217" s="136">
        <f>ROUND(SUM(G216),2)</f>
        <v>1.44</v>
      </c>
      <c r="H217" s="134" t="s">
        <v>6</v>
      </c>
    </row>
    <row r="218" spans="1:8">
      <c r="A218" s="127"/>
      <c r="B218" s="127"/>
      <c r="C218" s="139"/>
      <c r="D218" s="129"/>
      <c r="E218" s="129"/>
      <c r="F218" s="129"/>
      <c r="G218" s="136"/>
      <c r="H218" s="134"/>
    </row>
    <row r="219" spans="1:8">
      <c r="A219" s="127"/>
      <c r="B219" s="127" t="s">
        <v>378</v>
      </c>
      <c r="C219" s="139"/>
      <c r="D219" s="136">
        <f>314/2</f>
        <v>157</v>
      </c>
      <c r="E219" s="129"/>
      <c r="F219" s="138"/>
      <c r="G219" s="130">
        <f>ROUND((G217*D219)*1.1,0)</f>
        <v>249</v>
      </c>
      <c r="H219" s="131" t="s">
        <v>376</v>
      </c>
    </row>
    <row r="220" spans="1:8">
      <c r="A220" s="86"/>
      <c r="B220" s="90"/>
      <c r="C220" s="88"/>
      <c r="D220" s="89"/>
      <c r="E220" s="89"/>
      <c r="F220" s="89"/>
      <c r="G220" s="105"/>
      <c r="H220" s="102"/>
    </row>
    <row r="221" spans="1:8">
      <c r="A221" s="86"/>
      <c r="B221" s="90"/>
      <c r="C221" s="88"/>
      <c r="D221" s="89"/>
      <c r="E221" s="89"/>
      <c r="F221" s="89"/>
      <c r="G221" s="105"/>
      <c r="H221" s="102"/>
    </row>
    <row r="222" spans="1:8">
      <c r="A222" s="86"/>
      <c r="B222" s="132" t="s">
        <v>383</v>
      </c>
      <c r="C222" s="88"/>
      <c r="D222" s="89"/>
      <c r="E222" s="89"/>
      <c r="F222" s="89"/>
      <c r="G222" s="105"/>
      <c r="H222" s="102"/>
    </row>
    <row r="223" spans="1:8">
      <c r="A223" s="86"/>
      <c r="B223" s="132" t="s">
        <v>382</v>
      </c>
      <c r="C223" s="139"/>
      <c r="D223" s="136"/>
      <c r="E223" s="129"/>
      <c r="F223" s="138"/>
      <c r="G223" s="130"/>
      <c r="H223" s="131"/>
    </row>
    <row r="224" spans="1:8">
      <c r="A224" s="127"/>
      <c r="B224" s="127" t="s">
        <v>385</v>
      </c>
      <c r="C224" s="139">
        <f>4*4</f>
        <v>16</v>
      </c>
      <c r="D224" s="136">
        <v>0.25</v>
      </c>
      <c r="E224" s="129">
        <v>0.3</v>
      </c>
      <c r="F224" s="129"/>
      <c r="G224" s="136">
        <f>PRODUCT(C224:F224)</f>
        <v>1.2</v>
      </c>
      <c r="H224" s="134" t="s">
        <v>6</v>
      </c>
    </row>
    <row r="225" spans="1:8">
      <c r="A225" s="127"/>
      <c r="B225" s="127"/>
      <c r="C225" s="139"/>
      <c r="D225" s="129"/>
      <c r="E225" s="129"/>
      <c r="F225" s="129" t="s">
        <v>33</v>
      </c>
      <c r="G225" s="136">
        <f>ROUND(SUM(G224),2)</f>
        <v>1.2</v>
      </c>
      <c r="H225" s="134" t="s">
        <v>6</v>
      </c>
    </row>
    <row r="226" spans="1:8">
      <c r="A226" s="127"/>
      <c r="B226" s="127"/>
      <c r="C226" s="139"/>
      <c r="D226" s="129"/>
      <c r="E226" s="129"/>
      <c r="F226" s="129"/>
      <c r="G226" s="136"/>
      <c r="H226" s="134"/>
    </row>
    <row r="227" spans="1:8">
      <c r="A227" s="127"/>
      <c r="B227" s="127" t="s">
        <v>386</v>
      </c>
      <c r="C227" s="139"/>
      <c r="D227" s="136">
        <f>157/2</f>
        <v>78.5</v>
      </c>
      <c r="E227" s="129"/>
      <c r="F227" s="138"/>
      <c r="G227" s="130">
        <f>ROUND((G225*D227)*1.1,0)</f>
        <v>104</v>
      </c>
      <c r="H227" s="131" t="s">
        <v>376</v>
      </c>
    </row>
    <row r="228" spans="1:8">
      <c r="A228" s="127"/>
      <c r="B228" s="127"/>
      <c r="C228" s="139"/>
      <c r="D228" s="136"/>
      <c r="E228" s="129"/>
      <c r="F228" s="138"/>
      <c r="G228" s="130"/>
      <c r="H228" s="131"/>
    </row>
    <row r="229" spans="1:8">
      <c r="A229" s="135"/>
      <c r="B229" s="132" t="s">
        <v>387</v>
      </c>
      <c r="C229" s="139"/>
      <c r="D229" s="136"/>
      <c r="E229" s="136"/>
      <c r="F229" s="130"/>
      <c r="G229" s="130">
        <f>G227+G219</f>
        <v>353</v>
      </c>
      <c r="H229" s="131" t="s">
        <v>120</v>
      </c>
    </row>
    <row r="230" spans="1:8">
      <c r="A230" s="127"/>
      <c r="B230" s="127"/>
      <c r="C230" s="139"/>
      <c r="D230" s="136"/>
      <c r="E230" s="129"/>
      <c r="F230" s="138"/>
      <c r="G230" s="130"/>
      <c r="H230" s="131"/>
    </row>
    <row r="231" spans="1:8">
      <c r="A231" s="86" t="s">
        <v>388</v>
      </c>
      <c r="B231" s="132" t="s">
        <v>528</v>
      </c>
      <c r="C231" s="139"/>
      <c r="D231" s="136"/>
      <c r="E231" s="129"/>
      <c r="F231" s="138"/>
      <c r="G231" s="130"/>
      <c r="H231" s="131"/>
    </row>
    <row r="232" spans="1:8">
      <c r="A232" s="86"/>
      <c r="B232" s="132" t="s">
        <v>401</v>
      </c>
      <c r="C232" s="139"/>
      <c r="D232" s="136"/>
      <c r="E232" s="129"/>
      <c r="F232" s="138"/>
      <c r="G232" s="130"/>
      <c r="H232" s="131"/>
    </row>
    <row r="233" spans="1:8">
      <c r="A233" s="86"/>
      <c r="B233" s="132" t="s">
        <v>389</v>
      </c>
      <c r="C233" s="139"/>
      <c r="D233" s="136"/>
      <c r="E233" s="129"/>
      <c r="F233" s="138"/>
      <c r="G233" s="130"/>
      <c r="H233" s="131"/>
    </row>
    <row r="234" spans="1:8">
      <c r="A234" s="86"/>
      <c r="B234" s="127" t="s">
        <v>1072</v>
      </c>
      <c r="C234" s="88">
        <v>4</v>
      </c>
      <c r="D234" s="89">
        <v>3.5</v>
      </c>
      <c r="E234" s="89"/>
      <c r="F234" s="89"/>
      <c r="G234" s="133">
        <f>PRODUCT(C234:F234)</f>
        <v>14</v>
      </c>
      <c r="H234" s="134" t="s">
        <v>9</v>
      </c>
    </row>
    <row r="235" spans="1:8">
      <c r="A235" s="139"/>
      <c r="B235" s="127"/>
      <c r="C235" s="139"/>
      <c r="D235" s="129"/>
      <c r="E235" s="129"/>
      <c r="F235" s="129"/>
      <c r="G235" s="130">
        <f>SUM(G234:G234)*1.1</f>
        <v>15.400000000000002</v>
      </c>
      <c r="H235" s="134" t="s">
        <v>369</v>
      </c>
    </row>
    <row r="236" spans="1:8">
      <c r="A236" s="135"/>
      <c r="B236" s="127" t="s">
        <v>1073</v>
      </c>
      <c r="C236" s="139">
        <v>1</v>
      </c>
      <c r="D236" s="136">
        <f>G235</f>
        <v>15.400000000000002</v>
      </c>
      <c r="E236" s="136" t="s">
        <v>113</v>
      </c>
      <c r="F236" s="136">
        <v>5.44</v>
      </c>
      <c r="G236" s="136">
        <f>D236*F236</f>
        <v>83.776000000000025</v>
      </c>
      <c r="H236" s="137"/>
    </row>
    <row r="237" spans="1:8">
      <c r="A237" s="135"/>
      <c r="B237" s="127"/>
      <c r="C237" s="139"/>
      <c r="D237" s="136"/>
      <c r="E237" s="136"/>
      <c r="F237" s="130" t="s">
        <v>41</v>
      </c>
      <c r="G237" s="130">
        <f>ROUND(G236,0)</f>
        <v>84</v>
      </c>
      <c r="H237" s="134" t="s">
        <v>120</v>
      </c>
    </row>
    <row r="238" spans="1:8">
      <c r="A238" s="86"/>
      <c r="B238" s="132"/>
      <c r="C238" s="88"/>
      <c r="D238" s="89"/>
      <c r="E238" s="89"/>
      <c r="F238" s="89"/>
      <c r="G238" s="105"/>
      <c r="H238" s="102"/>
    </row>
    <row r="239" spans="1:8">
      <c r="A239" s="86"/>
      <c r="B239" s="132" t="s">
        <v>391</v>
      </c>
      <c r="C239" s="139"/>
      <c r="D239" s="136"/>
      <c r="E239" s="129"/>
      <c r="F239" s="138"/>
      <c r="G239" s="130"/>
      <c r="H239" s="131"/>
    </row>
    <row r="240" spans="1:8">
      <c r="A240" s="86"/>
      <c r="B240" s="127" t="s">
        <v>1072</v>
      </c>
      <c r="C240" s="88">
        <v>4</v>
      </c>
      <c r="D240" s="89">
        <v>3.3</v>
      </c>
      <c r="E240" s="89"/>
      <c r="F240" s="89"/>
      <c r="G240" s="133">
        <f>PRODUCT(C240:F240)</f>
        <v>13.2</v>
      </c>
      <c r="H240" s="134" t="s">
        <v>9</v>
      </c>
    </row>
    <row r="241" spans="1:8">
      <c r="A241" s="139"/>
      <c r="B241" s="127"/>
      <c r="C241" s="139"/>
      <c r="D241" s="129"/>
      <c r="E241" s="129"/>
      <c r="F241" s="129"/>
      <c r="G241" s="130">
        <f>SUM(G240:G240)*1.1</f>
        <v>14.52</v>
      </c>
      <c r="H241" s="134" t="s">
        <v>369</v>
      </c>
    </row>
    <row r="242" spans="1:8">
      <c r="A242" s="135"/>
      <c r="B242" s="127" t="s">
        <v>1073</v>
      </c>
      <c r="C242" s="139">
        <v>1</v>
      </c>
      <c r="D242" s="136">
        <f>G241</f>
        <v>14.52</v>
      </c>
      <c r="E242" s="136" t="s">
        <v>113</v>
      </c>
      <c r="F242" s="136">
        <v>5.44</v>
      </c>
      <c r="G242" s="136">
        <f>D242*F242</f>
        <v>78.988799999999998</v>
      </c>
      <c r="H242" s="137"/>
    </row>
    <row r="243" spans="1:8">
      <c r="A243" s="135"/>
      <c r="B243" s="127"/>
      <c r="C243" s="139"/>
      <c r="D243" s="136"/>
      <c r="E243" s="136"/>
      <c r="F243" s="130" t="s">
        <v>41</v>
      </c>
      <c r="G243" s="130">
        <f>ROUND(G242,0)</f>
        <v>79</v>
      </c>
      <c r="H243" s="134" t="s">
        <v>120</v>
      </c>
    </row>
    <row r="244" spans="1:8">
      <c r="A244" s="86"/>
      <c r="B244" s="132"/>
      <c r="C244" s="88"/>
      <c r="D244" s="89"/>
      <c r="E244" s="89"/>
      <c r="F244" s="89"/>
      <c r="G244" s="105"/>
      <c r="H244" s="102"/>
    </row>
    <row r="245" spans="1:8">
      <c r="A245" s="135"/>
      <c r="B245" s="132" t="s">
        <v>392</v>
      </c>
      <c r="C245" s="139"/>
      <c r="D245" s="136"/>
      <c r="E245" s="136"/>
      <c r="F245" s="130"/>
      <c r="G245" s="130">
        <f>G243+G237</f>
        <v>163</v>
      </c>
      <c r="H245" s="131" t="s">
        <v>120</v>
      </c>
    </row>
    <row r="246" spans="1:8">
      <c r="A246" s="86"/>
      <c r="B246" s="132"/>
      <c r="C246" s="88"/>
      <c r="D246" s="89"/>
      <c r="E246" s="89"/>
      <c r="F246" s="89"/>
      <c r="G246" s="105"/>
      <c r="H246" s="102"/>
    </row>
    <row r="247" spans="1:8">
      <c r="A247" s="86"/>
      <c r="B247" s="132"/>
      <c r="C247" s="88"/>
      <c r="D247" s="89"/>
      <c r="E247" s="89"/>
      <c r="F247" s="89"/>
      <c r="G247" s="105"/>
      <c r="H247" s="102"/>
    </row>
    <row r="248" spans="1:8">
      <c r="A248" s="86" t="s">
        <v>393</v>
      </c>
      <c r="B248" s="132" t="s">
        <v>394</v>
      </c>
      <c r="C248" s="139"/>
      <c r="D248" s="136"/>
      <c r="E248" s="129"/>
      <c r="F248" s="138"/>
      <c r="G248" s="130"/>
      <c r="H248" s="131"/>
    </row>
    <row r="249" spans="1:8">
      <c r="A249" s="86"/>
      <c r="B249" s="132" t="s">
        <v>401</v>
      </c>
      <c r="C249" s="139"/>
      <c r="D249" s="136"/>
      <c r="E249" s="129"/>
      <c r="F249" s="138"/>
      <c r="G249" s="130"/>
      <c r="H249" s="131"/>
    </row>
    <row r="250" spans="1:8">
      <c r="A250" s="86"/>
      <c r="B250" s="127" t="s">
        <v>395</v>
      </c>
      <c r="C250" s="88">
        <v>3</v>
      </c>
      <c r="D250" s="89">
        <v>0.3</v>
      </c>
      <c r="E250" s="89"/>
      <c r="F250" s="89"/>
      <c r="G250" s="133">
        <f>PRODUCT(C250:F250)</f>
        <v>0.89999999999999991</v>
      </c>
      <c r="H250" s="134" t="s">
        <v>9</v>
      </c>
    </row>
    <row r="251" spans="1:8">
      <c r="A251" s="139"/>
      <c r="B251" s="127"/>
      <c r="C251" s="139"/>
      <c r="D251" s="129"/>
      <c r="E251" s="129"/>
      <c r="F251" s="129"/>
      <c r="G251" s="130">
        <f>SUM(G250:G250)*1.1</f>
        <v>0.99</v>
      </c>
      <c r="H251" s="134" t="s">
        <v>369</v>
      </c>
    </row>
    <row r="252" spans="1:8">
      <c r="A252" s="135"/>
      <c r="B252" s="127" t="s">
        <v>396</v>
      </c>
      <c r="C252" s="139">
        <v>1</v>
      </c>
      <c r="D252" s="136">
        <f>G251</f>
        <v>0.99</v>
      </c>
      <c r="E252" s="136" t="s">
        <v>113</v>
      </c>
      <c r="F252" s="136">
        <v>1.98</v>
      </c>
      <c r="G252" s="136">
        <f>D252*F252</f>
        <v>1.9601999999999999</v>
      </c>
      <c r="H252" s="137"/>
    </row>
    <row r="253" spans="1:8">
      <c r="A253" s="135"/>
      <c r="B253" s="127"/>
      <c r="C253" s="139"/>
      <c r="D253" s="136"/>
      <c r="E253" s="136"/>
      <c r="F253" s="130" t="s">
        <v>41</v>
      </c>
      <c r="G253" s="130">
        <f>ROUND(G252,0)</f>
        <v>2</v>
      </c>
      <c r="H253" s="134" t="s">
        <v>120</v>
      </c>
    </row>
    <row r="254" spans="1:8">
      <c r="A254" s="86"/>
      <c r="B254" s="132" t="s">
        <v>402</v>
      </c>
      <c r="C254" s="139"/>
      <c r="D254" s="136"/>
      <c r="E254" s="129"/>
      <c r="F254" s="138"/>
      <c r="G254" s="130"/>
      <c r="H254" s="131"/>
    </row>
    <row r="255" spans="1:8">
      <c r="A255" s="86"/>
      <c r="B255" s="127" t="s">
        <v>395</v>
      </c>
      <c r="C255" s="88">
        <v>3</v>
      </c>
      <c r="D255" s="89">
        <v>1.2</v>
      </c>
      <c r="E255" s="89"/>
      <c r="F255" s="89"/>
      <c r="G255" s="133">
        <f>PRODUCT(C255:F255)</f>
        <v>3.5999999999999996</v>
      </c>
      <c r="H255" s="134" t="s">
        <v>9</v>
      </c>
    </row>
    <row r="256" spans="1:8">
      <c r="A256" s="139"/>
      <c r="B256" s="127"/>
      <c r="C256" s="139"/>
      <c r="D256" s="129"/>
      <c r="E256" s="129"/>
      <c r="F256" s="129"/>
      <c r="G256" s="130">
        <f>SUM(G255:G255)*1.1</f>
        <v>3.96</v>
      </c>
      <c r="H256" s="134" t="s">
        <v>369</v>
      </c>
    </row>
    <row r="257" spans="1:8">
      <c r="A257" s="135"/>
      <c r="B257" s="127" t="s">
        <v>396</v>
      </c>
      <c r="C257" s="139">
        <v>1</v>
      </c>
      <c r="D257" s="136">
        <f>G256</f>
        <v>3.96</v>
      </c>
      <c r="E257" s="136" t="s">
        <v>113</v>
      </c>
      <c r="F257" s="136">
        <v>1.98</v>
      </c>
      <c r="G257" s="136">
        <f>D257*F257</f>
        <v>7.8407999999999998</v>
      </c>
      <c r="H257" s="137"/>
    </row>
    <row r="258" spans="1:8">
      <c r="A258" s="135"/>
      <c r="B258" s="127"/>
      <c r="C258" s="139"/>
      <c r="D258" s="136"/>
      <c r="E258" s="136"/>
      <c r="F258" s="130" t="s">
        <v>41</v>
      </c>
      <c r="G258" s="130">
        <f>ROUND(G257,0)</f>
        <v>8</v>
      </c>
      <c r="H258" s="134" t="s">
        <v>120</v>
      </c>
    </row>
    <row r="259" spans="1:8">
      <c r="A259" s="135"/>
      <c r="B259" s="127"/>
      <c r="C259" s="139"/>
      <c r="D259" s="136"/>
      <c r="E259" s="136"/>
      <c r="F259" s="130"/>
      <c r="G259" s="130"/>
      <c r="H259" s="134"/>
    </row>
    <row r="260" spans="1:8">
      <c r="A260" s="135"/>
      <c r="B260" s="132" t="s">
        <v>403</v>
      </c>
      <c r="C260" s="139"/>
      <c r="D260" s="136"/>
      <c r="E260" s="136"/>
      <c r="F260" s="130"/>
      <c r="G260" s="130">
        <f>G258+G253</f>
        <v>10</v>
      </c>
      <c r="H260" s="131" t="s">
        <v>120</v>
      </c>
    </row>
    <row r="261" spans="1:8">
      <c r="A261" s="135"/>
      <c r="B261" s="127"/>
      <c r="C261" s="139"/>
      <c r="D261" s="136"/>
      <c r="E261" s="136"/>
      <c r="F261" s="130"/>
      <c r="G261" s="130"/>
      <c r="H261" s="134"/>
    </row>
    <row r="262" spans="1:8">
      <c r="A262" s="86" t="s">
        <v>397</v>
      </c>
      <c r="B262" s="132" t="s">
        <v>398</v>
      </c>
      <c r="C262" s="139"/>
      <c r="D262" s="136"/>
      <c r="E262" s="129"/>
      <c r="F262" s="138"/>
      <c r="G262" s="130"/>
      <c r="H262" s="131"/>
    </row>
    <row r="263" spans="1:8">
      <c r="A263" s="135"/>
      <c r="B263" s="127" t="s">
        <v>399</v>
      </c>
      <c r="C263" s="88">
        <v>2</v>
      </c>
      <c r="D263" s="89"/>
      <c r="E263" s="89"/>
      <c r="F263" s="89">
        <v>3</v>
      </c>
      <c r="G263" s="133">
        <f>PRODUCT(C263:F263)</f>
        <v>6</v>
      </c>
      <c r="H263" s="134" t="s">
        <v>9</v>
      </c>
    </row>
    <row r="264" spans="1:8">
      <c r="A264" s="139"/>
      <c r="B264" s="127"/>
      <c r="C264" s="139"/>
      <c r="D264" s="129"/>
      <c r="E264" s="129"/>
      <c r="F264" s="129"/>
      <c r="G264" s="130">
        <f>SUM(G263:G263)*1.1</f>
        <v>6.6000000000000005</v>
      </c>
      <c r="H264" s="134" t="s">
        <v>369</v>
      </c>
    </row>
    <row r="265" spans="1:8">
      <c r="A265" s="135"/>
      <c r="B265" s="127" t="s">
        <v>400</v>
      </c>
      <c r="C265" s="139">
        <v>1</v>
      </c>
      <c r="D265" s="136">
        <f>G264</f>
        <v>6.6000000000000005</v>
      </c>
      <c r="E265" s="136" t="s">
        <v>113</v>
      </c>
      <c r="F265" s="136">
        <v>14.41</v>
      </c>
      <c r="G265" s="136">
        <f>D265*F265</f>
        <v>95.106000000000009</v>
      </c>
      <c r="H265" s="137"/>
    </row>
    <row r="266" spans="1:8">
      <c r="A266" s="135"/>
      <c r="B266" s="127"/>
      <c r="C266" s="139"/>
      <c r="D266" s="136"/>
      <c r="E266" s="136"/>
      <c r="F266" s="130" t="s">
        <v>41</v>
      </c>
      <c r="G266" s="130">
        <f>ROUND(G265,0)</f>
        <v>95</v>
      </c>
      <c r="H266" s="134" t="s">
        <v>120</v>
      </c>
    </row>
    <row r="267" spans="1:8">
      <c r="A267" s="135"/>
      <c r="B267" s="127"/>
      <c r="C267" s="139"/>
      <c r="D267" s="136"/>
      <c r="E267" s="136"/>
      <c r="F267" s="130"/>
      <c r="G267" s="130"/>
      <c r="H267" s="134"/>
    </row>
    <row r="268" spans="1:8">
      <c r="A268" s="135"/>
      <c r="B268" s="132" t="s">
        <v>404</v>
      </c>
      <c r="C268" s="139"/>
      <c r="D268" s="136"/>
      <c r="E268" s="136"/>
      <c r="F268" s="130"/>
      <c r="G268" s="130">
        <f>G266</f>
        <v>95</v>
      </c>
      <c r="H268" s="131" t="s">
        <v>120</v>
      </c>
    </row>
    <row r="269" spans="1:8">
      <c r="A269" s="86"/>
      <c r="B269" s="132"/>
      <c r="C269" s="88"/>
      <c r="D269" s="89"/>
      <c r="E269" s="89"/>
      <c r="F269" s="89"/>
      <c r="G269" s="105"/>
      <c r="H269" s="102"/>
    </row>
    <row r="270" spans="1:8">
      <c r="A270" s="82"/>
      <c r="B270" s="111" t="s">
        <v>703</v>
      </c>
      <c r="C270" s="108"/>
      <c r="D270" s="109"/>
      <c r="E270" s="109"/>
      <c r="F270" s="109"/>
      <c r="G270" s="112">
        <f>ROUND(+G268*10%,0)</f>
        <v>10</v>
      </c>
      <c r="H270" s="108" t="s">
        <v>114</v>
      </c>
    </row>
    <row r="271" spans="1:8">
      <c r="A271" s="86"/>
      <c r="B271" s="621"/>
      <c r="C271" s="160"/>
      <c r="D271" s="197"/>
      <c r="E271" s="197"/>
      <c r="F271" s="197"/>
      <c r="G271" s="237"/>
      <c r="H271" s="160"/>
    </row>
    <row r="272" spans="1:8">
      <c r="A272" s="127"/>
      <c r="B272" s="132" t="s">
        <v>405</v>
      </c>
      <c r="C272" s="139"/>
      <c r="D272" s="136"/>
      <c r="E272" s="129"/>
      <c r="F272" s="138"/>
      <c r="G272" s="130">
        <f>G268+G260+G245+G229+G212+G270</f>
        <v>671</v>
      </c>
      <c r="H272" s="131" t="s">
        <v>120</v>
      </c>
    </row>
    <row r="273" spans="1:15">
      <c r="A273" s="127"/>
      <c r="B273" s="132"/>
      <c r="C273" s="139"/>
      <c r="D273" s="136"/>
      <c r="E273" s="129"/>
      <c r="F273" s="138"/>
      <c r="G273" s="130"/>
      <c r="H273" s="131"/>
    </row>
    <row r="274" spans="1:15" ht="15.6">
      <c r="A274" s="241">
        <f>A196+1</f>
        <v>21</v>
      </c>
      <c r="B274" s="620" t="s">
        <v>1075</v>
      </c>
      <c r="C274" s="139"/>
      <c r="D274" s="136"/>
      <c r="E274" s="129"/>
      <c r="F274" s="138"/>
      <c r="G274" s="130"/>
      <c r="H274" s="131"/>
    </row>
    <row r="275" spans="1:15">
      <c r="A275" s="127"/>
      <c r="B275" s="132" t="s">
        <v>1076</v>
      </c>
      <c r="C275" s="139"/>
      <c r="D275" s="136"/>
      <c r="E275" s="129"/>
      <c r="F275" s="138"/>
      <c r="G275" s="130"/>
      <c r="H275" s="131"/>
    </row>
    <row r="276" spans="1:15">
      <c r="A276" s="127"/>
      <c r="B276" s="127" t="s">
        <v>1077</v>
      </c>
      <c r="C276" s="88">
        <v>4</v>
      </c>
      <c r="D276" s="89"/>
      <c r="E276" s="89"/>
      <c r="F276" s="89">
        <v>4.5</v>
      </c>
      <c r="G276" s="133">
        <f>PRODUCT(C276:F276)</f>
        <v>18</v>
      </c>
      <c r="H276" s="134" t="s">
        <v>9</v>
      </c>
    </row>
    <row r="277" spans="1:15">
      <c r="A277" s="127"/>
      <c r="B277" s="127"/>
      <c r="C277" s="139"/>
      <c r="D277" s="129"/>
      <c r="E277" s="129"/>
      <c r="F277" s="129"/>
      <c r="G277" s="130">
        <f>ROUND(G276,0)</f>
        <v>18</v>
      </c>
      <c r="H277" s="134" t="s">
        <v>369</v>
      </c>
    </row>
    <row r="278" spans="1:15">
      <c r="A278" s="127"/>
      <c r="B278" s="127" t="s">
        <v>1078</v>
      </c>
      <c r="C278" s="139">
        <v>1</v>
      </c>
      <c r="D278" s="136">
        <f>G277</f>
        <v>18</v>
      </c>
      <c r="E278" s="136" t="s">
        <v>113</v>
      </c>
      <c r="F278" s="136">
        <v>6.71</v>
      </c>
      <c r="G278" s="136">
        <f>D278*F278</f>
        <v>120.78</v>
      </c>
      <c r="H278" s="137"/>
    </row>
    <row r="279" spans="1:15">
      <c r="A279" s="127"/>
      <c r="B279" s="127"/>
      <c r="C279" s="139"/>
      <c r="D279" s="136"/>
      <c r="E279" s="136"/>
      <c r="F279" s="130" t="s">
        <v>41</v>
      </c>
      <c r="G279" s="130">
        <f>ROUND(G278,0)</f>
        <v>121</v>
      </c>
      <c r="H279" s="134" t="s">
        <v>120</v>
      </c>
    </row>
    <row r="280" spans="1:15" ht="15.6">
      <c r="A280" s="127"/>
      <c r="B280" s="127"/>
      <c r="C280" s="139"/>
      <c r="D280" s="136"/>
      <c r="E280" s="136"/>
      <c r="F280" s="130"/>
      <c r="G280" s="130"/>
      <c r="H280" s="134"/>
      <c r="I280" s="190"/>
      <c r="J280" s="190"/>
      <c r="K280" s="190"/>
      <c r="L280" s="190"/>
      <c r="M280" s="190"/>
      <c r="N280" s="190"/>
      <c r="O280" s="190"/>
    </row>
    <row r="281" spans="1:15">
      <c r="A281" s="127"/>
      <c r="B281" s="132" t="s">
        <v>404</v>
      </c>
      <c r="C281" s="139"/>
      <c r="D281" s="136"/>
      <c r="E281" s="136"/>
      <c r="F281" s="130"/>
      <c r="G281" s="130">
        <f>G279</f>
        <v>121</v>
      </c>
      <c r="H281" s="131" t="s">
        <v>120</v>
      </c>
    </row>
    <row r="282" spans="1:15">
      <c r="A282" s="127"/>
      <c r="B282" s="132"/>
      <c r="C282" s="139"/>
      <c r="D282" s="136"/>
      <c r="E282" s="129"/>
      <c r="F282" s="138"/>
      <c r="G282" s="130"/>
      <c r="H282" s="131"/>
    </row>
    <row r="283" spans="1:15" ht="15.6">
      <c r="A283" s="241">
        <f>A274+1</f>
        <v>22</v>
      </c>
      <c r="B283" s="132" t="s">
        <v>864</v>
      </c>
      <c r="C283" s="139"/>
      <c r="D283" s="136"/>
      <c r="E283" s="129"/>
      <c r="F283" s="138"/>
      <c r="G283" s="130"/>
      <c r="H283" s="131"/>
    </row>
    <row r="284" spans="1:15">
      <c r="A284" s="127"/>
      <c r="B284" s="132" t="s">
        <v>865</v>
      </c>
      <c r="C284" s="88">
        <v>1</v>
      </c>
      <c r="D284" s="89">
        <v>3.5</v>
      </c>
      <c r="E284" s="89"/>
      <c r="F284" s="89"/>
      <c r="G284" s="133">
        <f>PRODUCT(C284:F284)</f>
        <v>3.5</v>
      </c>
      <c r="H284" s="134" t="s">
        <v>9</v>
      </c>
    </row>
    <row r="285" spans="1:15">
      <c r="A285" s="127"/>
      <c r="B285" s="132"/>
      <c r="C285" s="139"/>
      <c r="D285" s="136"/>
      <c r="E285" s="129"/>
      <c r="F285" s="138"/>
      <c r="G285" s="130"/>
      <c r="H285" s="131"/>
    </row>
    <row r="286" spans="1:15">
      <c r="A286" s="127"/>
      <c r="B286" s="132"/>
      <c r="C286" s="139"/>
      <c r="D286" s="136"/>
      <c r="E286" s="129"/>
      <c r="F286" s="138"/>
      <c r="G286" s="130">
        <f>ROUND(SUM(G284:G285)*1.1,0)</f>
        <v>4</v>
      </c>
      <c r="H286" s="134" t="s">
        <v>369</v>
      </c>
    </row>
    <row r="288" spans="1:15" s="190" customFormat="1" ht="15.6">
      <c r="A288" s="241">
        <f>A283+1</f>
        <v>23</v>
      </c>
      <c r="B288" s="253" t="s">
        <v>844</v>
      </c>
      <c r="C288" s="247"/>
      <c r="D288" s="245"/>
      <c r="E288" s="245"/>
      <c r="F288" s="245"/>
      <c r="G288" s="246"/>
      <c r="H288" s="247"/>
      <c r="I288"/>
      <c r="J288"/>
      <c r="K288"/>
      <c r="L288"/>
      <c r="M288"/>
      <c r="N288"/>
      <c r="O288"/>
    </row>
    <row r="289" spans="1:8" ht="15.6">
      <c r="A289" s="363"/>
      <c r="B289" s="369" t="s">
        <v>845</v>
      </c>
      <c r="C289" s="364">
        <v>2</v>
      </c>
      <c r="D289" s="365">
        <f>3.2+0.6</f>
        <v>3.8000000000000003</v>
      </c>
      <c r="E289" s="365"/>
      <c r="F289" s="366"/>
      <c r="G289" s="370">
        <f>+PRODUCT(C289:F289)</f>
        <v>7.6000000000000005</v>
      </c>
      <c r="H289" s="371" t="s">
        <v>9</v>
      </c>
    </row>
    <row r="290" spans="1:8" ht="15.6">
      <c r="A290" s="372"/>
      <c r="B290" s="369"/>
      <c r="C290" s="364"/>
      <c r="D290" s="365"/>
      <c r="E290" s="365"/>
      <c r="F290" s="366"/>
      <c r="G290" s="367"/>
      <c r="H290" s="368"/>
    </row>
    <row r="291" spans="1:8" ht="15.6">
      <c r="A291" s="372"/>
      <c r="B291" s="369"/>
      <c r="C291" s="364"/>
      <c r="D291" s="365"/>
      <c r="E291" s="365"/>
      <c r="F291" s="366" t="s">
        <v>33</v>
      </c>
      <c r="G291" s="367">
        <f>ROUNDUP(+SUM(G289:G290),0)</f>
        <v>8</v>
      </c>
      <c r="H291" s="368" t="s">
        <v>9</v>
      </c>
    </row>
    <row r="293" spans="1:8">
      <c r="A293" s="127"/>
      <c r="B293" s="127"/>
      <c r="C293" s="139"/>
      <c r="D293" s="136"/>
      <c r="E293" s="129"/>
      <c r="F293" s="138"/>
      <c r="G293" s="130"/>
      <c r="H293" s="131"/>
    </row>
    <row r="294" spans="1:8">
      <c r="A294" s="127"/>
      <c r="B294" s="127"/>
      <c r="C294" s="139"/>
      <c r="D294" s="136"/>
      <c r="E294" s="129"/>
      <c r="F294" s="138"/>
      <c r="G294" s="130"/>
      <c r="H294" s="131"/>
    </row>
    <row r="295" spans="1:8">
      <c r="A295" s="10"/>
      <c r="B295" s="13"/>
      <c r="C295" s="12"/>
      <c r="D295" s="12"/>
      <c r="E295" s="12"/>
      <c r="F295" s="12"/>
      <c r="G295" s="11"/>
      <c r="H295" s="11"/>
    </row>
  </sheetData>
  <mergeCells count="3">
    <mergeCell ref="E163:F163"/>
    <mergeCell ref="A2:H2"/>
    <mergeCell ref="E108:F108"/>
  </mergeCells>
  <pageMargins left="0.7" right="0.7" top="0.75" bottom="0.75" header="0.3" footer="0.3"/>
  <pageSetup paperSize="9" scale="78"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K135"/>
  <sheetViews>
    <sheetView view="pageBreakPreview" zoomScale="110" zoomScaleSheetLayoutView="11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6.109375" style="9" customWidth="1"/>
    <col min="10" max="11" width="9.109375"/>
  </cols>
  <sheetData>
    <row r="2" spans="1:8" ht="34.5" customHeight="1">
      <c r="A2" s="660" t="s">
        <v>987</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722</v>
      </c>
      <c r="C5" s="143"/>
      <c r="D5" s="17"/>
      <c r="E5" s="17"/>
      <c r="F5" s="17"/>
      <c r="G5" s="17"/>
      <c r="H5" s="143"/>
    </row>
    <row r="6" spans="1:8">
      <c r="A6" s="38">
        <v>1</v>
      </c>
      <c r="B6" s="37" t="s">
        <v>32</v>
      </c>
      <c r="C6" s="33">
        <v>0</v>
      </c>
      <c r="D6" s="35">
        <f>4.48+2</f>
        <v>6.48</v>
      </c>
      <c r="E6" s="35">
        <f>8+2</f>
        <v>10</v>
      </c>
      <c r="F6" s="35"/>
      <c r="G6" s="35">
        <f>PRODUCT(C6:F6)</f>
        <v>0</v>
      </c>
      <c r="H6" s="33" t="s">
        <v>6</v>
      </c>
    </row>
    <row r="7" spans="1:8">
      <c r="A7" s="38"/>
      <c r="B7" s="37"/>
      <c r="C7" s="33"/>
      <c r="D7" s="35"/>
      <c r="E7" s="36"/>
      <c r="F7" s="36" t="s">
        <v>33</v>
      </c>
      <c r="G7" s="36">
        <f>ROUNDUP(SUM(G6)*1.1,0)</f>
        <v>0</v>
      </c>
      <c r="H7" s="38" t="s">
        <v>6</v>
      </c>
    </row>
    <row r="8" spans="1:8">
      <c r="A8" s="38"/>
      <c r="B8" s="37"/>
      <c r="C8" s="38"/>
      <c r="D8" s="35"/>
      <c r="E8" s="35" t="s">
        <v>34</v>
      </c>
      <c r="F8" s="35"/>
      <c r="G8" s="36"/>
      <c r="H8" s="38"/>
    </row>
    <row r="9" spans="1:8">
      <c r="A9" s="38">
        <f>A6+1</f>
        <v>2</v>
      </c>
      <c r="B9" s="37" t="s">
        <v>35</v>
      </c>
      <c r="C9" s="33"/>
      <c r="D9" s="35"/>
      <c r="E9" s="35" t="s">
        <v>34</v>
      </c>
      <c r="F9" s="35"/>
      <c r="G9" s="35"/>
      <c r="H9" s="33"/>
    </row>
    <row r="10" spans="1:8">
      <c r="A10" s="44" t="s">
        <v>707</v>
      </c>
      <c r="B10" s="48" t="s">
        <v>708</v>
      </c>
      <c r="C10" s="40"/>
      <c r="D10" s="42"/>
      <c r="E10" s="42"/>
      <c r="F10" s="42"/>
      <c r="G10" s="42"/>
      <c r="H10" s="40"/>
    </row>
    <row r="11" spans="1:8">
      <c r="A11" s="38"/>
      <c r="B11" s="37" t="s">
        <v>36</v>
      </c>
      <c r="C11" s="33"/>
      <c r="D11" s="35"/>
      <c r="E11" s="35"/>
      <c r="F11" s="35"/>
      <c r="G11" s="35"/>
      <c r="H11" s="33"/>
    </row>
    <row r="12" spans="1:8">
      <c r="A12" s="38"/>
      <c r="B12" s="34" t="s">
        <v>706</v>
      </c>
      <c r="C12" s="33">
        <v>0</v>
      </c>
      <c r="D12" s="35">
        <f>1.8+0.075*2</f>
        <v>1.95</v>
      </c>
      <c r="E12" s="35">
        <f>1.8+0.075*2</f>
        <v>1.95</v>
      </c>
      <c r="F12" s="35">
        <v>1.5</v>
      </c>
      <c r="G12" s="35">
        <f>PRODUCT(C12:F12)</f>
        <v>0</v>
      </c>
      <c r="H12" s="33" t="s">
        <v>7</v>
      </c>
    </row>
    <row r="13" spans="1:8">
      <c r="A13" s="38"/>
      <c r="B13" s="34"/>
      <c r="C13" s="33"/>
      <c r="D13" s="35"/>
      <c r="E13" s="35"/>
      <c r="F13" s="35"/>
      <c r="G13" s="35"/>
      <c r="H13" s="33"/>
    </row>
    <row r="14" spans="1:8">
      <c r="A14" s="38"/>
      <c r="B14" s="37" t="s">
        <v>41</v>
      </c>
      <c r="C14" s="33"/>
      <c r="D14" s="35"/>
      <c r="E14" s="35"/>
      <c r="F14" s="35"/>
      <c r="G14" s="36">
        <f>ROUND(SUM(G12:G13)*1.1,0)</f>
        <v>0</v>
      </c>
      <c r="H14" s="38" t="s">
        <v>7</v>
      </c>
    </row>
    <row r="15" spans="1:8">
      <c r="A15" s="44" t="s">
        <v>374</v>
      </c>
      <c r="B15" s="48" t="s">
        <v>709</v>
      </c>
      <c r="C15" s="40"/>
      <c r="D15" s="42"/>
      <c r="E15" s="42"/>
      <c r="F15" s="42"/>
      <c r="G15" s="42"/>
      <c r="H15" s="40"/>
    </row>
    <row r="16" spans="1:8">
      <c r="A16" s="38"/>
      <c r="B16" s="37" t="s">
        <v>36</v>
      </c>
      <c r="C16" s="33"/>
      <c r="D16" s="35"/>
      <c r="E16" s="35"/>
      <c r="F16" s="35"/>
      <c r="G16" s="35"/>
      <c r="H16" s="33"/>
    </row>
    <row r="17" spans="1:8">
      <c r="A17" s="38"/>
      <c r="B17" s="34" t="s">
        <v>706</v>
      </c>
      <c r="C17" s="33">
        <v>0</v>
      </c>
      <c r="D17" s="35">
        <f>1.8+0.075*2</f>
        <v>1.95</v>
      </c>
      <c r="E17" s="35">
        <f>1.8+0.075*2</f>
        <v>1.95</v>
      </c>
      <c r="F17" s="35">
        <f>2+0.6+0.1-F12</f>
        <v>1.2000000000000002</v>
      </c>
      <c r="G17" s="35">
        <f>PRODUCT(C17:F17)</f>
        <v>0</v>
      </c>
      <c r="H17" s="33" t="s">
        <v>7</v>
      </c>
    </row>
    <row r="18" spans="1:8">
      <c r="A18" s="38"/>
      <c r="B18" s="34"/>
      <c r="C18" s="33"/>
      <c r="D18" s="35"/>
      <c r="E18" s="35"/>
      <c r="F18" s="35"/>
      <c r="G18" s="35"/>
      <c r="H18" s="33"/>
    </row>
    <row r="19" spans="1:8">
      <c r="A19" s="38"/>
      <c r="B19" s="37" t="s">
        <v>41</v>
      </c>
      <c r="C19" s="33"/>
      <c r="D19" s="35"/>
      <c r="E19" s="35"/>
      <c r="F19" s="35"/>
      <c r="G19" s="36">
        <f>ROUND(SUM(G17:G18)*1.1,0)</f>
        <v>0</v>
      </c>
      <c r="H19" s="38" t="s">
        <v>7</v>
      </c>
    </row>
    <row r="20" spans="1:8">
      <c r="A20" s="38"/>
      <c r="B20" s="37"/>
      <c r="C20" s="33"/>
      <c r="D20" s="35"/>
      <c r="E20" s="35"/>
      <c r="F20" s="35"/>
      <c r="G20" s="36"/>
      <c r="H20" s="38"/>
    </row>
    <row r="21" spans="1:8">
      <c r="A21" s="38"/>
      <c r="B21" s="39" t="s">
        <v>42</v>
      </c>
      <c r="C21" s="33"/>
      <c r="D21" s="35"/>
      <c r="E21" s="35"/>
      <c r="F21" s="35"/>
      <c r="G21" s="36">
        <f>+G14+G19</f>
        <v>0</v>
      </c>
      <c r="H21" s="38" t="s">
        <v>7</v>
      </c>
    </row>
    <row r="22" spans="1:8">
      <c r="A22" s="38"/>
      <c r="B22" s="34"/>
      <c r="C22" s="33"/>
      <c r="D22" s="35"/>
      <c r="E22" s="35"/>
      <c r="F22" s="35"/>
      <c r="G22" s="36"/>
      <c r="H22" s="38"/>
    </row>
    <row r="23" spans="1:8" ht="27.6">
      <c r="A23" s="38">
        <f>A9+1</f>
        <v>3</v>
      </c>
      <c r="B23" s="49" t="s">
        <v>43</v>
      </c>
      <c r="C23" s="50"/>
      <c r="D23" s="51"/>
      <c r="E23" s="51"/>
      <c r="F23" s="51"/>
      <c r="G23" s="52"/>
      <c r="H23" s="53"/>
    </row>
    <row r="24" spans="1:8">
      <c r="A24" s="53"/>
      <c r="B24" s="54" t="s">
        <v>44</v>
      </c>
      <c r="C24" s="50"/>
      <c r="D24" s="51"/>
      <c r="E24" s="51"/>
      <c r="F24" s="51"/>
      <c r="G24" s="52">
        <f>G21</f>
        <v>0</v>
      </c>
      <c r="H24" s="53" t="s">
        <v>7</v>
      </c>
    </row>
    <row r="25" spans="1:8">
      <c r="A25" s="53"/>
      <c r="B25" s="54" t="s">
        <v>45</v>
      </c>
      <c r="C25" s="50"/>
      <c r="D25" s="51"/>
      <c r="E25" s="51"/>
      <c r="F25" s="51"/>
      <c r="G25" s="52"/>
      <c r="H25" s="53"/>
    </row>
    <row r="26" spans="1:8">
      <c r="A26" s="53"/>
      <c r="B26" s="55" t="s">
        <v>46</v>
      </c>
      <c r="C26" s="50"/>
      <c r="D26" s="51"/>
      <c r="E26" s="51"/>
      <c r="F26" s="51"/>
      <c r="G26" s="51">
        <f>-G48</f>
        <v>0</v>
      </c>
      <c r="H26" s="50" t="s">
        <v>7</v>
      </c>
    </row>
    <row r="27" spans="1:8">
      <c r="A27" s="53"/>
      <c r="B27" s="55" t="s">
        <v>50</v>
      </c>
      <c r="C27" s="50"/>
      <c r="D27" s="51"/>
      <c r="E27" s="51"/>
      <c r="F27" s="51"/>
      <c r="G27" s="51">
        <f>-G57</f>
        <v>0</v>
      </c>
      <c r="H27" s="50" t="s">
        <v>7</v>
      </c>
    </row>
    <row r="28" spans="1:8">
      <c r="A28" s="38"/>
      <c r="B28" s="54" t="s">
        <v>51</v>
      </c>
      <c r="C28" s="50"/>
      <c r="D28" s="51"/>
      <c r="E28" s="51"/>
      <c r="F28" s="51"/>
      <c r="G28" s="56">
        <f>ROUND(SUM(G24:G27),0)</f>
        <v>0</v>
      </c>
      <c r="H28" s="50" t="s">
        <v>7</v>
      </c>
    </row>
    <row r="29" spans="1:8">
      <c r="A29" s="53"/>
      <c r="B29" s="54"/>
      <c r="C29" s="50"/>
      <c r="D29" s="51"/>
      <c r="E29" s="51"/>
      <c r="F29" s="51"/>
      <c r="G29" s="57"/>
      <c r="H29" s="50"/>
    </row>
    <row r="30" spans="1:8">
      <c r="A30" s="53"/>
      <c r="B30" s="58" t="s">
        <v>52</v>
      </c>
      <c r="C30" s="59">
        <v>0</v>
      </c>
      <c r="D30" s="51">
        <v>4.4800000000000004</v>
      </c>
      <c r="E30" s="51">
        <v>8</v>
      </c>
      <c r="F30" s="51">
        <v>0.3</v>
      </c>
      <c r="G30" s="51">
        <f>PRODUCT(C30:F30)</f>
        <v>0</v>
      </c>
      <c r="H30" s="50" t="s">
        <v>7</v>
      </c>
    </row>
    <row r="31" spans="1:8">
      <c r="A31" s="53"/>
      <c r="B31" s="58"/>
      <c r="C31" s="59"/>
      <c r="D31" s="51"/>
      <c r="E31" s="51"/>
      <c r="F31" s="51"/>
      <c r="G31" s="60"/>
      <c r="H31" s="50"/>
    </row>
    <row r="32" spans="1:8">
      <c r="A32" s="53"/>
      <c r="B32" s="54" t="s">
        <v>53</v>
      </c>
      <c r="C32" s="50"/>
      <c r="D32" s="51"/>
      <c r="E32" s="51"/>
      <c r="F32" s="51"/>
      <c r="G32" s="56">
        <f>ROUNDUP((G28+G30)-G34,0)</f>
        <v>0</v>
      </c>
      <c r="H32" s="53" t="s">
        <v>7</v>
      </c>
    </row>
    <row r="33" spans="1:8">
      <c r="A33" s="53"/>
      <c r="B33" s="54"/>
      <c r="C33" s="50"/>
      <c r="D33" s="51"/>
      <c r="E33" s="51"/>
      <c r="F33" s="51"/>
      <c r="G33" s="57"/>
      <c r="H33" s="53"/>
    </row>
    <row r="34" spans="1:8" ht="27.6">
      <c r="A34" s="53"/>
      <c r="B34" s="49" t="s">
        <v>54</v>
      </c>
      <c r="C34" s="61">
        <v>0.2</v>
      </c>
      <c r="D34" s="51" t="s">
        <v>55</v>
      </c>
      <c r="E34" s="51">
        <f>G24</f>
        <v>0</v>
      </c>
      <c r="F34" s="51"/>
      <c r="G34" s="52">
        <f>ROUND(C34*E34,0)</f>
        <v>0</v>
      </c>
      <c r="H34" s="53" t="s">
        <v>7</v>
      </c>
    </row>
    <row r="35" spans="1:8">
      <c r="A35" s="53"/>
      <c r="B35" s="62" t="s">
        <v>56</v>
      </c>
      <c r="C35" s="33"/>
      <c r="D35" s="35"/>
      <c r="E35" s="35"/>
      <c r="F35" s="35"/>
      <c r="G35" s="57">
        <f>G24-G34</f>
        <v>0</v>
      </c>
      <c r="H35" s="38" t="s">
        <v>7</v>
      </c>
    </row>
    <row r="36" spans="1:8">
      <c r="A36" s="38"/>
      <c r="B36" s="43"/>
      <c r="C36" s="33"/>
      <c r="D36" s="35"/>
      <c r="E36" s="35"/>
      <c r="F36" s="35"/>
      <c r="G36" s="35"/>
      <c r="H36" s="33"/>
    </row>
    <row r="37" spans="1:8">
      <c r="A37" s="38">
        <f>A23+1</f>
        <v>4</v>
      </c>
      <c r="B37" s="37" t="s">
        <v>57</v>
      </c>
      <c r="C37" s="33"/>
      <c r="D37" s="35"/>
      <c r="E37" s="35"/>
      <c r="F37" s="35"/>
      <c r="G37" s="35"/>
      <c r="H37" s="33"/>
    </row>
    <row r="38" spans="1:8">
      <c r="A38" s="44"/>
      <c r="B38" s="37" t="s">
        <v>710</v>
      </c>
      <c r="C38" s="40"/>
      <c r="D38" s="42"/>
      <c r="E38" s="42"/>
      <c r="F38" s="42"/>
      <c r="G38" s="42"/>
      <c r="H38" s="40"/>
    </row>
    <row r="39" spans="1:8">
      <c r="A39" s="44"/>
      <c r="B39" s="41" t="str">
        <f>B12</f>
        <v>F1</v>
      </c>
      <c r="C39" s="40">
        <f>C12</f>
        <v>0</v>
      </c>
      <c r="D39" s="42">
        <f>D12</f>
        <v>1.95</v>
      </c>
      <c r="E39" s="42">
        <f>E12</f>
        <v>1.95</v>
      </c>
      <c r="F39" s="42">
        <v>0.1</v>
      </c>
      <c r="G39" s="51">
        <f>PRODUCT(C39:F39)</f>
        <v>0</v>
      </c>
      <c r="H39" s="50" t="s">
        <v>7</v>
      </c>
    </row>
    <row r="40" spans="1:8">
      <c r="A40" s="44"/>
      <c r="B40" s="48"/>
      <c r="C40" s="40"/>
      <c r="D40" s="42"/>
      <c r="E40" s="42"/>
      <c r="F40" s="42"/>
      <c r="G40" s="42"/>
      <c r="H40" s="40"/>
    </row>
    <row r="41" spans="1:8">
      <c r="A41" s="38"/>
      <c r="B41" s="37" t="s">
        <v>41</v>
      </c>
      <c r="C41" s="33"/>
      <c r="D41" s="35"/>
      <c r="E41" s="35"/>
      <c r="F41" s="36" t="s">
        <v>33</v>
      </c>
      <c r="G41" s="36">
        <f>ROUND(SUM(G39:G40)*1.1,0)</f>
        <v>0</v>
      </c>
      <c r="H41" s="38" t="s">
        <v>7</v>
      </c>
    </row>
    <row r="42" spans="1:8">
      <c r="A42" s="44"/>
      <c r="B42" s="48"/>
      <c r="C42" s="40"/>
      <c r="D42" s="42"/>
      <c r="E42" s="42"/>
      <c r="F42" s="42"/>
      <c r="G42" s="42"/>
      <c r="H42" s="40"/>
    </row>
    <row r="43" spans="1:8">
      <c r="A43" s="38"/>
      <c r="B43" s="37" t="s">
        <v>594</v>
      </c>
      <c r="C43" s="33"/>
      <c r="D43" s="35"/>
      <c r="E43" s="35"/>
      <c r="F43" s="35"/>
      <c r="G43" s="35"/>
      <c r="H43" s="33"/>
    </row>
    <row r="44" spans="1:8">
      <c r="A44" s="38"/>
      <c r="B44" s="34" t="s">
        <v>595</v>
      </c>
      <c r="C44" s="33">
        <v>0</v>
      </c>
      <c r="D44" s="35">
        <f>4.48+8*2-6</f>
        <v>14.48</v>
      </c>
      <c r="E44" s="35">
        <f>0.38+0.15</f>
        <v>0.53</v>
      </c>
      <c r="F44" s="35">
        <v>0.1</v>
      </c>
      <c r="G44" s="35">
        <f t="shared" ref="G44" si="0">PRODUCT(C44:F44)</f>
        <v>0</v>
      </c>
      <c r="H44" s="33" t="s">
        <v>7</v>
      </c>
    </row>
    <row r="45" spans="1:8">
      <c r="A45" s="44"/>
      <c r="B45" s="41"/>
      <c r="C45" s="40"/>
      <c r="D45" s="42"/>
      <c r="E45" s="42"/>
      <c r="F45" s="42"/>
      <c r="G45" s="42"/>
      <c r="H45" s="40"/>
    </row>
    <row r="46" spans="1:8">
      <c r="A46" s="38"/>
      <c r="B46" s="37" t="s">
        <v>41</v>
      </c>
      <c r="C46" s="33"/>
      <c r="D46" s="35"/>
      <c r="E46" s="35"/>
      <c r="F46" s="36" t="s">
        <v>33</v>
      </c>
      <c r="G46" s="36">
        <f>ROUND(SUM(G44:G45)*1.1,0)</f>
        <v>0</v>
      </c>
      <c r="H46" s="38" t="s">
        <v>7</v>
      </c>
    </row>
    <row r="47" spans="1:8">
      <c r="A47" s="38"/>
      <c r="B47" s="37"/>
      <c r="C47" s="33"/>
      <c r="D47" s="35"/>
      <c r="E47" s="35"/>
      <c r="F47" s="35"/>
      <c r="G47" s="36"/>
      <c r="H47" s="38"/>
    </row>
    <row r="48" spans="1:8">
      <c r="A48" s="38"/>
      <c r="B48" s="37" t="s">
        <v>59</v>
      </c>
      <c r="C48" s="33"/>
      <c r="D48" s="35"/>
      <c r="E48" s="35"/>
      <c r="F48" s="35"/>
      <c r="G48" s="36">
        <f>G46+G41</f>
        <v>0</v>
      </c>
      <c r="H48" s="38" t="s">
        <v>7</v>
      </c>
    </row>
    <row r="49" spans="1:8">
      <c r="A49" s="38"/>
      <c r="B49" s="37"/>
      <c r="C49" s="33"/>
      <c r="D49" s="35"/>
      <c r="E49" s="35"/>
      <c r="F49" s="36"/>
      <c r="G49" s="36"/>
      <c r="H49" s="38"/>
    </row>
    <row r="50" spans="1:8">
      <c r="A50" s="38">
        <f>A37+1</f>
        <v>5</v>
      </c>
      <c r="B50" s="37" t="s">
        <v>62</v>
      </c>
      <c r="C50" s="33"/>
      <c r="D50" s="35"/>
      <c r="E50" s="35"/>
      <c r="F50" s="36"/>
      <c r="G50" s="36"/>
      <c r="H50" s="38"/>
    </row>
    <row r="51" spans="1:8">
      <c r="A51" s="44"/>
      <c r="B51" s="48" t="s">
        <v>261</v>
      </c>
      <c r="C51" s="40"/>
      <c r="D51" s="42"/>
      <c r="E51" s="42"/>
      <c r="F51" s="45"/>
      <c r="G51" s="45"/>
      <c r="H51" s="44"/>
    </row>
    <row r="52" spans="1:8">
      <c r="A52" s="38"/>
      <c r="B52" s="37" t="s">
        <v>63</v>
      </c>
      <c r="C52" s="33"/>
      <c r="D52" s="35"/>
      <c r="E52" s="35"/>
      <c r="F52" s="36"/>
      <c r="G52" s="36"/>
      <c r="H52" s="38"/>
    </row>
    <row r="53" spans="1:8">
      <c r="A53" s="38"/>
      <c r="B53" s="34" t="str">
        <f>B44</f>
        <v>For External  Wall</v>
      </c>
      <c r="C53" s="33">
        <f>C44</f>
        <v>0</v>
      </c>
      <c r="D53" s="35">
        <f>D44</f>
        <v>14.48</v>
      </c>
      <c r="E53" s="35">
        <v>0.45</v>
      </c>
      <c r="F53" s="35">
        <v>0.6</v>
      </c>
      <c r="G53" s="35">
        <f>PRODUCT(C53:F53)</f>
        <v>0</v>
      </c>
      <c r="H53" s="33" t="s">
        <v>7</v>
      </c>
    </row>
    <row r="54" spans="1:8">
      <c r="A54" s="44"/>
      <c r="B54" s="41"/>
      <c r="C54" s="40"/>
      <c r="D54" s="42"/>
      <c r="E54" s="42"/>
      <c r="F54" s="42"/>
      <c r="G54" s="42"/>
      <c r="H54" s="40"/>
    </row>
    <row r="55" spans="1:8">
      <c r="A55" s="38"/>
      <c r="B55" s="37"/>
      <c r="C55" s="33"/>
      <c r="D55" s="35"/>
      <c r="E55" s="35"/>
      <c r="F55" s="36"/>
      <c r="G55" s="36">
        <f>ROUNDUP(SUM(G53:G54)*1.1,0)</f>
        <v>0</v>
      </c>
      <c r="H55" s="38" t="s">
        <v>7</v>
      </c>
    </row>
    <row r="56" spans="1:8">
      <c r="A56" s="38"/>
      <c r="B56" s="37"/>
      <c r="C56" s="33"/>
      <c r="D56" s="35"/>
      <c r="E56" s="35"/>
      <c r="F56" s="36"/>
      <c r="G56" s="36"/>
      <c r="H56" s="33"/>
    </row>
    <row r="57" spans="1:8">
      <c r="A57" s="38"/>
      <c r="B57" s="37" t="s">
        <v>66</v>
      </c>
      <c r="C57" s="33"/>
      <c r="D57" s="35"/>
      <c r="E57" s="35"/>
      <c r="F57" s="36"/>
      <c r="G57" s="36">
        <f>G55</f>
        <v>0</v>
      </c>
      <c r="H57" s="38" t="s">
        <v>7</v>
      </c>
    </row>
    <row r="58" spans="1:8">
      <c r="A58" s="38"/>
      <c r="B58" s="37"/>
      <c r="C58" s="33"/>
      <c r="D58" s="35"/>
      <c r="E58" s="35"/>
      <c r="F58" s="36"/>
      <c r="G58" s="36"/>
      <c r="H58" s="38"/>
    </row>
    <row r="59" spans="1:8">
      <c r="A59" s="44"/>
      <c r="B59" s="48"/>
      <c r="C59" s="40"/>
      <c r="D59" s="42"/>
      <c r="E59" s="42"/>
      <c r="F59" s="45"/>
      <c r="G59" s="45"/>
      <c r="H59" s="44"/>
    </row>
    <row r="60" spans="1:8">
      <c r="A60" s="44">
        <f>A50+1</f>
        <v>6</v>
      </c>
      <c r="B60" s="48" t="s">
        <v>47</v>
      </c>
      <c r="C60" s="40"/>
      <c r="D60" s="42"/>
      <c r="E60" s="42"/>
      <c r="F60" s="45"/>
      <c r="G60" s="45"/>
      <c r="H60" s="44"/>
    </row>
    <row r="61" spans="1:8">
      <c r="A61" s="44"/>
      <c r="B61" s="48" t="str">
        <f>B39</f>
        <v>F1</v>
      </c>
      <c r="C61" s="40">
        <f>C39</f>
        <v>0</v>
      </c>
      <c r="D61" s="42">
        <f>D39-0.075*2</f>
        <v>1.8</v>
      </c>
      <c r="E61" s="42">
        <f>E39-0.075*2</f>
        <v>1.8</v>
      </c>
      <c r="F61" s="42">
        <v>0.6</v>
      </c>
      <c r="G61" s="35">
        <f t="shared" ref="G61" si="1">PRODUCT(C61:F61)</f>
        <v>0</v>
      </c>
      <c r="H61" s="33" t="s">
        <v>7</v>
      </c>
    </row>
    <row r="62" spans="1:8">
      <c r="A62" s="44"/>
      <c r="B62" s="48"/>
      <c r="C62" s="40"/>
      <c r="D62" s="42"/>
      <c r="E62" s="42"/>
      <c r="F62" s="45"/>
      <c r="G62" s="45"/>
      <c r="H62" s="44"/>
    </row>
    <row r="63" spans="1:8">
      <c r="A63" s="44"/>
      <c r="B63" s="48"/>
      <c r="C63" s="40"/>
      <c r="D63" s="42"/>
      <c r="E63" s="42"/>
      <c r="F63" s="36" t="s">
        <v>33</v>
      </c>
      <c r="G63" s="36">
        <f>ROUND(SUM(G61:G62)*1.1,0)</f>
        <v>0</v>
      </c>
      <c r="H63" s="38" t="s">
        <v>7</v>
      </c>
    </row>
    <row r="64" spans="1:8">
      <c r="A64" s="44"/>
      <c r="B64" s="48"/>
      <c r="C64" s="40"/>
      <c r="D64" s="42"/>
      <c r="E64" s="42"/>
      <c r="F64" s="45"/>
      <c r="G64" s="45"/>
      <c r="H64" s="44"/>
    </row>
    <row r="65" spans="1:8">
      <c r="A65" s="38"/>
      <c r="B65" s="37" t="s">
        <v>711</v>
      </c>
      <c r="C65" s="33"/>
      <c r="D65" s="35"/>
      <c r="E65" s="35"/>
      <c r="F65" s="36"/>
      <c r="G65" s="36">
        <f>G63</f>
        <v>0</v>
      </c>
      <c r="H65" s="38" t="s">
        <v>7</v>
      </c>
    </row>
    <row r="66" spans="1:8">
      <c r="A66" s="44"/>
      <c r="B66" s="48"/>
      <c r="C66" s="40"/>
      <c r="D66" s="42"/>
      <c r="E66" s="42"/>
      <c r="F66" s="45"/>
      <c r="G66" s="45"/>
      <c r="H66" s="44"/>
    </row>
    <row r="67" spans="1:8">
      <c r="A67" s="44">
        <f>A60+1</f>
        <v>7</v>
      </c>
      <c r="B67" s="48" t="s">
        <v>713</v>
      </c>
      <c r="C67" s="40"/>
      <c r="D67" s="42"/>
      <c r="E67" s="42"/>
      <c r="F67" s="45"/>
      <c r="G67" s="45"/>
      <c r="H67" s="44"/>
    </row>
    <row r="68" spans="1:8">
      <c r="A68" s="44"/>
      <c r="B68" s="48" t="s">
        <v>262</v>
      </c>
      <c r="C68" s="40"/>
      <c r="D68" s="42"/>
      <c r="E68" s="42"/>
      <c r="F68" s="45"/>
      <c r="G68" s="45"/>
      <c r="H68" s="44"/>
    </row>
    <row r="69" spans="1:8">
      <c r="A69" s="44"/>
      <c r="B69" s="48" t="s">
        <v>306</v>
      </c>
      <c r="C69" s="40">
        <v>0</v>
      </c>
      <c r="D69" s="42">
        <v>0.38</v>
      </c>
      <c r="E69" s="42">
        <v>0.38</v>
      </c>
      <c r="F69" s="42">
        <f>2+0.6+0.1-F61-F39</f>
        <v>2</v>
      </c>
      <c r="G69" s="35">
        <f t="shared" ref="G69" si="2">PRODUCT(C69:F69)</f>
        <v>0</v>
      </c>
      <c r="H69" s="33" t="s">
        <v>7</v>
      </c>
    </row>
    <row r="70" spans="1:8">
      <c r="A70" s="44"/>
      <c r="B70" s="48"/>
      <c r="C70" s="40"/>
      <c r="D70" s="42"/>
      <c r="E70" s="42"/>
      <c r="F70" s="45"/>
      <c r="G70" s="45"/>
      <c r="H70" s="44"/>
    </row>
    <row r="71" spans="1:8">
      <c r="A71" s="44"/>
      <c r="B71" s="48"/>
      <c r="C71" s="40"/>
      <c r="D71" s="42"/>
      <c r="E71" s="42"/>
      <c r="F71" s="36" t="s">
        <v>33</v>
      </c>
      <c r="G71" s="36">
        <f>ROUND(SUM(G69:G70)*1.1,0)</f>
        <v>0</v>
      </c>
      <c r="H71" s="38" t="s">
        <v>7</v>
      </c>
    </row>
    <row r="72" spans="1:8">
      <c r="A72" s="44"/>
      <c r="B72" s="48"/>
      <c r="C72" s="40"/>
      <c r="D72" s="42"/>
      <c r="E72" s="42"/>
      <c r="F72" s="45"/>
      <c r="G72" s="45"/>
      <c r="H72" s="44"/>
    </row>
    <row r="73" spans="1:8">
      <c r="A73" s="38"/>
      <c r="B73" s="37" t="s">
        <v>712</v>
      </c>
      <c r="C73" s="33"/>
      <c r="D73" s="35"/>
      <c r="E73" s="35"/>
      <c r="F73" s="36"/>
      <c r="G73" s="36">
        <f>G71</f>
        <v>0</v>
      </c>
      <c r="H73" s="38" t="s">
        <v>7</v>
      </c>
    </row>
    <row r="74" spans="1:8">
      <c r="A74" s="44"/>
      <c r="B74" s="48"/>
      <c r="C74" s="40"/>
      <c r="D74" s="42"/>
      <c r="E74" s="42"/>
      <c r="F74" s="45"/>
      <c r="G74" s="45"/>
      <c r="H74" s="44"/>
    </row>
    <row r="75" spans="1:8">
      <c r="A75" s="44"/>
      <c r="B75" s="20" t="s">
        <v>297</v>
      </c>
      <c r="C75" s="40"/>
      <c r="D75" s="42"/>
      <c r="E75" s="42"/>
      <c r="F75" s="45"/>
      <c r="G75" s="45">
        <f>G65+G73</f>
        <v>0</v>
      </c>
      <c r="H75" s="38" t="s">
        <v>7</v>
      </c>
    </row>
    <row r="76" spans="1:8">
      <c r="A76" s="44"/>
      <c r="B76" s="19" t="s">
        <v>298</v>
      </c>
      <c r="C76" s="40"/>
      <c r="D76" s="42"/>
      <c r="E76" s="42"/>
      <c r="F76" s="45"/>
      <c r="G76" s="45">
        <v>0</v>
      </c>
      <c r="H76" s="38" t="s">
        <v>7</v>
      </c>
    </row>
    <row r="77" spans="1:8">
      <c r="A77" s="44"/>
      <c r="B77" s="81"/>
      <c r="C77" s="40"/>
      <c r="D77" s="42"/>
      <c r="E77" s="42"/>
      <c r="F77" s="45"/>
      <c r="G77" s="45"/>
      <c r="H77" s="44"/>
    </row>
    <row r="78" spans="1:8">
      <c r="A78" s="38">
        <f>A67+1</f>
        <v>8</v>
      </c>
      <c r="B78" s="107" t="s">
        <v>111</v>
      </c>
      <c r="C78" s="108"/>
      <c r="D78" s="109"/>
      <c r="E78" s="109"/>
      <c r="F78" s="109"/>
      <c r="G78" s="109"/>
      <c r="H78" s="108"/>
    </row>
    <row r="79" spans="1:8">
      <c r="A79" s="38"/>
      <c r="B79" s="110" t="s">
        <v>112</v>
      </c>
      <c r="C79" s="108"/>
      <c r="D79" s="109">
        <f>G65</f>
        <v>0</v>
      </c>
      <c r="E79" s="109" t="s">
        <v>113</v>
      </c>
      <c r="F79" s="12">
        <v>60</v>
      </c>
      <c r="G79" s="109">
        <f t="shared" ref="G79:G86" si="3">F79*D79</f>
        <v>0</v>
      </c>
      <c r="H79" s="108" t="s">
        <v>114</v>
      </c>
    </row>
    <row r="80" spans="1:8">
      <c r="A80" s="38"/>
      <c r="B80" s="110" t="s">
        <v>115</v>
      </c>
      <c r="C80" s="108"/>
      <c r="D80" s="109">
        <v>0</v>
      </c>
      <c r="E80" s="109" t="s">
        <v>113</v>
      </c>
      <c r="F80" s="12">
        <v>150</v>
      </c>
      <c r="G80" s="109">
        <f t="shared" si="3"/>
        <v>0</v>
      </c>
      <c r="H80" s="108" t="s">
        <v>114</v>
      </c>
    </row>
    <row r="81" spans="1:8">
      <c r="A81" s="38"/>
      <c r="B81" s="110" t="s">
        <v>116</v>
      </c>
      <c r="C81" s="108"/>
      <c r="D81" s="109">
        <f>G73</f>
        <v>0</v>
      </c>
      <c r="E81" s="109" t="s">
        <v>113</v>
      </c>
      <c r="F81" s="12">
        <v>250</v>
      </c>
      <c r="G81" s="109">
        <f t="shared" si="3"/>
        <v>0</v>
      </c>
      <c r="H81" s="108" t="s">
        <v>114</v>
      </c>
    </row>
    <row r="82" spans="1:8">
      <c r="A82" s="38"/>
      <c r="B82" s="110" t="s">
        <v>117</v>
      </c>
      <c r="C82" s="108"/>
      <c r="D82" s="109">
        <v>0</v>
      </c>
      <c r="E82" s="109" t="s">
        <v>113</v>
      </c>
      <c r="F82" s="12">
        <v>250</v>
      </c>
      <c r="G82" s="109">
        <f t="shared" si="3"/>
        <v>0</v>
      </c>
      <c r="H82" s="108" t="s">
        <v>114</v>
      </c>
    </row>
    <row r="83" spans="1:8">
      <c r="A83" s="38"/>
      <c r="B83" s="110" t="s">
        <v>118</v>
      </c>
      <c r="C83" s="108"/>
      <c r="D83" s="109">
        <v>0</v>
      </c>
      <c r="E83" s="109" t="s">
        <v>113</v>
      </c>
      <c r="F83" s="12">
        <v>80</v>
      </c>
      <c r="G83" s="109">
        <f t="shared" si="3"/>
        <v>0</v>
      </c>
      <c r="H83" s="108" t="s">
        <v>114</v>
      </c>
    </row>
    <row r="84" spans="1:8">
      <c r="A84" s="38"/>
      <c r="B84" s="110" t="s">
        <v>410</v>
      </c>
      <c r="C84" s="108"/>
      <c r="D84" s="109">
        <v>0</v>
      </c>
      <c r="E84" s="109" t="s">
        <v>113</v>
      </c>
      <c r="F84" s="12">
        <v>100</v>
      </c>
      <c r="G84" s="109">
        <f t="shared" si="3"/>
        <v>0</v>
      </c>
      <c r="H84" s="108" t="s">
        <v>114</v>
      </c>
    </row>
    <row r="85" spans="1:8">
      <c r="A85" s="38"/>
      <c r="B85" s="111" t="s">
        <v>409</v>
      </c>
      <c r="C85" s="108"/>
      <c r="D85" s="109">
        <v>0</v>
      </c>
      <c r="E85" s="109" t="s">
        <v>113</v>
      </c>
      <c r="F85" s="12">
        <v>80</v>
      </c>
      <c r="G85" s="109">
        <f t="shared" si="3"/>
        <v>0</v>
      </c>
      <c r="H85" s="108" t="s">
        <v>114</v>
      </c>
    </row>
    <row r="86" spans="1:8">
      <c r="A86" s="38"/>
      <c r="B86" s="111" t="s">
        <v>412</v>
      </c>
      <c r="C86" s="108"/>
      <c r="D86" s="109">
        <v>0</v>
      </c>
      <c r="E86" s="109" t="s">
        <v>113</v>
      </c>
      <c r="F86" s="12">
        <v>60</v>
      </c>
      <c r="G86" s="109">
        <f t="shared" si="3"/>
        <v>0</v>
      </c>
      <c r="H86" s="108" t="s">
        <v>114</v>
      </c>
    </row>
    <row r="87" spans="1:8">
      <c r="A87" s="38"/>
      <c r="B87" s="111"/>
      <c r="C87" s="108"/>
      <c r="D87" s="109">
        <f>ROUNDUP(SUM(D79:D86),0)</f>
        <v>0</v>
      </c>
      <c r="E87" s="109"/>
      <c r="F87" s="109"/>
      <c r="G87" s="109">
        <f>ROUND(SUM(G79:G86),0)</f>
        <v>0</v>
      </c>
      <c r="H87" s="108" t="s">
        <v>114</v>
      </c>
    </row>
    <row r="88" spans="1:8">
      <c r="A88" s="38"/>
      <c r="B88" s="111" t="s">
        <v>119</v>
      </c>
      <c r="C88" s="108"/>
      <c r="D88" s="109"/>
      <c r="E88" s="109"/>
      <c r="F88" s="109"/>
      <c r="G88" s="109">
        <f>ROUND(+G87*5%,0)</f>
        <v>0</v>
      </c>
      <c r="H88" s="108" t="s">
        <v>114</v>
      </c>
    </row>
    <row r="89" spans="1:8">
      <c r="A89" s="38"/>
      <c r="B89" s="111"/>
      <c r="C89" s="108"/>
      <c r="D89" s="109"/>
      <c r="E89" s="109"/>
      <c r="F89" s="109"/>
      <c r="G89" s="109"/>
      <c r="H89" s="108"/>
    </row>
    <row r="90" spans="1:8">
      <c r="A90" s="38"/>
      <c r="B90" s="111"/>
      <c r="C90" s="108"/>
      <c r="D90" s="109"/>
      <c r="E90" s="109"/>
      <c r="F90" s="109"/>
      <c r="G90" s="112">
        <f>SUM(G87:G89)</f>
        <v>0</v>
      </c>
      <c r="H90" s="113" t="s">
        <v>120</v>
      </c>
    </row>
    <row r="91" spans="1:8">
      <c r="A91" s="38"/>
      <c r="B91" s="111"/>
      <c r="C91" s="108"/>
      <c r="D91" s="109"/>
      <c r="E91" s="109"/>
      <c r="F91" s="112" t="s">
        <v>121</v>
      </c>
      <c r="G91" s="112">
        <f>ROUNDUP((G90/1000),0)</f>
        <v>0</v>
      </c>
      <c r="H91" s="113" t="s">
        <v>122</v>
      </c>
    </row>
    <row r="92" spans="1:8">
      <c r="A92" s="44"/>
      <c r="B92" s="81"/>
      <c r="C92" s="40"/>
      <c r="D92" s="42"/>
      <c r="E92" s="42"/>
      <c r="F92" s="45"/>
      <c r="G92" s="45"/>
      <c r="H92" s="44"/>
    </row>
    <row r="93" spans="1:8">
      <c r="A93" s="38">
        <f>A78+1</f>
        <v>9</v>
      </c>
      <c r="B93" s="37" t="s">
        <v>123</v>
      </c>
      <c r="C93" s="11"/>
      <c r="D93" s="11"/>
      <c r="E93" s="11"/>
      <c r="F93" s="11"/>
      <c r="G93" s="11"/>
      <c r="H93" s="11"/>
    </row>
    <row r="94" spans="1:8">
      <c r="A94" s="10"/>
      <c r="B94" s="29" t="str">
        <f>B60</f>
        <v>RCC Footing</v>
      </c>
      <c r="C94" s="11"/>
      <c r="D94" s="11"/>
      <c r="E94" s="11"/>
      <c r="F94" s="11"/>
      <c r="G94" s="35"/>
      <c r="H94" s="33"/>
    </row>
    <row r="95" spans="1:8">
      <c r="A95" s="10"/>
      <c r="B95" s="114" t="str">
        <f>B61</f>
        <v>F1</v>
      </c>
      <c r="C95" s="11">
        <f>C61</f>
        <v>0</v>
      </c>
      <c r="D95" s="11">
        <f>D61*2+E61*2</f>
        <v>7.2</v>
      </c>
      <c r="E95" s="11"/>
      <c r="F95" s="12">
        <f>F61</f>
        <v>0.6</v>
      </c>
      <c r="G95" s="35">
        <f>PRODUCT(C95:F95)</f>
        <v>0</v>
      </c>
      <c r="H95" s="33" t="s">
        <v>6</v>
      </c>
    </row>
    <row r="96" spans="1:8">
      <c r="A96" s="10"/>
      <c r="B96" s="29" t="s">
        <v>269</v>
      </c>
      <c r="C96" s="11"/>
      <c r="D96" s="11"/>
      <c r="E96" s="11"/>
      <c r="F96" s="11"/>
      <c r="G96" s="36">
        <f>ROUND(SUM(G95)*1.1,0)</f>
        <v>0</v>
      </c>
      <c r="H96" s="38" t="s">
        <v>6</v>
      </c>
    </row>
    <row r="97" spans="1:8">
      <c r="A97" s="10"/>
      <c r="B97" s="29"/>
      <c r="C97" s="11"/>
      <c r="D97" s="11"/>
      <c r="E97" s="11"/>
      <c r="F97" s="11"/>
      <c r="G97" s="36"/>
      <c r="H97" s="38"/>
    </row>
    <row r="98" spans="1:8">
      <c r="A98" s="10"/>
      <c r="B98" s="29" t="str">
        <f>B67</f>
        <v>RCC  COLUMN</v>
      </c>
      <c r="C98" s="11"/>
      <c r="D98" s="11"/>
      <c r="E98" s="11"/>
      <c r="F98" s="11"/>
      <c r="G98" s="11"/>
      <c r="H98" s="11"/>
    </row>
    <row r="99" spans="1:8">
      <c r="A99" s="10"/>
      <c r="B99" s="29" t="str">
        <f>B68</f>
        <v xml:space="preserve">Below FFL </v>
      </c>
      <c r="C99" s="11"/>
      <c r="D99" s="11"/>
      <c r="E99" s="11"/>
      <c r="F99" s="11"/>
      <c r="G99" s="11"/>
      <c r="H99" s="11"/>
    </row>
    <row r="100" spans="1:8">
      <c r="A100" s="10"/>
      <c r="B100" s="114" t="str">
        <f>B69</f>
        <v>P1</v>
      </c>
      <c r="C100" s="11">
        <f>C69</f>
        <v>0</v>
      </c>
      <c r="D100" s="11">
        <f>D69*2+E69*2</f>
        <v>1.52</v>
      </c>
      <c r="E100" s="11"/>
      <c r="F100" s="12">
        <f>F69</f>
        <v>2</v>
      </c>
      <c r="G100" s="35">
        <f>PRODUCT(C100:F100)</f>
        <v>0</v>
      </c>
      <c r="H100" s="33" t="s">
        <v>6</v>
      </c>
    </row>
    <row r="101" spans="1:8">
      <c r="A101" s="63"/>
      <c r="B101" s="178"/>
      <c r="C101" s="159"/>
      <c r="D101" s="159"/>
      <c r="E101" s="159"/>
      <c r="F101" s="152"/>
      <c r="G101" s="42"/>
      <c r="H101" s="40"/>
    </row>
    <row r="102" spans="1:8">
      <c r="A102" s="10"/>
      <c r="B102" s="29"/>
      <c r="C102" s="11"/>
      <c r="D102" s="11"/>
      <c r="E102" s="11"/>
      <c r="F102" s="11"/>
      <c r="G102" s="36">
        <f>ROUND(SUM(G100:G101)*1.1,0)</f>
        <v>0</v>
      </c>
      <c r="H102" s="38" t="s">
        <v>6</v>
      </c>
    </row>
    <row r="103" spans="1:8">
      <c r="A103" s="44"/>
      <c r="B103" s="81"/>
      <c r="C103" s="40"/>
      <c r="D103" s="42"/>
      <c r="E103" s="42"/>
      <c r="F103" s="45"/>
      <c r="G103" s="45"/>
      <c r="H103" s="44"/>
    </row>
    <row r="104" spans="1:8">
      <c r="A104" s="44">
        <f>A93+1</f>
        <v>10</v>
      </c>
      <c r="B104" s="48" t="s">
        <v>621</v>
      </c>
      <c r="C104" s="40"/>
      <c r="D104" s="42"/>
      <c r="E104" s="42"/>
      <c r="F104" s="45"/>
      <c r="G104" s="45"/>
      <c r="H104" s="44"/>
    </row>
    <row r="105" spans="1:8">
      <c r="A105" s="44"/>
      <c r="B105" s="41" t="s">
        <v>705</v>
      </c>
      <c r="C105" s="40">
        <v>0</v>
      </c>
      <c r="D105" s="42">
        <v>4.4800000000000004</v>
      </c>
      <c r="E105" s="42">
        <v>8</v>
      </c>
      <c r="F105" s="45"/>
      <c r="G105" s="35">
        <f t="shared" ref="G105" si="4">PRODUCT(C105:F105)</f>
        <v>0</v>
      </c>
      <c r="H105" s="40" t="s">
        <v>6</v>
      </c>
    </row>
    <row r="106" spans="1:8">
      <c r="A106" s="44"/>
      <c r="B106" s="48"/>
      <c r="C106" s="40"/>
      <c r="D106" s="42"/>
      <c r="E106" s="42"/>
      <c r="F106" s="45"/>
      <c r="G106" s="45"/>
      <c r="H106" s="44"/>
    </row>
    <row r="107" spans="1:8">
      <c r="A107" s="86"/>
      <c r="B107" s="90"/>
      <c r="C107" s="88"/>
      <c r="D107" s="89"/>
      <c r="E107" s="651" t="s">
        <v>110</v>
      </c>
      <c r="F107" s="652"/>
      <c r="G107" s="92">
        <f>ROUND(G105,0)</f>
        <v>0</v>
      </c>
      <c r="H107" s="82" t="s">
        <v>6</v>
      </c>
    </row>
    <row r="108" spans="1:8">
      <c r="A108" s="86"/>
      <c r="B108" s="90"/>
      <c r="C108" s="88"/>
      <c r="D108" s="89"/>
      <c r="E108" s="89"/>
      <c r="F108" s="89"/>
      <c r="G108" s="92"/>
      <c r="H108" s="88"/>
    </row>
    <row r="109" spans="1:8">
      <c r="A109" s="82"/>
      <c r="B109" s="118" t="s">
        <v>721</v>
      </c>
      <c r="C109" s="91">
        <v>18</v>
      </c>
      <c r="D109" s="91"/>
      <c r="E109" s="91"/>
      <c r="F109" s="91"/>
      <c r="G109" s="91">
        <f>C109*G107</f>
        <v>0</v>
      </c>
      <c r="H109" s="82" t="s">
        <v>174</v>
      </c>
    </row>
    <row r="110" spans="1:8">
      <c r="A110" s="86"/>
      <c r="B110" s="87"/>
      <c r="C110" s="92"/>
      <c r="D110" s="92"/>
      <c r="E110" s="92"/>
      <c r="F110" s="92"/>
      <c r="G110" s="92"/>
      <c r="H110" s="86"/>
    </row>
    <row r="111" spans="1:8">
      <c r="A111" s="100">
        <f>A67+1</f>
        <v>8</v>
      </c>
      <c r="B111" s="101" t="s">
        <v>346</v>
      </c>
      <c r="C111" s="102"/>
      <c r="D111" s="103"/>
      <c r="E111" s="100"/>
      <c r="F111" s="103"/>
      <c r="G111" s="103"/>
      <c r="H111" s="100"/>
    </row>
    <row r="112" spans="1:8">
      <c r="A112" s="100"/>
      <c r="B112" s="104" t="s">
        <v>347</v>
      </c>
      <c r="C112" s="102">
        <v>1</v>
      </c>
      <c r="D112" s="105">
        <v>6</v>
      </c>
      <c r="E112" s="105">
        <v>9</v>
      </c>
      <c r="F112" s="103"/>
      <c r="G112" s="106">
        <f>PRODUCT(C112:F112)</f>
        <v>54</v>
      </c>
      <c r="H112" s="98" t="s">
        <v>6</v>
      </c>
    </row>
    <row r="113" spans="1:8">
      <c r="A113" s="100"/>
      <c r="B113" s="104"/>
      <c r="C113" s="102"/>
      <c r="D113" s="105"/>
      <c r="E113" s="105"/>
      <c r="F113" s="103"/>
      <c r="G113" s="105"/>
      <c r="H113" s="102"/>
    </row>
    <row r="114" spans="1:8">
      <c r="A114" s="100"/>
      <c r="B114" s="104"/>
      <c r="C114" s="102"/>
      <c r="D114" s="103"/>
      <c r="E114" s="100"/>
      <c r="F114" s="103"/>
      <c r="G114" s="99">
        <f>ROUND(SUM(G112:G113),0)</f>
        <v>54</v>
      </c>
      <c r="H114" s="96" t="s">
        <v>6</v>
      </c>
    </row>
    <row r="115" spans="1:8">
      <c r="A115" s="100"/>
      <c r="B115" s="101"/>
      <c r="C115" s="102"/>
      <c r="D115" s="103"/>
      <c r="E115" s="100"/>
      <c r="F115" s="99" t="s">
        <v>33</v>
      </c>
      <c r="G115" s="99">
        <f>G114</f>
        <v>54</v>
      </c>
      <c r="H115" s="96" t="s">
        <v>6</v>
      </c>
    </row>
    <row r="116" spans="1:8">
      <c r="A116" s="82"/>
      <c r="B116" s="85"/>
      <c r="C116" s="83"/>
      <c r="D116" s="84"/>
      <c r="E116" s="84"/>
      <c r="F116" s="84"/>
      <c r="G116" s="91"/>
      <c r="H116" s="83"/>
    </row>
    <row r="117" spans="1:8">
      <c r="A117" s="86">
        <f>A111+1</f>
        <v>9</v>
      </c>
      <c r="B117" s="87" t="s">
        <v>368</v>
      </c>
      <c r="C117" s="88"/>
      <c r="D117" s="89"/>
      <c r="E117" s="89"/>
      <c r="F117" s="89"/>
      <c r="G117" s="92"/>
      <c r="H117" s="88"/>
    </row>
    <row r="118" spans="1:8">
      <c r="A118" s="139"/>
      <c r="B118" s="128" t="s">
        <v>714</v>
      </c>
      <c r="C118" s="139"/>
      <c r="D118" s="129"/>
      <c r="E118" s="129"/>
      <c r="F118" s="129"/>
      <c r="G118" s="130"/>
      <c r="H118" s="131"/>
    </row>
    <row r="119" spans="1:8">
      <c r="A119" s="139"/>
      <c r="B119" s="132" t="s">
        <v>599</v>
      </c>
      <c r="C119" s="139">
        <v>1</v>
      </c>
      <c r="D119" s="105">
        <v>6</v>
      </c>
      <c r="E119" s="105">
        <v>9</v>
      </c>
      <c r="F119" s="129"/>
      <c r="G119" s="133">
        <f>PRODUCT(C119:F119)</f>
        <v>54</v>
      </c>
      <c r="H119" s="98" t="s">
        <v>6</v>
      </c>
    </row>
    <row r="120" spans="1:8">
      <c r="A120" s="139"/>
      <c r="B120" s="128"/>
      <c r="C120" s="139"/>
      <c r="D120" s="129"/>
      <c r="E120" s="129"/>
      <c r="F120" s="129"/>
      <c r="G120" s="130"/>
      <c r="H120" s="131"/>
    </row>
    <row r="121" spans="1:8">
      <c r="A121" s="139"/>
      <c r="B121" s="127"/>
      <c r="C121" s="139"/>
      <c r="D121" s="129"/>
      <c r="E121" s="129"/>
      <c r="F121" s="129"/>
      <c r="G121" s="130">
        <f>SUM(G119:G120)*1.1</f>
        <v>59.400000000000006</v>
      </c>
      <c r="H121" s="98" t="s">
        <v>6</v>
      </c>
    </row>
    <row r="122" spans="1:8">
      <c r="A122" s="135"/>
      <c r="B122" s="127" t="s">
        <v>720</v>
      </c>
      <c r="C122" s="139">
        <v>1</v>
      </c>
      <c r="D122" s="105">
        <f>G121</f>
        <v>59.400000000000006</v>
      </c>
      <c r="E122" s="136" t="s">
        <v>113</v>
      </c>
      <c r="F122" s="136">
        <v>44</v>
      </c>
      <c r="G122" s="136">
        <f>D122*F122</f>
        <v>2613.6000000000004</v>
      </c>
      <c r="H122" s="137"/>
    </row>
    <row r="123" spans="1:8">
      <c r="A123" s="135"/>
      <c r="B123" s="127"/>
      <c r="C123" s="139"/>
      <c r="D123" s="136"/>
      <c r="E123" s="136"/>
      <c r="F123" s="130" t="s">
        <v>41</v>
      </c>
      <c r="G123" s="130">
        <f>ROUND(G122,0)</f>
        <v>2614</v>
      </c>
      <c r="H123" s="134" t="s">
        <v>120</v>
      </c>
    </row>
    <row r="124" spans="1:8">
      <c r="A124" s="82"/>
      <c r="B124" s="111" t="s">
        <v>703</v>
      </c>
      <c r="C124" s="108"/>
      <c r="D124" s="109"/>
      <c r="E124" s="109"/>
      <c r="F124" s="109"/>
      <c r="G124" s="112">
        <f>ROUND(+G122*10%,0)</f>
        <v>261</v>
      </c>
      <c r="H124" s="108" t="s">
        <v>114</v>
      </c>
    </row>
    <row r="125" spans="1:8">
      <c r="A125" s="135"/>
      <c r="B125" s="132" t="s">
        <v>598</v>
      </c>
      <c r="C125" s="139"/>
      <c r="D125" s="136"/>
      <c r="E125" s="136"/>
      <c r="F125" s="130"/>
      <c r="G125" s="130">
        <f>+G123+G124</f>
        <v>2875</v>
      </c>
      <c r="H125" s="131" t="s">
        <v>120</v>
      </c>
    </row>
    <row r="126" spans="1:8">
      <c r="A126" s="132">
        <f>A117+1</f>
        <v>10</v>
      </c>
      <c r="B126" s="132" t="s">
        <v>864</v>
      </c>
      <c r="C126" s="139"/>
      <c r="D126" s="136"/>
      <c r="E126" s="129"/>
      <c r="F126" s="138"/>
      <c r="G126" s="130"/>
      <c r="H126" s="131"/>
    </row>
    <row r="127" spans="1:8">
      <c r="A127" s="127"/>
      <c r="B127" s="132" t="s">
        <v>865</v>
      </c>
      <c r="C127" s="88">
        <v>1</v>
      </c>
      <c r="D127" s="89">
        <f>6+9</f>
        <v>15</v>
      </c>
      <c r="E127" s="89"/>
      <c r="F127" s="89"/>
      <c r="G127" s="133">
        <f>PRODUCT(C127:F127)</f>
        <v>15</v>
      </c>
      <c r="H127" s="134" t="s">
        <v>9</v>
      </c>
    </row>
    <row r="128" spans="1:8">
      <c r="A128" s="127"/>
      <c r="B128" s="132"/>
      <c r="C128" s="139"/>
      <c r="D128" s="136"/>
      <c r="E128" s="129"/>
      <c r="F128" s="138"/>
      <c r="G128" s="130"/>
      <c r="H128" s="131"/>
    </row>
    <row r="129" spans="1:11">
      <c r="A129" s="127"/>
      <c r="B129" s="132"/>
      <c r="C129" s="139"/>
      <c r="D129" s="136"/>
      <c r="E129" s="129"/>
      <c r="F129" s="138"/>
      <c r="G129" s="130">
        <f>ROUND(SUM(G127:G128)*1.1,0)</f>
        <v>17</v>
      </c>
      <c r="H129" s="134" t="s">
        <v>369</v>
      </c>
    </row>
    <row r="130" spans="1:11" s="190" customFormat="1" ht="15.6">
      <c r="A130" s="241">
        <f>A126+1</f>
        <v>11</v>
      </c>
      <c r="B130" s="253" t="s">
        <v>844</v>
      </c>
      <c r="C130" s="247"/>
      <c r="D130" s="245"/>
      <c r="E130" s="245"/>
      <c r="F130" s="245"/>
      <c r="G130" s="246"/>
      <c r="H130" s="247"/>
      <c r="I130" s="9"/>
      <c r="J130"/>
      <c r="K130"/>
    </row>
    <row r="131" spans="1:11" ht="15.6">
      <c r="A131" s="363"/>
      <c r="B131" s="369" t="s">
        <v>845</v>
      </c>
      <c r="C131" s="364">
        <v>4</v>
      </c>
      <c r="D131" s="365">
        <f>3.5+0.45</f>
        <v>3.95</v>
      </c>
      <c r="E131" s="365"/>
      <c r="F131" s="366"/>
      <c r="G131" s="370">
        <f>+PRODUCT(C131:F131)</f>
        <v>15.8</v>
      </c>
      <c r="H131" s="371" t="s">
        <v>9</v>
      </c>
    </row>
    <row r="132" spans="1:11" ht="15.6">
      <c r="A132" s="372"/>
      <c r="B132" s="369"/>
      <c r="C132" s="364"/>
      <c r="D132" s="365"/>
      <c r="E132" s="365"/>
      <c r="F132" s="366"/>
      <c r="G132" s="367"/>
      <c r="H132" s="368"/>
    </row>
    <row r="133" spans="1:11" ht="15.6">
      <c r="A133" s="372"/>
      <c r="B133" s="369"/>
      <c r="C133" s="364"/>
      <c r="D133" s="365"/>
      <c r="E133" s="365"/>
      <c r="F133" s="366" t="s">
        <v>33</v>
      </c>
      <c r="G133" s="367">
        <f>ROUNDUP(+SUM(G131:G132),0)</f>
        <v>16</v>
      </c>
      <c r="H133" s="368" t="s">
        <v>9</v>
      </c>
    </row>
    <row r="135" spans="1:11">
      <c r="A135" s="82"/>
      <c r="B135" s="93"/>
      <c r="C135" s="91"/>
      <c r="D135" s="91"/>
      <c r="E135" s="100"/>
      <c r="F135" s="91"/>
      <c r="G135" s="99"/>
      <c r="H135" s="100"/>
    </row>
  </sheetData>
  <mergeCells count="2">
    <mergeCell ref="A2:H2"/>
    <mergeCell ref="E107:F107"/>
  </mergeCells>
  <pageMargins left="0.7" right="0.7" top="0.75" bottom="0.75" header="0.3" footer="0.3"/>
  <pageSetup paperSize="9" scale="7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430"/>
  <sheetViews>
    <sheetView view="pageBreakPreview" zoomScaleSheetLayoutView="100" workbookViewId="0">
      <selection activeCell="A3" sqref="A2:XFD3"/>
    </sheetView>
  </sheetViews>
  <sheetFormatPr defaultRowHeight="14.4"/>
  <cols>
    <col min="1" max="1" width="6.88671875" style="7" bestFit="1" customWidth="1"/>
    <col min="2" max="2" width="56.6640625" style="8" bestFit="1" customWidth="1"/>
    <col min="3" max="3" width="6.109375" style="9" customWidth="1"/>
    <col min="4" max="6" width="10.88671875" style="9" customWidth="1"/>
    <col min="7" max="7" width="13.33203125" style="9" customWidth="1"/>
    <col min="8" max="8" width="7.88671875" style="9" bestFit="1" customWidth="1"/>
  </cols>
  <sheetData>
    <row r="2" spans="1:8" ht="34.5" customHeight="1">
      <c r="A2" s="660" t="s">
        <v>989</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769</v>
      </c>
      <c r="C5" s="143"/>
      <c r="D5" s="17"/>
      <c r="E5" s="17"/>
      <c r="F5" s="17"/>
      <c r="G5" s="17"/>
      <c r="H5" s="143"/>
    </row>
    <row r="6" spans="1:8">
      <c r="A6" s="38">
        <v>1</v>
      </c>
      <c r="B6" s="37" t="s">
        <v>32</v>
      </c>
      <c r="C6" s="33"/>
      <c r="D6" s="35"/>
      <c r="E6" s="35"/>
      <c r="F6" s="35"/>
      <c r="G6" s="35">
        <f>PRODUCT(C6:F6)</f>
        <v>0</v>
      </c>
      <c r="H6" s="33" t="s">
        <v>6</v>
      </c>
    </row>
    <row r="7" spans="1:8">
      <c r="A7" s="38"/>
      <c r="B7" s="37"/>
      <c r="C7" s="33"/>
      <c r="D7" s="35"/>
      <c r="E7" s="36"/>
      <c r="F7" s="36" t="s">
        <v>33</v>
      </c>
      <c r="G7" s="36">
        <f>ROUNDUP(SUM(G6)*1.1,0)</f>
        <v>0</v>
      </c>
      <c r="H7" s="38" t="s">
        <v>6</v>
      </c>
    </row>
    <row r="8" spans="1:8">
      <c r="A8" s="38">
        <f>A6+1</f>
        <v>2</v>
      </c>
      <c r="B8" s="37" t="s">
        <v>35</v>
      </c>
      <c r="C8" s="33"/>
      <c r="D8" s="35"/>
      <c r="E8" s="35" t="s">
        <v>34</v>
      </c>
      <c r="F8" s="35"/>
      <c r="G8" s="35"/>
      <c r="H8" s="33"/>
    </row>
    <row r="9" spans="1:8">
      <c r="A9" s="38"/>
      <c r="B9" s="37" t="s">
        <v>588</v>
      </c>
      <c r="C9" s="33"/>
      <c r="D9" s="35"/>
      <c r="E9" s="35"/>
      <c r="F9" s="35"/>
      <c r="G9" s="35"/>
      <c r="H9" s="33"/>
    </row>
    <row r="10" spans="1:8">
      <c r="A10" s="38"/>
      <c r="B10" s="34" t="s">
        <v>407</v>
      </c>
      <c r="C10" s="33"/>
      <c r="D10" s="35"/>
      <c r="E10" s="35"/>
      <c r="F10" s="35"/>
      <c r="G10" s="35"/>
      <c r="H10" s="33" t="s">
        <v>7</v>
      </c>
    </row>
    <row r="11" spans="1:8">
      <c r="A11" s="44"/>
      <c r="B11" s="34" t="s">
        <v>770</v>
      </c>
      <c r="C11" s="33"/>
      <c r="D11" s="35"/>
      <c r="E11" s="35"/>
      <c r="F11" s="35"/>
      <c r="G11" s="35"/>
      <c r="H11" s="33" t="s">
        <v>7</v>
      </c>
    </row>
    <row r="12" spans="1:8">
      <c r="A12" s="38"/>
      <c r="B12" s="34"/>
      <c r="C12" s="33"/>
      <c r="D12" s="35"/>
      <c r="E12" s="35"/>
      <c r="F12" s="35"/>
      <c r="G12" s="35"/>
      <c r="H12" s="33"/>
    </row>
    <row r="13" spans="1:8">
      <c r="A13" s="38"/>
      <c r="B13" s="37" t="s">
        <v>41</v>
      </c>
      <c r="C13" s="33"/>
      <c r="D13" s="35"/>
      <c r="E13" s="35"/>
      <c r="F13" s="35"/>
      <c r="G13" s="36">
        <f>ROUND(SUM(G9:G12)*1.1,0)</f>
        <v>0</v>
      </c>
      <c r="H13" s="38" t="s">
        <v>7</v>
      </c>
    </row>
    <row r="14" spans="1:8">
      <c r="A14" s="38"/>
      <c r="B14" s="37"/>
      <c r="C14" s="33"/>
      <c r="D14" s="35"/>
      <c r="E14" s="35"/>
      <c r="F14" s="35"/>
      <c r="G14" s="36"/>
      <c r="H14" s="38"/>
    </row>
    <row r="15" spans="1:8">
      <c r="A15" s="38"/>
      <c r="B15" s="39" t="s">
        <v>42</v>
      </c>
      <c r="C15" s="33"/>
      <c r="D15" s="35"/>
      <c r="E15" s="35"/>
      <c r="F15" s="35"/>
      <c r="G15" s="36">
        <f>+G13</f>
        <v>0</v>
      </c>
      <c r="H15" s="38" t="s">
        <v>7</v>
      </c>
    </row>
    <row r="16" spans="1:8">
      <c r="A16" s="38"/>
      <c r="B16" s="34"/>
      <c r="C16" s="33"/>
      <c r="D16" s="35"/>
      <c r="E16" s="35"/>
      <c r="F16" s="35"/>
      <c r="G16" s="36"/>
      <c r="H16" s="38"/>
    </row>
    <row r="17" spans="1:8" ht="27.6">
      <c r="A17" s="38">
        <f>A8+1</f>
        <v>3</v>
      </c>
      <c r="B17" s="49" t="s">
        <v>43</v>
      </c>
      <c r="C17" s="50"/>
      <c r="D17" s="51"/>
      <c r="E17" s="51"/>
      <c r="F17" s="51"/>
      <c r="G17" s="52"/>
      <c r="H17" s="53"/>
    </row>
    <row r="18" spans="1:8">
      <c r="A18" s="53"/>
      <c r="B18" s="54" t="s">
        <v>44</v>
      </c>
      <c r="C18" s="50"/>
      <c r="D18" s="51"/>
      <c r="E18" s="51"/>
      <c r="F18" s="51"/>
      <c r="G18" s="52">
        <f>G15</f>
        <v>0</v>
      </c>
      <c r="H18" s="53" t="s">
        <v>7</v>
      </c>
    </row>
    <row r="19" spans="1:8">
      <c r="A19" s="53"/>
      <c r="B19" s="54" t="s">
        <v>45</v>
      </c>
      <c r="C19" s="50"/>
      <c r="D19" s="51"/>
      <c r="E19" s="51"/>
      <c r="F19" s="51"/>
      <c r="G19" s="52"/>
      <c r="H19" s="53"/>
    </row>
    <row r="20" spans="1:8">
      <c r="A20" s="53"/>
      <c r="B20" s="55" t="s">
        <v>46</v>
      </c>
      <c r="C20" s="50"/>
      <c r="D20" s="51"/>
      <c r="E20" s="51"/>
      <c r="F20" s="51"/>
      <c r="G20" s="51"/>
      <c r="H20" s="50" t="s">
        <v>7</v>
      </c>
    </row>
    <row r="21" spans="1:8">
      <c r="A21" s="44"/>
      <c r="B21" s="41" t="s">
        <v>779</v>
      </c>
      <c r="C21" s="40"/>
      <c r="D21" s="42"/>
      <c r="E21" s="42"/>
      <c r="F21" s="42"/>
      <c r="G21" s="42">
        <f>-G44</f>
        <v>0</v>
      </c>
      <c r="H21" s="50" t="s">
        <v>7</v>
      </c>
    </row>
    <row r="22" spans="1:8">
      <c r="A22" s="53"/>
      <c r="B22" s="55" t="s">
        <v>50</v>
      </c>
      <c r="C22" s="50"/>
      <c r="D22" s="51"/>
      <c r="E22" s="51"/>
      <c r="F22" s="51"/>
      <c r="G22" s="51">
        <f>-G58</f>
        <v>0</v>
      </c>
      <c r="H22" s="50" t="s">
        <v>7</v>
      </c>
    </row>
    <row r="23" spans="1:8">
      <c r="A23" s="38"/>
      <c r="B23" s="54" t="s">
        <v>51</v>
      </c>
      <c r="C23" s="50"/>
      <c r="D23" s="51"/>
      <c r="E23" s="51"/>
      <c r="F23" s="51"/>
      <c r="G23" s="56">
        <f>ROUND(SUM(G18:G22),0)</f>
        <v>0</v>
      </c>
      <c r="H23" s="50" t="s">
        <v>7</v>
      </c>
    </row>
    <row r="24" spans="1:8">
      <c r="A24" s="53"/>
      <c r="B24" s="54"/>
      <c r="C24" s="50"/>
      <c r="D24" s="51"/>
      <c r="E24" s="51"/>
      <c r="F24" s="51"/>
      <c r="G24" s="57"/>
      <c r="H24" s="50"/>
    </row>
    <row r="25" spans="1:8">
      <c r="A25" s="53"/>
      <c r="B25" s="58" t="s">
        <v>52</v>
      </c>
      <c r="C25" s="59"/>
      <c r="D25" s="51"/>
      <c r="E25" s="51"/>
      <c r="F25" s="51"/>
      <c r="G25" s="51">
        <f>PRODUCT(C25:F25)</f>
        <v>0</v>
      </c>
      <c r="H25" s="50" t="s">
        <v>7</v>
      </c>
    </row>
    <row r="26" spans="1:8">
      <c r="A26" s="53"/>
      <c r="B26" s="58"/>
      <c r="C26" s="59"/>
      <c r="D26" s="51"/>
      <c r="E26" s="51"/>
      <c r="F26" s="51"/>
      <c r="G26" s="60"/>
      <c r="H26" s="50"/>
    </row>
    <row r="27" spans="1:8">
      <c r="A27" s="53"/>
      <c r="B27" s="54" t="s">
        <v>53</v>
      </c>
      <c r="C27" s="50"/>
      <c r="D27" s="51"/>
      <c r="E27" s="51"/>
      <c r="F27" s="51"/>
      <c r="G27" s="56">
        <f>ROUNDUP((G23+G25)-G29,0)</f>
        <v>0</v>
      </c>
      <c r="H27" s="53" t="s">
        <v>7</v>
      </c>
    </row>
    <row r="28" spans="1:8">
      <c r="A28" s="53"/>
      <c r="B28" s="54"/>
      <c r="C28" s="50"/>
      <c r="D28" s="51"/>
      <c r="E28" s="51"/>
      <c r="F28" s="51"/>
      <c r="G28" s="57"/>
      <c r="H28" s="53"/>
    </row>
    <row r="29" spans="1:8" ht="27.6">
      <c r="A29" s="53"/>
      <c r="B29" s="49" t="s">
        <v>54</v>
      </c>
      <c r="C29" s="61">
        <v>0</v>
      </c>
      <c r="D29" s="51" t="s">
        <v>55</v>
      </c>
      <c r="E29" s="51">
        <f>G18</f>
        <v>0</v>
      </c>
      <c r="F29" s="51"/>
      <c r="G29" s="52">
        <f>C29*E29</f>
        <v>0</v>
      </c>
      <c r="H29" s="53" t="s">
        <v>7</v>
      </c>
    </row>
    <row r="30" spans="1:8">
      <c r="A30" s="53"/>
      <c r="B30" s="62" t="s">
        <v>56</v>
      </c>
      <c r="C30" s="33"/>
      <c r="D30" s="35"/>
      <c r="E30" s="35"/>
      <c r="F30" s="35"/>
      <c r="G30" s="57">
        <f>G18-G29</f>
        <v>0</v>
      </c>
      <c r="H30" s="38" t="s">
        <v>7</v>
      </c>
    </row>
    <row r="31" spans="1:8">
      <c r="A31" s="38"/>
      <c r="B31" s="43"/>
      <c r="C31" s="33"/>
      <c r="D31" s="35"/>
      <c r="E31" s="35"/>
      <c r="F31" s="35"/>
      <c r="G31" s="35"/>
      <c r="H31" s="33"/>
    </row>
    <row r="32" spans="1:8">
      <c r="A32" s="38">
        <f>A17+1</f>
        <v>4</v>
      </c>
      <c r="B32" s="37" t="s">
        <v>57</v>
      </c>
      <c r="C32" s="33"/>
      <c r="D32" s="35"/>
      <c r="E32" s="35"/>
      <c r="F32" s="35"/>
      <c r="G32" s="35"/>
      <c r="H32" s="33"/>
    </row>
    <row r="33" spans="1:8">
      <c r="A33" s="38"/>
      <c r="B33" s="37" t="s">
        <v>589</v>
      </c>
      <c r="C33" s="33"/>
      <c r="D33" s="35"/>
      <c r="E33" s="35"/>
      <c r="F33" s="35"/>
      <c r="G33" s="35"/>
      <c r="H33" s="33"/>
    </row>
    <row r="34" spans="1:8">
      <c r="A34" s="38"/>
      <c r="B34" s="34" t="s">
        <v>771</v>
      </c>
      <c r="C34" s="33">
        <v>1</v>
      </c>
      <c r="D34" s="35">
        <v>4.8650000000000002</v>
      </c>
      <c r="E34" s="35">
        <v>3</v>
      </c>
      <c r="F34" s="35">
        <v>0.15</v>
      </c>
      <c r="G34" s="35">
        <f t="shared" ref="G34" si="0">PRODUCT(C34:F34)</f>
        <v>2.1892499999999999</v>
      </c>
      <c r="H34" s="33" t="s">
        <v>7</v>
      </c>
    </row>
    <row r="35" spans="1:8">
      <c r="A35" s="44"/>
      <c r="B35" s="41"/>
      <c r="C35" s="40"/>
      <c r="D35" s="42"/>
      <c r="E35" s="42"/>
      <c r="F35" s="42"/>
      <c r="G35" s="42"/>
      <c r="H35" s="40"/>
    </row>
    <row r="36" spans="1:8">
      <c r="A36" s="38"/>
      <c r="B36" s="37" t="s">
        <v>41</v>
      </c>
      <c r="C36" s="33"/>
      <c r="D36" s="35"/>
      <c r="E36" s="35"/>
      <c r="F36" s="36" t="s">
        <v>33</v>
      </c>
      <c r="G36" s="36">
        <f>SUM(G34:G35)*1.1</f>
        <v>2.408175</v>
      </c>
      <c r="H36" s="38" t="s">
        <v>7</v>
      </c>
    </row>
    <row r="37" spans="1:8">
      <c r="A37" s="38"/>
      <c r="B37" s="37"/>
      <c r="C37" s="33"/>
      <c r="D37" s="35"/>
      <c r="E37" s="35"/>
      <c r="F37" s="35"/>
      <c r="G37" s="36"/>
      <c r="H37" s="38"/>
    </row>
    <row r="38" spans="1:8">
      <c r="A38" s="38"/>
      <c r="B38" s="37" t="s">
        <v>59</v>
      </c>
      <c r="C38" s="33"/>
      <c r="D38" s="35"/>
      <c r="E38" s="35"/>
      <c r="F38" s="35"/>
      <c r="G38" s="36">
        <f>G36</f>
        <v>2.408175</v>
      </c>
      <c r="H38" s="38" t="s">
        <v>7</v>
      </c>
    </row>
    <row r="39" spans="1:8">
      <c r="A39" s="44"/>
      <c r="B39" s="48"/>
      <c r="C39" s="40"/>
      <c r="D39" s="42"/>
      <c r="E39" s="42"/>
      <c r="F39" s="42"/>
      <c r="G39" s="45"/>
      <c r="H39" s="44"/>
    </row>
    <row r="40" spans="1:8">
      <c r="A40" s="38">
        <f>A32+1</f>
        <v>5</v>
      </c>
      <c r="B40" s="37" t="s">
        <v>587</v>
      </c>
      <c r="C40" s="33"/>
      <c r="D40" s="35"/>
      <c r="E40" s="35"/>
      <c r="F40" s="35"/>
      <c r="G40" s="35"/>
      <c r="H40" s="33"/>
    </row>
    <row r="41" spans="1:8">
      <c r="A41" s="38"/>
      <c r="B41" s="37" t="s">
        <v>590</v>
      </c>
      <c r="C41" s="33"/>
      <c r="D41" s="35"/>
      <c r="E41" s="35"/>
      <c r="F41" s="35"/>
      <c r="G41" s="35"/>
      <c r="H41" s="33"/>
    </row>
    <row r="42" spans="1:8">
      <c r="A42" s="38"/>
      <c r="B42" s="34"/>
      <c r="C42" s="33"/>
      <c r="D42" s="35"/>
      <c r="E42" s="35"/>
      <c r="F42" s="35"/>
      <c r="G42" s="35">
        <f>PRODUCT(C42:F42)</f>
        <v>0</v>
      </c>
      <c r="H42" s="33" t="s">
        <v>7</v>
      </c>
    </row>
    <row r="43" spans="1:8">
      <c r="A43" s="44"/>
      <c r="B43" s="41"/>
      <c r="C43" s="40"/>
      <c r="D43" s="42"/>
      <c r="E43" s="42"/>
      <c r="F43" s="42"/>
      <c r="G43" s="42"/>
      <c r="H43" s="40"/>
    </row>
    <row r="44" spans="1:8">
      <c r="A44" s="38"/>
      <c r="B44" s="34"/>
      <c r="C44" s="33"/>
      <c r="D44" s="35"/>
      <c r="E44" s="35"/>
      <c r="F44" s="36" t="s">
        <v>33</v>
      </c>
      <c r="G44" s="36">
        <f>ROUND(SUM(G42:G43)*1.1,0)</f>
        <v>0</v>
      </c>
      <c r="H44" s="38" t="s">
        <v>7</v>
      </c>
    </row>
    <row r="45" spans="1:8">
      <c r="A45" s="44"/>
      <c r="B45" s="48"/>
      <c r="C45" s="40"/>
      <c r="D45" s="42"/>
      <c r="E45" s="42"/>
      <c r="F45" s="42"/>
      <c r="G45" s="45"/>
      <c r="H45" s="44"/>
    </row>
    <row r="46" spans="1:8">
      <c r="A46" s="38">
        <f>A40+1</f>
        <v>6</v>
      </c>
      <c r="B46" s="37" t="s">
        <v>60</v>
      </c>
      <c r="C46" s="33"/>
      <c r="D46" s="35"/>
      <c r="E46" s="35"/>
      <c r="F46" s="35"/>
      <c r="G46" s="35"/>
      <c r="H46" s="33"/>
    </row>
    <row r="47" spans="1:8">
      <c r="A47" s="38"/>
      <c r="B47" s="34" t="s">
        <v>61</v>
      </c>
      <c r="C47" s="33"/>
      <c r="D47" s="35"/>
      <c r="E47" s="35"/>
      <c r="F47" s="35"/>
      <c r="G47" s="35">
        <f>ROUND(PRODUCT(C47:F47),0)</f>
        <v>0</v>
      </c>
      <c r="H47" s="33" t="s">
        <v>6</v>
      </c>
    </row>
    <row r="48" spans="1:8">
      <c r="A48" s="38"/>
      <c r="B48" s="37"/>
      <c r="C48" s="33"/>
      <c r="D48" s="35"/>
      <c r="E48" s="35"/>
      <c r="F48" s="36"/>
      <c r="G48" s="36">
        <f>ROUND(SUM(G47)*1.1,0)</f>
        <v>0</v>
      </c>
      <c r="H48" s="33" t="s">
        <v>6</v>
      </c>
    </row>
    <row r="49" spans="1:8">
      <c r="A49" s="38"/>
      <c r="B49" s="37"/>
      <c r="C49" s="33"/>
      <c r="D49" s="35"/>
      <c r="E49" s="35"/>
      <c r="F49" s="36"/>
      <c r="G49" s="36"/>
      <c r="H49" s="38"/>
    </row>
    <row r="50" spans="1:8">
      <c r="A50" s="38"/>
      <c r="B50" s="37" t="s">
        <v>185</v>
      </c>
      <c r="C50" s="33"/>
      <c r="D50" s="35"/>
      <c r="E50" s="35"/>
      <c r="F50" s="36"/>
      <c r="G50" s="36">
        <f>+G48</f>
        <v>0</v>
      </c>
      <c r="H50" s="38" t="s">
        <v>6</v>
      </c>
    </row>
    <row r="51" spans="1:8">
      <c r="A51" s="38"/>
      <c r="B51" s="37"/>
      <c r="C51" s="33"/>
      <c r="D51" s="35"/>
      <c r="E51" s="35"/>
      <c r="F51" s="36"/>
      <c r="G51" s="36"/>
      <c r="H51" s="38"/>
    </row>
    <row r="52" spans="1:8">
      <c r="A52" s="38">
        <f>A46+1</f>
        <v>7</v>
      </c>
      <c r="B52" s="37" t="s">
        <v>62</v>
      </c>
      <c r="C52" s="33"/>
      <c r="D52" s="35"/>
      <c r="E52" s="35"/>
      <c r="F52" s="36"/>
      <c r="G52" s="36"/>
      <c r="H52" s="38"/>
    </row>
    <row r="53" spans="1:8">
      <c r="A53" s="44"/>
      <c r="B53" s="48" t="s">
        <v>261</v>
      </c>
      <c r="C53" s="40"/>
      <c r="D53" s="42"/>
      <c r="E53" s="42"/>
      <c r="F53" s="45"/>
      <c r="G53" s="45"/>
      <c r="H53" s="44"/>
    </row>
    <row r="54" spans="1:8">
      <c r="A54" s="38"/>
      <c r="B54" s="37" t="s">
        <v>63</v>
      </c>
      <c r="C54" s="33"/>
      <c r="D54" s="35"/>
      <c r="E54" s="35"/>
      <c r="F54" s="36"/>
      <c r="G54" s="36"/>
      <c r="H54" s="38"/>
    </row>
    <row r="55" spans="1:8">
      <c r="A55" s="38"/>
      <c r="B55" s="34" t="str">
        <f>B10</f>
        <v>Horizontal  Wall</v>
      </c>
      <c r="C55" s="33"/>
      <c r="D55" s="35"/>
      <c r="E55" s="35"/>
      <c r="F55" s="35"/>
      <c r="G55" s="35">
        <f>PRODUCT(C55:F55)</f>
        <v>0</v>
      </c>
      <c r="H55" s="33" t="s">
        <v>7</v>
      </c>
    </row>
    <row r="56" spans="1:8">
      <c r="A56" s="44"/>
      <c r="B56" s="34" t="str">
        <f>B11</f>
        <v>Vertical Wall</v>
      </c>
      <c r="C56" s="33"/>
      <c r="D56" s="35"/>
      <c r="E56" s="35"/>
      <c r="F56" s="35"/>
      <c r="G56" s="35">
        <f>PRODUCT(C56:F56)</f>
        <v>0</v>
      </c>
      <c r="H56" s="33" t="s">
        <v>7</v>
      </c>
    </row>
    <row r="57" spans="1:8">
      <c r="A57" s="44"/>
      <c r="B57" s="41"/>
      <c r="C57" s="40"/>
      <c r="D57" s="42"/>
      <c r="E57" s="42"/>
      <c r="F57" s="42"/>
      <c r="G57" s="42"/>
      <c r="H57" s="40"/>
    </row>
    <row r="58" spans="1:8">
      <c r="A58" s="38"/>
      <c r="B58" s="37"/>
      <c r="C58" s="33"/>
      <c r="D58" s="35"/>
      <c r="E58" s="35"/>
      <c r="F58" s="36"/>
      <c r="G58" s="36">
        <f>ROUNDUP(SUM(G55:G57)*1.1,0)</f>
        <v>0</v>
      </c>
      <c r="H58" s="38" t="s">
        <v>7</v>
      </c>
    </row>
    <row r="59" spans="1:8">
      <c r="A59" s="38"/>
      <c r="B59" s="37" t="s">
        <v>65</v>
      </c>
      <c r="C59" s="33"/>
      <c r="D59" s="35"/>
      <c r="E59" s="35"/>
      <c r="F59" s="36"/>
      <c r="G59" s="36"/>
      <c r="H59" s="38"/>
    </row>
    <row r="60" spans="1:8">
      <c r="A60" s="38"/>
      <c r="B60" s="34" t="str">
        <f t="shared" ref="B60:B61" si="1">B55</f>
        <v>Horizontal  Wall</v>
      </c>
      <c r="C60" s="33"/>
      <c r="D60" s="35"/>
      <c r="E60" s="35"/>
      <c r="F60" s="35"/>
      <c r="G60" s="35">
        <f>PRODUCT(C60:F60)</f>
        <v>0</v>
      </c>
      <c r="H60" s="33" t="s">
        <v>7</v>
      </c>
    </row>
    <row r="61" spans="1:8">
      <c r="A61" s="44"/>
      <c r="B61" s="34" t="str">
        <f t="shared" si="1"/>
        <v>Vertical Wall</v>
      </c>
      <c r="C61" s="33"/>
      <c r="D61" s="35"/>
      <c r="E61" s="35"/>
      <c r="F61" s="35"/>
      <c r="G61" s="35">
        <f>PRODUCT(C61:F61)</f>
        <v>0</v>
      </c>
      <c r="H61" s="33" t="s">
        <v>7</v>
      </c>
    </row>
    <row r="62" spans="1:8">
      <c r="A62" s="44"/>
      <c r="B62" s="48"/>
      <c r="C62" s="40"/>
      <c r="D62" s="42"/>
      <c r="E62" s="42"/>
      <c r="F62" s="42"/>
      <c r="G62" s="42"/>
      <c r="H62" s="40"/>
    </row>
    <row r="63" spans="1:8">
      <c r="A63" s="38"/>
      <c r="B63" s="37"/>
      <c r="C63" s="33"/>
      <c r="D63" s="35"/>
      <c r="E63" s="35"/>
      <c r="F63" s="36"/>
      <c r="G63" s="36">
        <f>ROUND(SUM(G60:G62)*1.1,0)</f>
        <v>0</v>
      </c>
      <c r="H63" s="38" t="s">
        <v>7</v>
      </c>
    </row>
    <row r="64" spans="1:8">
      <c r="A64" s="38"/>
      <c r="B64" s="37"/>
      <c r="C64" s="33"/>
      <c r="D64" s="35"/>
      <c r="E64" s="35"/>
      <c r="F64" s="36"/>
      <c r="G64" s="36"/>
      <c r="H64" s="33"/>
    </row>
    <row r="65" spans="1:8">
      <c r="A65" s="38"/>
      <c r="B65" s="37" t="s">
        <v>66</v>
      </c>
      <c r="C65" s="33"/>
      <c r="D65" s="35"/>
      <c r="E65" s="35"/>
      <c r="F65" s="36"/>
      <c r="G65" s="36">
        <f>G58+G63</f>
        <v>0</v>
      </c>
      <c r="H65" s="38" t="s">
        <v>7</v>
      </c>
    </row>
    <row r="66" spans="1:8">
      <c r="A66" s="38"/>
      <c r="B66" s="37"/>
      <c r="C66" s="33"/>
      <c r="D66" s="35"/>
      <c r="E66" s="35"/>
      <c r="F66" s="36"/>
      <c r="G66" s="36"/>
      <c r="H66" s="33"/>
    </row>
    <row r="67" spans="1:8">
      <c r="A67" s="38">
        <f>A52+1</f>
        <v>8</v>
      </c>
      <c r="B67" s="37" t="s">
        <v>67</v>
      </c>
      <c r="C67" s="33"/>
      <c r="D67" s="35"/>
      <c r="E67" s="35"/>
      <c r="F67" s="35"/>
      <c r="G67" s="35"/>
      <c r="H67" s="33"/>
    </row>
    <row r="68" spans="1:8">
      <c r="A68" s="38"/>
      <c r="B68" s="34"/>
      <c r="C68" s="33"/>
      <c r="D68" s="35"/>
      <c r="E68" s="35"/>
      <c r="F68" s="35"/>
      <c r="G68" s="35">
        <f>ROUND(PRODUCT(C68:F68),0)</f>
        <v>0</v>
      </c>
      <c r="H68" s="33" t="s">
        <v>6</v>
      </c>
    </row>
    <row r="69" spans="1:8">
      <c r="A69" s="38"/>
      <c r="B69" s="37"/>
      <c r="C69" s="33"/>
      <c r="D69" s="35"/>
      <c r="E69" s="35"/>
      <c r="F69" s="36"/>
      <c r="G69" s="36">
        <f>ROUNDUP(SUM(G68)*1.1,0)</f>
        <v>0</v>
      </c>
      <c r="H69" s="33" t="s">
        <v>6</v>
      </c>
    </row>
    <row r="70" spans="1:8">
      <c r="A70" s="38"/>
      <c r="B70" s="37"/>
      <c r="C70" s="33"/>
      <c r="D70" s="35"/>
      <c r="E70" s="35"/>
      <c r="F70" s="36"/>
      <c r="G70" s="36"/>
      <c r="H70" s="38"/>
    </row>
    <row r="71" spans="1:8">
      <c r="A71" s="38"/>
      <c r="B71" s="37" t="s">
        <v>68</v>
      </c>
      <c r="C71" s="33"/>
      <c r="D71" s="35"/>
      <c r="E71" s="35"/>
      <c r="F71" s="36"/>
      <c r="G71" s="36">
        <f>+G69</f>
        <v>0</v>
      </c>
      <c r="H71" s="38" t="s">
        <v>6</v>
      </c>
    </row>
    <row r="72" spans="1:8">
      <c r="A72" s="38"/>
      <c r="B72" s="37"/>
      <c r="C72" s="33"/>
      <c r="D72" s="35"/>
      <c r="E72" s="35"/>
      <c r="F72" s="36"/>
      <c r="G72" s="36"/>
      <c r="H72" s="38"/>
    </row>
    <row r="73" spans="1:8">
      <c r="A73" s="82">
        <f>A67+1</f>
        <v>9</v>
      </c>
      <c r="B73" s="118" t="s">
        <v>135</v>
      </c>
      <c r="C73" s="83"/>
      <c r="D73" s="84"/>
      <c r="E73" s="84"/>
      <c r="F73" s="84"/>
      <c r="G73" s="84"/>
      <c r="H73" s="83"/>
    </row>
    <row r="74" spans="1:8">
      <c r="A74" s="82"/>
      <c r="B74" s="119" t="s">
        <v>591</v>
      </c>
      <c r="C74" s="83"/>
      <c r="D74" s="84"/>
      <c r="E74" s="84"/>
      <c r="F74" s="84"/>
      <c r="G74" s="84"/>
      <c r="H74" s="83"/>
    </row>
    <row r="75" spans="1:8">
      <c r="A75" s="82"/>
      <c r="B75" s="118" t="s">
        <v>80</v>
      </c>
      <c r="C75" s="83"/>
      <c r="D75" s="84"/>
      <c r="E75" s="84"/>
      <c r="F75" s="84"/>
      <c r="G75" s="84"/>
      <c r="H75" s="83"/>
    </row>
    <row r="76" spans="1:8">
      <c r="A76" s="82"/>
      <c r="B76" s="85" t="s">
        <v>407</v>
      </c>
      <c r="C76" s="83">
        <v>1</v>
      </c>
      <c r="D76" s="84">
        <v>4.8650000000000002</v>
      </c>
      <c r="E76" s="84">
        <v>0.2</v>
      </c>
      <c r="F76" s="84">
        <v>3.2</v>
      </c>
      <c r="G76" s="35">
        <f>PRODUCT(C76:F76)</f>
        <v>3.1136000000000004</v>
      </c>
      <c r="H76" s="83" t="s">
        <v>7</v>
      </c>
    </row>
    <row r="77" spans="1:8">
      <c r="A77" s="82"/>
      <c r="B77" s="85" t="s">
        <v>772</v>
      </c>
      <c r="C77" s="83">
        <v>2</v>
      </c>
      <c r="D77" s="84">
        <v>3</v>
      </c>
      <c r="E77" s="84">
        <v>0.2</v>
      </c>
      <c r="F77" s="84">
        <v>3.2</v>
      </c>
      <c r="G77" s="35">
        <f>PRODUCT(C77:F77)</f>
        <v>3.8400000000000007</v>
      </c>
      <c r="H77" s="83" t="s">
        <v>7</v>
      </c>
    </row>
    <row r="78" spans="1:8">
      <c r="A78" s="86"/>
      <c r="B78" s="90"/>
      <c r="C78" s="88"/>
      <c r="D78" s="89"/>
      <c r="E78" s="89"/>
      <c r="F78" s="89"/>
      <c r="G78" s="35"/>
      <c r="H78" s="83"/>
    </row>
    <row r="79" spans="1:8">
      <c r="A79" s="86"/>
      <c r="B79" s="87" t="s">
        <v>272</v>
      </c>
      <c r="C79" s="88"/>
      <c r="D79" s="89"/>
      <c r="E79" s="89"/>
      <c r="F79" s="89"/>
      <c r="G79" s="42"/>
      <c r="H79" s="88"/>
    </row>
    <row r="80" spans="1:8">
      <c r="A80" s="86"/>
      <c r="B80" s="90" t="s">
        <v>186</v>
      </c>
      <c r="C80" s="88">
        <v>2</v>
      </c>
      <c r="D80" s="89">
        <v>0.75</v>
      </c>
      <c r="E80" s="89">
        <v>0.2</v>
      </c>
      <c r="F80" s="89">
        <v>2.1</v>
      </c>
      <c r="G80" s="35">
        <f>-PRODUCT(C80:F80)</f>
        <v>-0.63000000000000012</v>
      </c>
      <c r="H80" s="83" t="s">
        <v>7</v>
      </c>
    </row>
    <row r="81" spans="1:8">
      <c r="A81" s="86"/>
      <c r="B81" s="90" t="s">
        <v>420</v>
      </c>
      <c r="C81" s="88">
        <v>2</v>
      </c>
      <c r="D81" s="89">
        <v>0.6</v>
      </c>
      <c r="E81" s="89">
        <v>0.2</v>
      </c>
      <c r="F81" s="89">
        <v>0.45</v>
      </c>
      <c r="G81" s="35">
        <f>-PRODUCT(C81:F81)</f>
        <v>-0.108</v>
      </c>
      <c r="H81" s="83" t="s">
        <v>7</v>
      </c>
    </row>
    <row r="82" spans="1:8">
      <c r="A82" s="86"/>
      <c r="B82" s="90"/>
      <c r="C82" s="88"/>
      <c r="D82" s="89"/>
      <c r="E82" s="89"/>
      <c r="F82" s="89"/>
      <c r="G82" s="42"/>
      <c r="H82" s="88"/>
    </row>
    <row r="83" spans="1:8">
      <c r="A83" s="82"/>
      <c r="B83" s="118" t="s">
        <v>738</v>
      </c>
      <c r="C83" s="83"/>
      <c r="D83" s="84"/>
      <c r="E83" s="84"/>
      <c r="F83" s="84"/>
      <c r="G83" s="36">
        <f>ROUND(SUM(G76:G82)*1.1,0)</f>
        <v>7</v>
      </c>
      <c r="H83" s="82" t="s">
        <v>7</v>
      </c>
    </row>
    <row r="84" spans="1:8">
      <c r="A84" s="86"/>
      <c r="B84" s="87"/>
      <c r="C84" s="88"/>
      <c r="D84" s="89"/>
      <c r="E84" s="89"/>
      <c r="F84" s="89"/>
      <c r="G84" s="45"/>
      <c r="H84" s="86"/>
    </row>
    <row r="85" spans="1:8">
      <c r="A85" s="86"/>
      <c r="B85" s="118" t="s">
        <v>715</v>
      </c>
      <c r="C85" s="83"/>
      <c r="D85" s="91" t="s">
        <v>80</v>
      </c>
      <c r="E85" s="82"/>
      <c r="F85" s="91" t="s">
        <v>23</v>
      </c>
      <c r="G85" s="91">
        <f>G83</f>
        <v>7</v>
      </c>
      <c r="H85" s="82" t="s">
        <v>7</v>
      </c>
    </row>
    <row r="86" spans="1:8">
      <c r="A86" s="86"/>
      <c r="B86" s="87"/>
      <c r="C86" s="88"/>
      <c r="D86" s="92"/>
      <c r="E86" s="86"/>
      <c r="F86" s="92"/>
      <c r="G86" s="92"/>
      <c r="H86" s="86"/>
    </row>
    <row r="87" spans="1:8">
      <c r="A87" s="82">
        <f>A73+1</f>
        <v>10</v>
      </c>
      <c r="B87" s="119" t="s">
        <v>592</v>
      </c>
      <c r="C87" s="83"/>
      <c r="D87" s="84"/>
      <c r="E87" s="84"/>
      <c r="F87" s="84"/>
      <c r="G87" s="84"/>
      <c r="H87" s="83"/>
    </row>
    <row r="88" spans="1:8">
      <c r="A88" s="86"/>
      <c r="B88" s="119" t="s">
        <v>211</v>
      </c>
      <c r="C88" s="83"/>
      <c r="D88" s="84"/>
      <c r="E88" s="84"/>
      <c r="F88" s="84"/>
      <c r="G88" s="84"/>
      <c r="H88" s="83"/>
    </row>
    <row r="89" spans="1:8">
      <c r="A89" s="82"/>
      <c r="B89" s="118" t="s">
        <v>80</v>
      </c>
      <c r="C89" s="83"/>
      <c r="D89" s="84"/>
      <c r="E89" s="84"/>
      <c r="F89" s="84"/>
      <c r="G89" s="84"/>
      <c r="H89" s="83"/>
    </row>
    <row r="90" spans="1:8">
      <c r="A90" s="86"/>
      <c r="B90" s="90" t="s">
        <v>773</v>
      </c>
      <c r="C90" s="88"/>
      <c r="D90" s="89"/>
      <c r="E90" s="89"/>
      <c r="F90" s="89"/>
      <c r="G90" s="35"/>
      <c r="H90" s="84"/>
    </row>
    <row r="91" spans="1:8">
      <c r="A91" s="86"/>
      <c r="B91" s="85" t="s">
        <v>407</v>
      </c>
      <c r="C91" s="88">
        <v>1</v>
      </c>
      <c r="D91" s="89">
        <v>4.8650000000000002</v>
      </c>
      <c r="E91" s="89"/>
      <c r="F91" s="89">
        <v>3.2</v>
      </c>
      <c r="G91" s="35">
        <f t="shared" ref="G91:G92" si="2">PRODUCT(C91:F91)</f>
        <v>15.568000000000001</v>
      </c>
      <c r="H91" s="84" t="s">
        <v>6</v>
      </c>
    </row>
    <row r="92" spans="1:8">
      <c r="A92" s="86"/>
      <c r="B92" s="85" t="s">
        <v>772</v>
      </c>
      <c r="C92" s="88">
        <v>1</v>
      </c>
      <c r="D92" s="89">
        <v>3</v>
      </c>
      <c r="E92" s="89"/>
      <c r="F92" s="89">
        <v>3.2</v>
      </c>
      <c r="G92" s="35">
        <f t="shared" si="2"/>
        <v>9.6000000000000014</v>
      </c>
      <c r="H92" s="84" t="s">
        <v>6</v>
      </c>
    </row>
    <row r="93" spans="1:8">
      <c r="A93" s="86"/>
      <c r="B93" s="90" t="s">
        <v>189</v>
      </c>
      <c r="C93" s="88">
        <v>1</v>
      </c>
      <c r="D93" s="89">
        <f>4.86+3*2</f>
        <v>10.86</v>
      </c>
      <c r="E93" s="89"/>
      <c r="F93" s="89">
        <f>0.3</f>
        <v>0.3</v>
      </c>
      <c r="G93" s="35">
        <f t="shared" ref="G93" si="3">PRODUCT(C93:F93)</f>
        <v>3.2579999999999996</v>
      </c>
      <c r="H93" s="84" t="s">
        <v>6</v>
      </c>
    </row>
    <row r="94" spans="1:8">
      <c r="A94" s="86"/>
      <c r="B94" s="90" t="s">
        <v>774</v>
      </c>
      <c r="C94" s="88">
        <v>2</v>
      </c>
      <c r="D94" s="89">
        <v>0.75</v>
      </c>
      <c r="E94" s="89"/>
      <c r="F94" s="89">
        <v>2.1</v>
      </c>
      <c r="G94" s="35">
        <f t="shared" ref="G94" si="4">PRODUCT(C94:F94)</f>
        <v>3.1500000000000004</v>
      </c>
      <c r="H94" s="84" t="s">
        <v>6</v>
      </c>
    </row>
    <row r="95" spans="1:8">
      <c r="A95" s="86"/>
      <c r="B95" s="87" t="s">
        <v>272</v>
      </c>
      <c r="C95" s="88"/>
      <c r="D95" s="89"/>
      <c r="E95" s="89"/>
      <c r="F95" s="89"/>
      <c r="G95" s="42"/>
      <c r="H95" s="88"/>
    </row>
    <row r="96" spans="1:8">
      <c r="A96" s="86"/>
      <c r="B96" s="90" t="s">
        <v>186</v>
      </c>
      <c r="C96" s="88">
        <v>2</v>
      </c>
      <c r="D96" s="89">
        <v>0.75</v>
      </c>
      <c r="E96" s="89"/>
      <c r="F96" s="89">
        <v>2.1</v>
      </c>
      <c r="G96" s="35">
        <f>-PRODUCT(C96:F96)</f>
        <v>-3.1500000000000004</v>
      </c>
      <c r="H96" s="84" t="s">
        <v>6</v>
      </c>
    </row>
    <row r="97" spans="1:8">
      <c r="A97" s="86"/>
      <c r="B97" s="90"/>
      <c r="C97" s="88"/>
      <c r="D97" s="89"/>
      <c r="E97" s="89"/>
      <c r="F97" s="89"/>
      <c r="G97" s="42"/>
      <c r="H97" s="89"/>
    </row>
    <row r="98" spans="1:8">
      <c r="A98" s="82"/>
      <c r="B98" s="118" t="s">
        <v>593</v>
      </c>
      <c r="C98" s="83"/>
      <c r="D98" s="84"/>
      <c r="E98" s="84"/>
      <c r="F98" s="84"/>
      <c r="G98" s="36">
        <f>ROUND(SUM(G91:G97)*1.1,0)</f>
        <v>31</v>
      </c>
      <c r="H98" s="91" t="s">
        <v>6</v>
      </c>
    </row>
    <row r="99" spans="1:8">
      <c r="A99" s="82"/>
      <c r="B99" s="118"/>
      <c r="C99" s="83"/>
      <c r="D99" s="84"/>
      <c r="E99" s="84"/>
      <c r="F99" s="84"/>
      <c r="G99" s="91"/>
      <c r="H99" s="91"/>
    </row>
    <row r="100" spans="1:8">
      <c r="A100" s="82"/>
      <c r="B100" s="118" t="s">
        <v>586</v>
      </c>
      <c r="C100" s="83"/>
      <c r="D100" s="91" t="s">
        <v>80</v>
      </c>
      <c r="E100" s="84"/>
      <c r="F100" s="91" t="s">
        <v>23</v>
      </c>
      <c r="G100" s="91">
        <f>G98</f>
        <v>31</v>
      </c>
      <c r="H100" s="82" t="s">
        <v>6</v>
      </c>
    </row>
    <row r="101" spans="1:8">
      <c r="A101" s="82"/>
      <c r="B101" s="118"/>
      <c r="C101" s="83"/>
      <c r="D101" s="91"/>
      <c r="E101" s="84"/>
      <c r="F101" s="91"/>
      <c r="G101" s="91"/>
      <c r="H101" s="82"/>
    </row>
    <row r="102" spans="1:8">
      <c r="A102" s="82">
        <f>A87+1</f>
        <v>11</v>
      </c>
      <c r="B102" s="118" t="s">
        <v>140</v>
      </c>
      <c r="C102" s="83"/>
      <c r="D102" s="84"/>
      <c r="E102" s="84"/>
      <c r="F102" s="84"/>
      <c r="G102" s="84"/>
      <c r="H102" s="83"/>
    </row>
    <row r="103" spans="1:8">
      <c r="A103" s="82"/>
      <c r="B103" s="118" t="s">
        <v>142</v>
      </c>
      <c r="C103" s="83"/>
      <c r="D103" s="84"/>
      <c r="E103" s="84"/>
      <c r="F103" s="84"/>
      <c r="G103" s="84"/>
      <c r="H103" s="83"/>
    </row>
    <row r="104" spans="1:8">
      <c r="A104" s="82"/>
      <c r="B104" s="85" t="s">
        <v>273</v>
      </c>
      <c r="C104" s="83">
        <v>1</v>
      </c>
      <c r="D104" s="89">
        <v>11</v>
      </c>
      <c r="E104" s="84"/>
      <c r="F104" s="84">
        <v>3.2</v>
      </c>
      <c r="G104" s="84">
        <f>PRODUCT(C104:F104)</f>
        <v>35.200000000000003</v>
      </c>
      <c r="H104" s="83" t="s">
        <v>6</v>
      </c>
    </row>
    <row r="105" spans="1:8">
      <c r="A105" s="86"/>
      <c r="B105" s="90" t="s">
        <v>190</v>
      </c>
      <c r="C105" s="88">
        <v>1</v>
      </c>
      <c r="D105" s="89">
        <f>4.865*2+3*2</f>
        <v>15.73</v>
      </c>
      <c r="E105" s="89"/>
      <c r="F105" s="89">
        <v>0.8</v>
      </c>
      <c r="G105" s="84">
        <f>PRODUCT(C105:F105)</f>
        <v>12.584000000000001</v>
      </c>
      <c r="H105" s="83" t="s">
        <v>6</v>
      </c>
    </row>
    <row r="106" spans="1:8">
      <c r="A106" s="82"/>
      <c r="B106" s="118" t="s">
        <v>192</v>
      </c>
      <c r="C106" s="83"/>
      <c r="D106" s="84"/>
      <c r="E106" s="84"/>
      <c r="F106" s="84"/>
      <c r="G106" s="84"/>
      <c r="H106" s="83"/>
    </row>
    <row r="107" spans="1:8">
      <c r="A107" s="82"/>
      <c r="B107" s="85" t="s">
        <v>186</v>
      </c>
      <c r="C107" s="83">
        <f>2*0.5</f>
        <v>1</v>
      </c>
      <c r="D107" s="84">
        <v>0.75</v>
      </c>
      <c r="E107" s="84"/>
      <c r="F107" s="84">
        <v>2.1</v>
      </c>
      <c r="G107" s="84">
        <f>-PRODUCT(C107:F107)</f>
        <v>-1.5750000000000002</v>
      </c>
      <c r="H107" s="83" t="s">
        <v>6</v>
      </c>
    </row>
    <row r="108" spans="1:8">
      <c r="A108" s="86"/>
      <c r="B108" s="90" t="s">
        <v>420</v>
      </c>
      <c r="C108" s="83">
        <f>2*0.5</f>
        <v>1</v>
      </c>
      <c r="D108" s="89">
        <v>0.6</v>
      </c>
      <c r="E108" s="89"/>
      <c r="F108" s="89">
        <v>0.45</v>
      </c>
      <c r="G108" s="84">
        <f t="shared" ref="G108" si="5">-PRODUCT(C108:F108)</f>
        <v>-0.27</v>
      </c>
      <c r="H108" s="83" t="s">
        <v>6</v>
      </c>
    </row>
    <row r="109" spans="1:8">
      <c r="A109" s="82"/>
      <c r="B109" s="85"/>
      <c r="C109" s="83"/>
      <c r="D109" s="84"/>
      <c r="E109" s="84"/>
      <c r="F109" s="91" t="s">
        <v>33</v>
      </c>
      <c r="G109" s="36">
        <f>ROUND(SUM(G104:G108)*1.1,0)</f>
        <v>51</v>
      </c>
      <c r="H109" s="82" t="s">
        <v>6</v>
      </c>
    </row>
    <row r="110" spans="1:8">
      <c r="A110" s="82"/>
      <c r="B110" s="85"/>
      <c r="C110" s="83"/>
      <c r="D110" s="84"/>
      <c r="E110" s="84"/>
      <c r="F110" s="91"/>
      <c r="G110" s="91"/>
      <c r="H110" s="82"/>
    </row>
    <row r="111" spans="1:8">
      <c r="A111" s="82"/>
      <c r="B111" s="118" t="s">
        <v>142</v>
      </c>
      <c r="C111" s="83"/>
      <c r="D111" s="91" t="s">
        <v>80</v>
      </c>
      <c r="E111" s="82"/>
      <c r="F111" s="84"/>
      <c r="G111" s="91">
        <f>G109</f>
        <v>51</v>
      </c>
      <c r="H111" s="82" t="s">
        <v>6</v>
      </c>
    </row>
    <row r="112" spans="1:8">
      <c r="A112" s="82"/>
      <c r="B112" s="118"/>
      <c r="C112" s="83"/>
      <c r="D112" s="84"/>
      <c r="E112" s="84"/>
      <c r="F112" s="84"/>
      <c r="G112" s="91"/>
      <c r="H112" s="82"/>
    </row>
    <row r="113" spans="1:8">
      <c r="A113" s="82">
        <f>A102+1</f>
        <v>12</v>
      </c>
      <c r="B113" s="118" t="s">
        <v>143</v>
      </c>
      <c r="C113" s="83"/>
      <c r="D113" s="84"/>
      <c r="E113" s="84"/>
      <c r="F113" s="84"/>
      <c r="G113" s="84"/>
      <c r="H113" s="83"/>
    </row>
    <row r="114" spans="1:8">
      <c r="A114" s="82"/>
      <c r="B114" s="154" t="s">
        <v>80</v>
      </c>
      <c r="C114" s="83"/>
      <c r="D114" s="84"/>
      <c r="E114" s="84"/>
      <c r="F114" s="84"/>
      <c r="G114" s="84"/>
      <c r="H114" s="83"/>
    </row>
    <row r="115" spans="1:8">
      <c r="A115" s="82"/>
      <c r="B115" s="85" t="s">
        <v>421</v>
      </c>
      <c r="C115" s="83">
        <v>1</v>
      </c>
      <c r="D115" s="84">
        <f>3.335*2+1.385*2</f>
        <v>9.44</v>
      </c>
      <c r="E115" s="84"/>
      <c r="F115" s="84">
        <v>3.2</v>
      </c>
      <c r="G115" s="84">
        <f>PRODUCT(C115:F115)</f>
        <v>30.207999999999998</v>
      </c>
      <c r="H115" s="83" t="s">
        <v>6</v>
      </c>
    </row>
    <row r="116" spans="1:8">
      <c r="A116" s="86"/>
      <c r="B116" s="90" t="s">
        <v>188</v>
      </c>
      <c r="C116" s="88">
        <v>1</v>
      </c>
      <c r="D116" s="89">
        <f>1.2*2+1.385*2</f>
        <v>5.17</v>
      </c>
      <c r="E116" s="89"/>
      <c r="F116" s="84">
        <v>3.2</v>
      </c>
      <c r="G116" s="84">
        <f t="shared" ref="G116:G119" si="6">PRODUCT(C116:F116)</f>
        <v>16.544</v>
      </c>
      <c r="H116" s="83" t="s">
        <v>6</v>
      </c>
    </row>
    <row r="117" spans="1:8">
      <c r="A117" s="86"/>
      <c r="B117" s="85" t="s">
        <v>422</v>
      </c>
      <c r="C117" s="88">
        <v>1</v>
      </c>
      <c r="D117" s="84">
        <f>3.335*2+1.385*2</f>
        <v>9.44</v>
      </c>
      <c r="E117" s="89"/>
      <c r="F117" s="84">
        <v>3.2</v>
      </c>
      <c r="G117" s="84">
        <f t="shared" si="6"/>
        <v>30.207999999999998</v>
      </c>
      <c r="H117" s="83" t="s">
        <v>6</v>
      </c>
    </row>
    <row r="118" spans="1:8">
      <c r="A118" s="86"/>
      <c r="B118" s="90" t="s">
        <v>188</v>
      </c>
      <c r="C118" s="88">
        <v>1</v>
      </c>
      <c r="D118" s="89">
        <f>1.2*2+1.385*2</f>
        <v>5.17</v>
      </c>
      <c r="E118" s="89"/>
      <c r="F118" s="84">
        <v>3.2</v>
      </c>
      <c r="G118" s="84">
        <f t="shared" si="6"/>
        <v>16.544</v>
      </c>
      <c r="H118" s="83" t="s">
        <v>6</v>
      </c>
    </row>
    <row r="119" spans="1:8">
      <c r="A119" s="86"/>
      <c r="B119" s="90" t="s">
        <v>774</v>
      </c>
      <c r="C119" s="88">
        <v>2</v>
      </c>
      <c r="D119" s="84">
        <f>0.75*2+0.1*2</f>
        <v>1.7</v>
      </c>
      <c r="E119" s="89"/>
      <c r="F119" s="84">
        <v>3.2</v>
      </c>
      <c r="G119" s="84">
        <f t="shared" si="6"/>
        <v>10.88</v>
      </c>
      <c r="H119" s="83" t="s">
        <v>6</v>
      </c>
    </row>
    <row r="120" spans="1:8">
      <c r="A120" s="82"/>
      <c r="B120" s="118" t="s">
        <v>193</v>
      </c>
      <c r="C120" s="83"/>
      <c r="D120" s="84"/>
      <c r="E120" s="84"/>
      <c r="F120" s="84"/>
      <c r="G120" s="84"/>
      <c r="H120" s="83"/>
    </row>
    <row r="121" spans="1:8">
      <c r="A121" s="82"/>
      <c r="B121" s="85" t="s">
        <v>186</v>
      </c>
      <c r="C121" s="83">
        <f>6*0.5</f>
        <v>3</v>
      </c>
      <c r="D121" s="84">
        <v>0.75</v>
      </c>
      <c r="E121" s="84"/>
      <c r="F121" s="84">
        <v>2.1</v>
      </c>
      <c r="G121" s="84">
        <f>-PRODUCT(C121:F121)</f>
        <v>-4.7250000000000005</v>
      </c>
      <c r="H121" s="83" t="s">
        <v>6</v>
      </c>
    </row>
    <row r="122" spans="1:8">
      <c r="A122" s="86"/>
      <c r="B122" s="90" t="s">
        <v>420</v>
      </c>
      <c r="C122" s="83">
        <f>2*0.5</f>
        <v>1</v>
      </c>
      <c r="D122" s="89">
        <v>0.6</v>
      </c>
      <c r="E122" s="89"/>
      <c r="F122" s="89">
        <v>0.45</v>
      </c>
      <c r="G122" s="84">
        <f t="shared" ref="G122" si="7">-PRODUCT(C122:F122)</f>
        <v>-0.27</v>
      </c>
      <c r="H122" s="83" t="s">
        <v>6</v>
      </c>
    </row>
    <row r="123" spans="1:8">
      <c r="A123" s="82"/>
      <c r="B123" s="85"/>
      <c r="C123" s="83"/>
      <c r="D123" s="84"/>
      <c r="E123" s="84"/>
      <c r="F123" s="91" t="s">
        <v>33</v>
      </c>
      <c r="G123" s="36">
        <f>ROUND(SUM(G115:G122)*1.1,0)</f>
        <v>109</v>
      </c>
      <c r="H123" s="82" t="s">
        <v>6</v>
      </c>
    </row>
    <row r="124" spans="1:8">
      <c r="A124" s="82"/>
      <c r="B124" s="118"/>
      <c r="C124" s="83"/>
      <c r="D124" s="84"/>
      <c r="E124" s="84"/>
      <c r="F124" s="84"/>
      <c r="G124" s="84"/>
      <c r="H124" s="83"/>
    </row>
    <row r="125" spans="1:8">
      <c r="A125" s="82"/>
      <c r="B125" s="118" t="s">
        <v>144</v>
      </c>
      <c r="C125" s="83"/>
      <c r="D125" s="91" t="s">
        <v>80</v>
      </c>
      <c r="E125" s="82"/>
      <c r="F125" s="91" t="s">
        <v>23</v>
      </c>
      <c r="G125" s="91">
        <f>G123</f>
        <v>109</v>
      </c>
      <c r="H125" s="82" t="s">
        <v>6</v>
      </c>
    </row>
    <row r="126" spans="1:8">
      <c r="A126" s="86"/>
      <c r="B126" s="87"/>
      <c r="C126" s="88"/>
      <c r="D126" s="92"/>
      <c r="E126" s="86"/>
      <c r="F126" s="92"/>
      <c r="G126" s="92"/>
      <c r="H126" s="86"/>
    </row>
    <row r="127" spans="1:8">
      <c r="A127" s="82">
        <f>A113+1</f>
        <v>13</v>
      </c>
      <c r="B127" s="118" t="s">
        <v>775</v>
      </c>
      <c r="C127" s="83"/>
      <c r="D127" s="84"/>
      <c r="E127" s="84"/>
      <c r="F127" s="84"/>
      <c r="G127" s="84"/>
      <c r="H127" s="83"/>
    </row>
    <row r="128" spans="1:8">
      <c r="A128" s="38"/>
      <c r="B128" s="85" t="s">
        <v>776</v>
      </c>
      <c r="C128" s="33">
        <v>1</v>
      </c>
      <c r="D128" s="35">
        <v>4.8650000000000002</v>
      </c>
      <c r="E128" s="35">
        <v>3</v>
      </c>
      <c r="F128" s="35"/>
      <c r="G128" s="35">
        <f>PRODUCT(C128:F128)</f>
        <v>14.595000000000001</v>
      </c>
      <c r="H128" s="83" t="s">
        <v>6</v>
      </c>
    </row>
    <row r="129" spans="1:8">
      <c r="A129" s="86"/>
      <c r="B129" s="156"/>
      <c r="C129" s="88"/>
      <c r="D129" s="89"/>
      <c r="E129" s="89"/>
      <c r="F129" s="89"/>
      <c r="G129" s="35"/>
      <c r="H129" s="83"/>
    </row>
    <row r="130" spans="1:8">
      <c r="A130" s="86"/>
      <c r="B130" s="156"/>
      <c r="C130" s="157"/>
      <c r="D130" s="89"/>
      <c r="E130" s="89"/>
      <c r="F130" s="89"/>
      <c r="G130" s="36">
        <f>ROUND(SUM(G128:G129)*1.1,0)</f>
        <v>16</v>
      </c>
      <c r="H130" s="82" t="s">
        <v>6</v>
      </c>
    </row>
    <row r="131" spans="1:8">
      <c r="A131" s="82"/>
      <c r="B131" s="85"/>
      <c r="C131" s="83"/>
      <c r="D131" s="84"/>
      <c r="E131" s="84"/>
      <c r="F131" s="91"/>
      <c r="G131" s="36"/>
      <c r="H131" s="82"/>
    </row>
    <row r="132" spans="1:8">
      <c r="A132" s="82"/>
      <c r="B132" s="118" t="s">
        <v>775</v>
      </c>
      <c r="C132" s="91"/>
      <c r="D132" s="91" t="s">
        <v>80</v>
      </c>
      <c r="E132" s="82"/>
      <c r="F132" s="91" t="s">
        <v>23</v>
      </c>
      <c r="G132" s="91">
        <f>G130</f>
        <v>16</v>
      </c>
      <c r="H132" s="82" t="s">
        <v>6</v>
      </c>
    </row>
    <row r="133" spans="1:8">
      <c r="A133" s="86"/>
      <c r="B133" s="87"/>
      <c r="C133" s="92"/>
      <c r="D133" s="92"/>
      <c r="E133" s="86"/>
      <c r="F133" s="92"/>
      <c r="G133" s="92"/>
      <c r="H133" s="86"/>
    </row>
    <row r="134" spans="1:8">
      <c r="A134" s="82">
        <f>A127+1</f>
        <v>14</v>
      </c>
      <c r="B134" s="118" t="s">
        <v>146</v>
      </c>
      <c r="C134" s="91"/>
      <c r="D134" s="91"/>
      <c r="E134" s="82"/>
      <c r="F134" s="91"/>
      <c r="G134" s="91"/>
      <c r="H134" s="82"/>
    </row>
    <row r="135" spans="1:8">
      <c r="A135" s="82"/>
      <c r="B135" s="118" t="s">
        <v>147</v>
      </c>
      <c r="C135" s="91"/>
      <c r="D135" s="91"/>
      <c r="E135" s="82"/>
      <c r="F135" s="91"/>
      <c r="G135" s="91"/>
      <c r="H135" s="82"/>
    </row>
    <row r="136" spans="1:8">
      <c r="A136" s="82"/>
      <c r="B136" s="120" t="str">
        <f t="shared" ref="B136:D137" si="8">B60</f>
        <v>Horizontal  Wall</v>
      </c>
      <c r="C136" s="121">
        <f t="shared" si="8"/>
        <v>0</v>
      </c>
      <c r="D136" s="84">
        <f t="shared" si="8"/>
        <v>0</v>
      </c>
      <c r="E136" s="84"/>
      <c r="F136" s="84">
        <f>F60</f>
        <v>0</v>
      </c>
      <c r="G136" s="84">
        <f t="shared" ref="G136:G137" si="9">PRODUCT(C136:F136)</f>
        <v>0</v>
      </c>
      <c r="H136" s="83" t="s">
        <v>6</v>
      </c>
    </row>
    <row r="137" spans="1:8">
      <c r="A137" s="86"/>
      <c r="B137" s="120" t="str">
        <f t="shared" si="8"/>
        <v>Vertical Wall</v>
      </c>
      <c r="C137" s="121">
        <f t="shared" si="8"/>
        <v>0</v>
      </c>
      <c r="D137" s="84">
        <f t="shared" si="8"/>
        <v>0</v>
      </c>
      <c r="E137" s="89"/>
      <c r="F137" s="84">
        <f>F61</f>
        <v>0</v>
      </c>
      <c r="G137" s="84">
        <f t="shared" si="9"/>
        <v>0</v>
      </c>
      <c r="H137" s="83" t="s">
        <v>6</v>
      </c>
    </row>
    <row r="138" spans="1:8">
      <c r="A138" s="82"/>
      <c r="B138" s="118"/>
      <c r="C138" s="91"/>
      <c r="D138" s="91"/>
      <c r="E138" s="82"/>
      <c r="F138" s="91"/>
      <c r="G138" s="91"/>
      <c r="H138" s="82"/>
    </row>
    <row r="139" spans="1:8">
      <c r="A139" s="82"/>
      <c r="B139" s="85"/>
      <c r="C139" s="83"/>
      <c r="D139" s="84"/>
      <c r="E139" s="84"/>
      <c r="F139" s="91"/>
      <c r="G139" s="36">
        <f>ROUND(SUM(G136:G138)*1.1,0)</f>
        <v>0</v>
      </c>
      <c r="H139" s="82" t="s">
        <v>6</v>
      </c>
    </row>
    <row r="140" spans="1:8">
      <c r="A140" s="82"/>
      <c r="B140" s="118" t="s">
        <v>148</v>
      </c>
      <c r="C140" s="91"/>
      <c r="D140" s="91"/>
      <c r="E140" s="82"/>
      <c r="F140" s="91" t="s">
        <v>23</v>
      </c>
      <c r="G140" s="91">
        <f>G139</f>
        <v>0</v>
      </c>
      <c r="H140" s="82" t="s">
        <v>6</v>
      </c>
    </row>
    <row r="141" spans="1:8">
      <c r="A141" s="82"/>
      <c r="B141" s="85"/>
      <c r="C141" s="83"/>
      <c r="D141" s="84"/>
      <c r="E141" s="84"/>
      <c r="F141" s="91"/>
      <c r="G141" s="91"/>
      <c r="H141" s="82"/>
    </row>
    <row r="142" spans="1:8">
      <c r="A142" s="82">
        <f>A134+1</f>
        <v>15</v>
      </c>
      <c r="B142" s="118" t="s">
        <v>149</v>
      </c>
      <c r="C142" s="83"/>
      <c r="D142" s="84"/>
      <c r="E142" s="84"/>
      <c r="F142" s="84"/>
      <c r="G142" s="84"/>
      <c r="H142" s="83"/>
    </row>
    <row r="143" spans="1:8">
      <c r="A143" s="82"/>
      <c r="B143" s="118" t="s">
        <v>423</v>
      </c>
      <c r="C143" s="83"/>
      <c r="D143" s="84"/>
      <c r="E143" s="84"/>
      <c r="F143" s="84"/>
      <c r="G143" s="84"/>
      <c r="H143" s="83"/>
    </row>
    <row r="144" spans="1:8">
      <c r="A144" s="82"/>
      <c r="B144" s="118" t="s">
        <v>80</v>
      </c>
      <c r="C144" s="83"/>
      <c r="D144" s="84"/>
      <c r="E144" s="84"/>
      <c r="F144" s="84"/>
      <c r="G144" s="84"/>
      <c r="H144" s="83"/>
    </row>
    <row r="145" spans="1:8">
      <c r="A145" s="82"/>
      <c r="B145" s="85" t="s">
        <v>421</v>
      </c>
      <c r="C145" s="33">
        <v>1</v>
      </c>
      <c r="D145" s="35">
        <v>3.335</v>
      </c>
      <c r="E145" s="35">
        <v>1.385</v>
      </c>
      <c r="F145" s="84"/>
      <c r="G145" s="84">
        <f>PRODUCT(C145:F145)</f>
        <v>4.6189749999999998</v>
      </c>
      <c r="H145" s="83" t="s">
        <v>6</v>
      </c>
    </row>
    <row r="146" spans="1:8">
      <c r="A146" s="86"/>
      <c r="B146" s="90" t="s">
        <v>188</v>
      </c>
      <c r="C146" s="33">
        <v>1</v>
      </c>
      <c r="D146" s="35">
        <v>1.2</v>
      </c>
      <c r="E146" s="35">
        <v>1.385</v>
      </c>
      <c r="F146" s="84"/>
      <c r="G146" s="84">
        <f t="shared" ref="G146:G148" si="10">PRODUCT(C146:F146)</f>
        <v>1.6619999999999999</v>
      </c>
      <c r="H146" s="83" t="s">
        <v>6</v>
      </c>
    </row>
    <row r="147" spans="1:8">
      <c r="A147" s="86"/>
      <c r="B147" s="85" t="s">
        <v>422</v>
      </c>
      <c r="C147" s="33">
        <v>1</v>
      </c>
      <c r="D147" s="35">
        <v>3.335</v>
      </c>
      <c r="E147" s="35">
        <v>1.385</v>
      </c>
      <c r="F147" s="84"/>
      <c r="G147" s="84">
        <f t="shared" si="10"/>
        <v>4.6189749999999998</v>
      </c>
      <c r="H147" s="83" t="s">
        <v>6</v>
      </c>
    </row>
    <row r="148" spans="1:8">
      <c r="A148" s="86"/>
      <c r="B148" s="90" t="s">
        <v>188</v>
      </c>
      <c r="C148" s="33">
        <v>1</v>
      </c>
      <c r="D148" s="35">
        <v>1.2</v>
      </c>
      <c r="E148" s="35">
        <v>1.385</v>
      </c>
      <c r="F148" s="84"/>
      <c r="G148" s="84">
        <f t="shared" si="10"/>
        <v>1.6619999999999999</v>
      </c>
      <c r="H148" s="83" t="s">
        <v>6</v>
      </c>
    </row>
    <row r="149" spans="1:8">
      <c r="A149" s="86"/>
      <c r="B149" s="90"/>
      <c r="C149" s="40"/>
      <c r="D149" s="35"/>
      <c r="E149" s="35"/>
      <c r="F149" s="89"/>
      <c r="G149" s="84"/>
      <c r="H149" s="83"/>
    </row>
    <row r="150" spans="1:8">
      <c r="A150" s="82"/>
      <c r="B150" s="120"/>
      <c r="C150" s="83"/>
      <c r="D150" s="84"/>
      <c r="E150" s="84"/>
      <c r="F150" s="91" t="s">
        <v>33</v>
      </c>
      <c r="G150" s="36">
        <f>ROUND(SUM(G145:G149)*1.1,0)</f>
        <v>14</v>
      </c>
      <c r="H150" s="82" t="s">
        <v>6</v>
      </c>
    </row>
    <row r="151" spans="1:8">
      <c r="A151" s="82"/>
      <c r="B151" s="85"/>
      <c r="C151" s="83"/>
      <c r="D151" s="84"/>
      <c r="E151" s="84"/>
      <c r="F151" s="91"/>
      <c r="G151" s="91"/>
      <c r="H151" s="82"/>
    </row>
    <row r="152" spans="1:8">
      <c r="A152" s="82"/>
      <c r="B152" s="118" t="s">
        <v>423</v>
      </c>
      <c r="C152" s="91"/>
      <c r="D152" s="91" t="s">
        <v>80</v>
      </c>
      <c r="E152" s="84"/>
      <c r="F152" s="91" t="s">
        <v>23</v>
      </c>
      <c r="G152" s="91">
        <f>G150</f>
        <v>14</v>
      </c>
      <c r="H152" s="82" t="s">
        <v>6</v>
      </c>
    </row>
    <row r="153" spans="1:8">
      <c r="A153" s="82"/>
      <c r="B153" s="118"/>
      <c r="C153" s="91"/>
      <c r="D153" s="82"/>
      <c r="E153" s="84"/>
      <c r="F153" s="91"/>
      <c r="G153" s="91"/>
      <c r="H153" s="82"/>
    </row>
    <row r="154" spans="1:8">
      <c r="A154" s="82">
        <f>A142+1</f>
        <v>16</v>
      </c>
      <c r="B154" s="118" t="s">
        <v>424</v>
      </c>
      <c r="C154" s="91"/>
      <c r="D154" s="82"/>
      <c r="E154" s="84"/>
      <c r="F154" s="91"/>
      <c r="G154" s="91"/>
      <c r="H154" s="82"/>
    </row>
    <row r="155" spans="1:8">
      <c r="A155" s="82"/>
      <c r="B155" s="120" t="str">
        <f>B145</f>
        <v>Toilet -M</v>
      </c>
      <c r="C155" s="121">
        <f>C145</f>
        <v>1</v>
      </c>
      <c r="D155" s="83">
        <f>D145*2+E145*2</f>
        <v>9.44</v>
      </c>
      <c r="E155" s="84"/>
      <c r="F155" s="84">
        <f>3</f>
        <v>3</v>
      </c>
      <c r="G155" s="84">
        <f>PRODUCT(C155:F155)</f>
        <v>28.32</v>
      </c>
      <c r="H155" s="83" t="s">
        <v>6</v>
      </c>
    </row>
    <row r="156" spans="1:8">
      <c r="A156" s="86"/>
      <c r="B156" s="120" t="str">
        <f t="shared" ref="B156:C156" si="11">B146</f>
        <v>WC</v>
      </c>
      <c r="C156" s="121">
        <f t="shared" si="11"/>
        <v>1</v>
      </c>
      <c r="D156" s="83">
        <f t="shared" ref="D156:D158" si="12">D146*2+E146*2</f>
        <v>5.17</v>
      </c>
      <c r="E156" s="89"/>
      <c r="F156" s="84">
        <f>3</f>
        <v>3</v>
      </c>
      <c r="G156" s="84">
        <f t="shared" ref="G156:G158" si="13">PRODUCT(C156:F156)</f>
        <v>15.51</v>
      </c>
      <c r="H156" s="83" t="s">
        <v>6</v>
      </c>
    </row>
    <row r="157" spans="1:8">
      <c r="A157" s="86"/>
      <c r="B157" s="120" t="str">
        <f t="shared" ref="B157:C157" si="14">B147</f>
        <v>Toilet -F</v>
      </c>
      <c r="C157" s="121">
        <f t="shared" si="14"/>
        <v>1</v>
      </c>
      <c r="D157" s="83">
        <f t="shared" si="12"/>
        <v>9.44</v>
      </c>
      <c r="E157" s="89"/>
      <c r="F157" s="84">
        <f>3</f>
        <v>3</v>
      </c>
      <c r="G157" s="84">
        <f t="shared" si="13"/>
        <v>28.32</v>
      </c>
      <c r="H157" s="83" t="s">
        <v>6</v>
      </c>
    </row>
    <row r="158" spans="1:8">
      <c r="A158" s="86"/>
      <c r="B158" s="120" t="str">
        <f t="shared" ref="B158:C158" si="15">B148</f>
        <v>WC</v>
      </c>
      <c r="C158" s="121">
        <f t="shared" si="15"/>
        <v>1</v>
      </c>
      <c r="D158" s="83">
        <f t="shared" si="12"/>
        <v>5.17</v>
      </c>
      <c r="E158" s="89"/>
      <c r="F158" s="84">
        <f>3</f>
        <v>3</v>
      </c>
      <c r="G158" s="84">
        <f t="shared" si="13"/>
        <v>15.51</v>
      </c>
      <c r="H158" s="83" t="s">
        <v>6</v>
      </c>
    </row>
    <row r="159" spans="1:8">
      <c r="A159" s="82"/>
      <c r="B159" s="85" t="s">
        <v>774</v>
      </c>
      <c r="C159" s="121">
        <v>2</v>
      </c>
      <c r="D159" s="83">
        <f>0.75*2</f>
        <v>1.5</v>
      </c>
      <c r="E159" s="84"/>
      <c r="F159" s="84">
        <f>3</f>
        <v>3</v>
      </c>
      <c r="G159" s="84">
        <f t="shared" ref="G159" si="16">PRODUCT(C159:F159)</f>
        <v>9</v>
      </c>
      <c r="H159" s="83" t="s">
        <v>6</v>
      </c>
    </row>
    <row r="160" spans="1:8">
      <c r="A160" s="227"/>
      <c r="B160" s="337"/>
      <c r="C160" s="229"/>
      <c r="D160" s="230"/>
      <c r="E160" s="231"/>
      <c r="F160" s="231"/>
      <c r="G160" s="231"/>
      <c r="H160" s="230"/>
    </row>
    <row r="161" spans="1:15">
      <c r="A161" s="227"/>
      <c r="B161" s="228"/>
      <c r="C161" s="229"/>
      <c r="D161" s="230"/>
      <c r="E161" s="231"/>
      <c r="F161" s="232" t="s">
        <v>33</v>
      </c>
      <c r="G161" s="233">
        <f>ROUND(SUM(G155:G160)*1.1,0)</f>
        <v>106</v>
      </c>
      <c r="H161" s="227" t="s">
        <v>6</v>
      </c>
    </row>
    <row r="162" spans="1:15">
      <c r="A162" s="167"/>
      <c r="B162" s="168"/>
      <c r="C162" s="169"/>
      <c r="D162" s="170"/>
      <c r="E162" s="170"/>
      <c r="F162" s="170"/>
      <c r="G162" s="171"/>
      <c r="H162" s="172"/>
    </row>
    <row r="163" spans="1:15">
      <c r="A163" s="173">
        <f>A154+1</f>
        <v>17</v>
      </c>
      <c r="B163" s="87" t="s">
        <v>154</v>
      </c>
      <c r="C163" s="88"/>
      <c r="D163" s="89"/>
      <c r="E163" s="89"/>
      <c r="F163" s="89"/>
      <c r="G163" s="89"/>
      <c r="H163" s="174"/>
    </row>
    <row r="164" spans="1:15">
      <c r="A164" s="173"/>
      <c r="B164" s="87" t="s">
        <v>80</v>
      </c>
      <c r="C164" s="88"/>
      <c r="D164" s="89"/>
      <c r="E164" s="89"/>
      <c r="F164" s="89"/>
      <c r="G164" s="89"/>
      <c r="H164" s="174"/>
      <c r="I164" s="14"/>
      <c r="J164" s="2"/>
      <c r="K164" s="2"/>
      <c r="L164" s="2"/>
      <c r="M164" s="2"/>
      <c r="N164" s="1"/>
      <c r="O164" s="1"/>
    </row>
    <row r="165" spans="1:15">
      <c r="A165" s="173"/>
      <c r="B165" s="87" t="s">
        <v>246</v>
      </c>
      <c r="C165" s="88"/>
      <c r="D165" s="89"/>
      <c r="E165" s="89"/>
      <c r="F165" s="89"/>
      <c r="G165" s="89"/>
      <c r="H165" s="174"/>
    </row>
    <row r="166" spans="1:15">
      <c r="A166" s="175"/>
      <c r="B166" s="41"/>
      <c r="C166" s="40"/>
      <c r="D166" s="42"/>
      <c r="E166" s="42"/>
      <c r="F166" s="42"/>
      <c r="G166" s="42"/>
      <c r="H166" s="176" t="s">
        <v>6</v>
      </c>
    </row>
    <row r="167" spans="1:15">
      <c r="A167" s="175"/>
      <c r="B167" s="41"/>
      <c r="C167" s="40"/>
      <c r="D167" s="42"/>
      <c r="E167" s="42"/>
      <c r="F167" s="42"/>
      <c r="G167" s="42"/>
      <c r="H167" s="176" t="s">
        <v>6</v>
      </c>
    </row>
    <row r="168" spans="1:15">
      <c r="A168" s="173"/>
      <c r="B168" s="87"/>
      <c r="C168" s="88"/>
      <c r="D168" s="89"/>
      <c r="E168" s="89"/>
      <c r="F168" s="92" t="s">
        <v>33</v>
      </c>
      <c r="G168" s="45">
        <f>ROUND(SUM(G166:G167)*1.1,0)</f>
        <v>0</v>
      </c>
      <c r="H168" s="177" t="s">
        <v>6</v>
      </c>
    </row>
    <row r="169" spans="1:15">
      <c r="A169" s="173"/>
      <c r="B169" s="90"/>
      <c r="C169" s="88"/>
      <c r="D169" s="89"/>
      <c r="E169" s="89"/>
      <c r="F169" s="92"/>
      <c r="G169" s="45"/>
      <c r="H169" s="177"/>
    </row>
    <row r="170" spans="1:15">
      <c r="A170" s="234"/>
      <c r="B170" s="228" t="s">
        <v>154</v>
      </c>
      <c r="C170" s="232"/>
      <c r="D170" s="232" t="s">
        <v>80</v>
      </c>
      <c r="E170" s="231"/>
      <c r="F170" s="232" t="s">
        <v>23</v>
      </c>
      <c r="G170" s="232">
        <f>G168</f>
        <v>0</v>
      </c>
      <c r="H170" s="235" t="s">
        <v>6</v>
      </c>
    </row>
    <row r="171" spans="1:15">
      <c r="A171" s="234"/>
      <c r="B171" s="228"/>
      <c r="C171" s="232"/>
      <c r="D171" s="232"/>
      <c r="E171" s="231"/>
      <c r="F171" s="232"/>
      <c r="G171" s="232"/>
      <c r="H171" s="235"/>
    </row>
    <row r="172" spans="1:15">
      <c r="A172" s="82">
        <f>A163+1</f>
        <v>18</v>
      </c>
      <c r="B172" s="118" t="s">
        <v>156</v>
      </c>
      <c r="C172" s="83"/>
      <c r="D172" s="84"/>
      <c r="E172" s="84"/>
      <c r="F172" s="84"/>
      <c r="G172" s="91"/>
      <c r="H172" s="82"/>
    </row>
    <row r="173" spans="1:15">
      <c r="A173" s="82"/>
      <c r="B173" s="118" t="s">
        <v>157</v>
      </c>
      <c r="C173" s="91"/>
      <c r="D173" s="91"/>
      <c r="E173" s="84"/>
      <c r="F173" s="84"/>
      <c r="G173" s="91">
        <f>G111</f>
        <v>51</v>
      </c>
      <c r="H173" s="82" t="s">
        <v>6</v>
      </c>
    </row>
    <row r="174" spans="1:15">
      <c r="A174" s="82"/>
      <c r="B174" s="118" t="s">
        <v>158</v>
      </c>
      <c r="C174" s="91"/>
      <c r="D174" s="91"/>
      <c r="E174" s="84"/>
      <c r="F174" s="84"/>
      <c r="G174" s="91">
        <f>G125</f>
        <v>109</v>
      </c>
      <c r="H174" s="82" t="s">
        <v>6</v>
      </c>
    </row>
    <row r="175" spans="1:15" s="1" customFormat="1">
      <c r="A175" s="86"/>
      <c r="B175" s="87" t="s">
        <v>855</v>
      </c>
      <c r="C175" s="92"/>
      <c r="D175" s="91"/>
      <c r="E175" s="10"/>
      <c r="F175" s="89"/>
      <c r="G175" s="92">
        <f>G173+G174</f>
        <v>160</v>
      </c>
      <c r="H175" s="82" t="s">
        <v>6</v>
      </c>
      <c r="I175"/>
      <c r="J175"/>
      <c r="K175"/>
      <c r="L175"/>
      <c r="M175"/>
      <c r="N175"/>
      <c r="O175"/>
    </row>
    <row r="176" spans="1:15">
      <c r="A176" s="82"/>
      <c r="B176" s="118"/>
      <c r="C176" s="91"/>
      <c r="D176" s="91"/>
      <c r="E176" s="84"/>
      <c r="F176" s="84"/>
      <c r="G176" s="91"/>
      <c r="H176" s="82"/>
    </row>
    <row r="177" spans="1:8">
      <c r="A177" s="82"/>
      <c r="B177" s="118"/>
      <c r="C177" s="83"/>
      <c r="D177" s="84"/>
      <c r="E177" s="84"/>
      <c r="F177" s="84"/>
      <c r="G177" s="91"/>
      <c r="H177" s="82"/>
    </row>
    <row r="178" spans="1:8">
      <c r="A178" s="82">
        <f>A172+1</f>
        <v>19</v>
      </c>
      <c r="B178" s="118" t="s">
        <v>160</v>
      </c>
      <c r="C178" s="83"/>
      <c r="D178" s="84"/>
      <c r="E178" s="84"/>
      <c r="F178" s="84"/>
      <c r="G178" s="91"/>
      <c r="H178" s="82"/>
    </row>
    <row r="179" spans="1:8">
      <c r="A179" s="82"/>
      <c r="B179" s="118" t="s">
        <v>777</v>
      </c>
      <c r="C179" s="83"/>
      <c r="D179" s="84"/>
      <c r="E179" s="84"/>
      <c r="F179" s="84"/>
      <c r="G179" s="91"/>
      <c r="H179" s="82"/>
    </row>
    <row r="180" spans="1:8">
      <c r="A180" s="82"/>
      <c r="B180" s="85" t="s">
        <v>573</v>
      </c>
      <c r="C180" s="83">
        <v>1</v>
      </c>
      <c r="D180" s="84">
        <v>4.8650000000000002</v>
      </c>
      <c r="E180" s="84">
        <v>3</v>
      </c>
      <c r="F180" s="84"/>
      <c r="G180" s="84">
        <f>PRODUCT(C180:F180)</f>
        <v>14.595000000000001</v>
      </c>
      <c r="H180" s="83" t="s">
        <v>6</v>
      </c>
    </row>
    <row r="181" spans="1:8">
      <c r="A181" s="82"/>
      <c r="B181" s="118"/>
      <c r="C181" s="83"/>
      <c r="D181" s="84"/>
      <c r="E181" s="84"/>
      <c r="F181" s="84"/>
      <c r="G181" s="91"/>
      <c r="H181" s="82"/>
    </row>
    <row r="182" spans="1:8">
      <c r="A182" s="82"/>
      <c r="B182" s="118"/>
      <c r="C182" s="83"/>
      <c r="D182" s="84"/>
      <c r="E182" s="84"/>
      <c r="F182" s="91" t="s">
        <v>33</v>
      </c>
      <c r="G182" s="36">
        <f>ROUND(SUM(G180:G181)*1.1,0)</f>
        <v>16</v>
      </c>
      <c r="H182" s="82" t="s">
        <v>6</v>
      </c>
    </row>
    <row r="183" spans="1:8">
      <c r="A183" s="82">
        <f>A178+1</f>
        <v>20</v>
      </c>
      <c r="B183" s="118" t="s">
        <v>164</v>
      </c>
      <c r="C183" s="83"/>
      <c r="D183" s="84"/>
      <c r="E183" s="84"/>
      <c r="F183" s="84"/>
      <c r="G183" s="91"/>
      <c r="H183" s="82"/>
    </row>
    <row r="184" spans="1:8">
      <c r="A184" s="82"/>
      <c r="B184" s="118" t="s">
        <v>80</v>
      </c>
      <c r="C184" s="83"/>
      <c r="D184" s="84"/>
      <c r="E184" s="84"/>
      <c r="F184" s="84"/>
      <c r="G184" s="91"/>
      <c r="H184" s="82"/>
    </row>
    <row r="185" spans="1:8">
      <c r="A185" s="82"/>
      <c r="B185" s="118" t="s">
        <v>413</v>
      </c>
      <c r="C185" s="83"/>
      <c r="D185" s="91"/>
      <c r="E185" s="82"/>
      <c r="F185" s="84"/>
      <c r="G185" s="91"/>
      <c r="H185" s="82"/>
    </row>
    <row r="186" spans="1:8">
      <c r="A186" s="82"/>
      <c r="B186" s="85" t="s">
        <v>186</v>
      </c>
      <c r="C186" s="83">
        <v>4</v>
      </c>
      <c r="D186" s="84">
        <v>0.75</v>
      </c>
      <c r="E186" s="82"/>
      <c r="F186" s="84">
        <v>2.1</v>
      </c>
      <c r="G186" s="84">
        <f>PRODUCT(C186:F186)</f>
        <v>6.3000000000000007</v>
      </c>
      <c r="H186" s="83" t="s">
        <v>6</v>
      </c>
    </row>
    <row r="187" spans="1:8">
      <c r="A187" s="82"/>
      <c r="B187" s="85"/>
      <c r="C187" s="83"/>
      <c r="D187" s="84"/>
      <c r="E187" s="83"/>
      <c r="F187" s="91"/>
      <c r="G187" s="91">
        <f>ROUND(SUM(G186:G186),0)</f>
        <v>6</v>
      </c>
      <c r="H187" s="82" t="s">
        <v>6</v>
      </c>
    </row>
    <row r="188" spans="1:8">
      <c r="A188" s="82"/>
      <c r="B188" s="118" t="s">
        <v>165</v>
      </c>
      <c r="C188" s="83"/>
      <c r="D188" s="91"/>
      <c r="E188" s="82"/>
      <c r="F188" s="91" t="s">
        <v>33</v>
      </c>
      <c r="G188" s="91">
        <f>G187</f>
        <v>6</v>
      </c>
      <c r="H188" s="82" t="s">
        <v>6</v>
      </c>
    </row>
    <row r="189" spans="1:8">
      <c r="A189" s="86"/>
      <c r="B189" s="87"/>
      <c r="C189" s="88"/>
      <c r="D189" s="92"/>
      <c r="E189" s="86"/>
      <c r="F189" s="92"/>
      <c r="G189" s="92"/>
      <c r="H189" s="86"/>
    </row>
    <row r="190" spans="1:8">
      <c r="A190" s="86"/>
      <c r="B190" s="87"/>
      <c r="C190" s="88"/>
      <c r="D190" s="92"/>
      <c r="E190" s="86"/>
      <c r="F190" s="92"/>
      <c r="G190" s="92"/>
      <c r="H190" s="86"/>
    </row>
    <row r="191" spans="1:8">
      <c r="A191" s="86"/>
      <c r="B191" s="97" t="s">
        <v>415</v>
      </c>
      <c r="C191" s="88"/>
      <c r="D191" s="92"/>
      <c r="E191" s="86"/>
      <c r="F191" s="92"/>
      <c r="G191" s="92"/>
      <c r="H191" s="86"/>
    </row>
    <row r="192" spans="1:8">
      <c r="A192" s="86"/>
      <c r="B192" s="90" t="str">
        <f>B186</f>
        <v>D2</v>
      </c>
      <c r="C192" s="88">
        <f>C186</f>
        <v>4</v>
      </c>
      <c r="D192" s="89">
        <f>D186+F186*2</f>
        <v>4.95</v>
      </c>
      <c r="E192" s="86"/>
      <c r="F192" s="92"/>
      <c r="G192" s="84">
        <f>PRODUCT(C192:F192)</f>
        <v>19.8</v>
      </c>
      <c r="H192" s="88" t="s">
        <v>9</v>
      </c>
    </row>
    <row r="193" spans="1:8">
      <c r="A193" s="86"/>
      <c r="B193" s="87"/>
      <c r="C193" s="88"/>
      <c r="D193" s="92"/>
      <c r="E193" s="86"/>
      <c r="F193" s="92"/>
      <c r="G193" s="91">
        <f>ROUND(SUM(G192:G192),0)</f>
        <v>20</v>
      </c>
      <c r="H193" s="86" t="s">
        <v>9</v>
      </c>
    </row>
    <row r="194" spans="1:8">
      <c r="A194" s="82"/>
      <c r="B194" s="85"/>
      <c r="C194" s="83"/>
      <c r="D194" s="91"/>
      <c r="E194" s="82"/>
      <c r="F194" s="91"/>
      <c r="G194" s="91"/>
      <c r="H194" s="82"/>
    </row>
    <row r="195" spans="1:8">
      <c r="A195" s="82">
        <f>A183+1</f>
        <v>21</v>
      </c>
      <c r="B195" s="118" t="s">
        <v>765</v>
      </c>
      <c r="C195" s="83"/>
      <c r="D195" s="91"/>
      <c r="E195" s="82"/>
      <c r="F195" s="84"/>
      <c r="G195" s="91"/>
      <c r="H195" s="82"/>
    </row>
    <row r="196" spans="1:8">
      <c r="A196" s="82"/>
      <c r="B196" s="118" t="s">
        <v>80</v>
      </c>
      <c r="C196" s="83"/>
      <c r="D196" s="91"/>
      <c r="E196" s="82"/>
      <c r="F196" s="84"/>
      <c r="G196" s="91"/>
      <c r="H196" s="82"/>
    </row>
    <row r="197" spans="1:8">
      <c r="A197" s="86"/>
      <c r="B197" s="90" t="s">
        <v>420</v>
      </c>
      <c r="C197" s="88">
        <v>2</v>
      </c>
      <c r="D197" s="89">
        <v>1</v>
      </c>
      <c r="E197" s="89"/>
      <c r="F197" s="84">
        <v>0.45</v>
      </c>
      <c r="G197" s="84">
        <f t="shared" ref="G197" si="17">PRODUCT(C197:F197)</f>
        <v>0.9</v>
      </c>
      <c r="H197" s="83" t="s">
        <v>6</v>
      </c>
    </row>
    <row r="198" spans="1:8">
      <c r="A198" s="82"/>
      <c r="B198" s="85"/>
      <c r="C198" s="83"/>
      <c r="D198" s="91"/>
      <c r="E198" s="82"/>
      <c r="F198" s="91"/>
      <c r="G198" s="91">
        <f>ROUND(SUM(G197:G197),0)</f>
        <v>1</v>
      </c>
      <c r="H198" s="82" t="s">
        <v>6</v>
      </c>
    </row>
    <row r="199" spans="1:8">
      <c r="A199" s="82"/>
      <c r="B199" s="85"/>
      <c r="C199" s="83"/>
      <c r="D199" s="91"/>
      <c r="E199" s="82"/>
      <c r="F199" s="91"/>
      <c r="G199" s="91"/>
      <c r="H199" s="82"/>
    </row>
    <row r="200" spans="1:8">
      <c r="A200" s="82"/>
      <c r="B200" s="118" t="s">
        <v>168</v>
      </c>
      <c r="C200" s="83"/>
      <c r="D200" s="91"/>
      <c r="E200" s="82"/>
      <c r="F200" s="91" t="s">
        <v>33</v>
      </c>
      <c r="G200" s="91">
        <f>G198</f>
        <v>1</v>
      </c>
      <c r="H200" s="82" t="s">
        <v>6</v>
      </c>
    </row>
    <row r="201" spans="1:8">
      <c r="A201" s="82"/>
      <c r="B201" s="85"/>
      <c r="C201" s="83"/>
      <c r="D201" s="84"/>
      <c r="E201" s="84"/>
      <c r="F201" s="84"/>
      <c r="G201" s="91"/>
      <c r="H201" s="83"/>
    </row>
    <row r="202" spans="1:8">
      <c r="A202" s="10">
        <f>A195+1</f>
        <v>22</v>
      </c>
      <c r="B202" s="116" t="s">
        <v>177</v>
      </c>
      <c r="C202" s="12"/>
      <c r="D202" s="12"/>
      <c r="E202" s="12"/>
      <c r="F202" s="12"/>
      <c r="G202" s="11"/>
      <c r="H202" s="11"/>
    </row>
    <row r="203" spans="1:8">
      <c r="A203" s="82"/>
      <c r="B203" s="122" t="s">
        <v>425</v>
      </c>
      <c r="C203" s="83"/>
      <c r="D203" s="84"/>
      <c r="E203" s="84"/>
      <c r="F203" s="91"/>
      <c r="G203" s="91"/>
      <c r="H203" s="82"/>
    </row>
    <row r="204" spans="1:8">
      <c r="A204" s="82"/>
      <c r="B204" s="85" t="s">
        <v>186</v>
      </c>
      <c r="C204" s="83">
        <v>4</v>
      </c>
      <c r="D204" s="84">
        <v>0.75</v>
      </c>
      <c r="E204" s="82"/>
      <c r="F204" s="84">
        <v>2.1</v>
      </c>
      <c r="G204" s="84">
        <f>PRODUCT(C204:F204)</f>
        <v>6.3000000000000007</v>
      </c>
      <c r="H204" s="83" t="s">
        <v>6</v>
      </c>
    </row>
    <row r="205" spans="1:8">
      <c r="A205" s="82"/>
      <c r="B205" s="85"/>
      <c r="C205" s="83"/>
      <c r="D205" s="84"/>
      <c r="E205" s="84"/>
      <c r="F205" s="91" t="s">
        <v>33</v>
      </c>
      <c r="G205" s="91">
        <f>ROUND(SUM(G204:G204)*1.1,0)</f>
        <v>7</v>
      </c>
      <c r="H205" s="82" t="s">
        <v>6</v>
      </c>
    </row>
    <row r="206" spans="1:8">
      <c r="A206" s="100">
        <f>A202+1</f>
        <v>23</v>
      </c>
      <c r="B206" s="101" t="s">
        <v>346</v>
      </c>
      <c r="C206" s="102"/>
      <c r="D206" s="103"/>
      <c r="E206" s="100"/>
      <c r="F206" s="103"/>
      <c r="G206" s="103"/>
      <c r="H206" s="100"/>
    </row>
    <row r="207" spans="1:8">
      <c r="A207" s="100"/>
      <c r="B207" s="104" t="s">
        <v>427</v>
      </c>
      <c r="C207" s="102">
        <v>1</v>
      </c>
      <c r="D207" s="105">
        <f>6.095</f>
        <v>6.0949999999999998</v>
      </c>
      <c r="E207" s="105">
        <f>3+1.2</f>
        <v>4.2</v>
      </c>
      <c r="F207" s="103"/>
      <c r="G207" s="106">
        <f>PRODUCT(C207:F207)</f>
        <v>25.599</v>
      </c>
      <c r="H207" s="98" t="s">
        <v>6</v>
      </c>
    </row>
    <row r="208" spans="1:8">
      <c r="A208" s="100"/>
      <c r="B208" s="104"/>
      <c r="C208" s="102"/>
      <c r="D208" s="105"/>
      <c r="E208" s="105"/>
      <c r="F208" s="103"/>
      <c r="G208" s="105"/>
      <c r="H208" s="102"/>
    </row>
    <row r="209" spans="1:8">
      <c r="A209" s="100"/>
      <c r="B209" s="104"/>
      <c r="C209" s="102"/>
      <c r="D209" s="103"/>
      <c r="E209" s="100"/>
      <c r="F209" s="103"/>
      <c r="G209" s="99">
        <f>ROUND(SUM(G207:G208),0)</f>
        <v>26</v>
      </c>
      <c r="H209" s="96" t="s">
        <v>6</v>
      </c>
    </row>
    <row r="210" spans="1:8">
      <c r="A210" s="100"/>
      <c r="B210" s="132" t="s">
        <v>778</v>
      </c>
      <c r="C210" s="102"/>
      <c r="D210" s="103"/>
      <c r="E210" s="100"/>
      <c r="F210" s="99" t="s">
        <v>33</v>
      </c>
      <c r="G210" s="99">
        <f>G209</f>
        <v>26</v>
      </c>
      <c r="H210" s="96" t="s">
        <v>6</v>
      </c>
    </row>
    <row r="211" spans="1:8">
      <c r="A211" s="100"/>
      <c r="B211" s="132"/>
      <c r="C211" s="102"/>
      <c r="D211" s="103"/>
      <c r="E211" s="100"/>
      <c r="F211" s="103"/>
      <c r="G211" s="103"/>
      <c r="H211" s="100"/>
    </row>
    <row r="212" spans="1:8" ht="15.6">
      <c r="A212" s="241">
        <f>A206+1</f>
        <v>24</v>
      </c>
      <c r="B212" s="620" t="s">
        <v>1075</v>
      </c>
      <c r="C212" s="139"/>
      <c r="D212" s="136"/>
      <c r="E212" s="129"/>
      <c r="F212" s="138"/>
      <c r="G212" s="130"/>
      <c r="H212" s="131"/>
    </row>
    <row r="213" spans="1:8">
      <c r="A213" s="127"/>
      <c r="B213" s="132" t="s">
        <v>1076</v>
      </c>
      <c r="C213" s="139"/>
      <c r="D213" s="136"/>
      <c r="E213" s="129"/>
      <c r="F213" s="138"/>
      <c r="G213" s="130"/>
      <c r="H213" s="131"/>
    </row>
    <row r="214" spans="1:8">
      <c r="A214" s="127"/>
      <c r="B214" s="127" t="s">
        <v>1077</v>
      </c>
      <c r="C214" s="88">
        <v>5</v>
      </c>
      <c r="D214" s="89"/>
      <c r="E214" s="89"/>
      <c r="F214" s="89">
        <v>3.3</v>
      </c>
      <c r="G214" s="133">
        <f>PRODUCT(C214:F214)</f>
        <v>16.5</v>
      </c>
      <c r="H214" s="134" t="s">
        <v>9</v>
      </c>
    </row>
    <row r="215" spans="1:8">
      <c r="A215" s="127"/>
      <c r="B215" s="127"/>
      <c r="C215" s="139"/>
      <c r="D215" s="129"/>
      <c r="E215" s="129"/>
      <c r="F215" s="129"/>
      <c r="G215" s="130">
        <f>ROUND(G214,0)</f>
        <v>17</v>
      </c>
      <c r="H215" s="134" t="s">
        <v>369</v>
      </c>
    </row>
    <row r="216" spans="1:8">
      <c r="A216" s="127"/>
      <c r="B216" s="127" t="s">
        <v>1078</v>
      </c>
      <c r="C216" s="139">
        <v>1</v>
      </c>
      <c r="D216" s="136">
        <f>G215</f>
        <v>17</v>
      </c>
      <c r="E216" s="136" t="s">
        <v>113</v>
      </c>
      <c r="F216" s="136">
        <v>6.71</v>
      </c>
      <c r="G216" s="136">
        <f>D216*F216</f>
        <v>114.07</v>
      </c>
      <c r="H216" s="137"/>
    </row>
    <row r="217" spans="1:8">
      <c r="A217" s="127"/>
      <c r="B217" s="127"/>
      <c r="C217" s="139"/>
      <c r="D217" s="136"/>
      <c r="E217" s="136"/>
      <c r="F217" s="130" t="s">
        <v>41</v>
      </c>
      <c r="G217" s="130">
        <f>ROUND(G216,0)</f>
        <v>114</v>
      </c>
      <c r="H217" s="134" t="s">
        <v>120</v>
      </c>
    </row>
    <row r="218" spans="1:8">
      <c r="A218" s="127"/>
      <c r="B218" s="127"/>
      <c r="C218" s="139"/>
      <c r="D218" s="136"/>
      <c r="E218" s="136"/>
      <c r="F218" s="130"/>
      <c r="G218" s="130"/>
      <c r="H218" s="134"/>
    </row>
    <row r="219" spans="1:8">
      <c r="A219" s="127"/>
      <c r="B219" s="132" t="s">
        <v>404</v>
      </c>
      <c r="C219" s="139"/>
      <c r="D219" s="136"/>
      <c r="E219" s="136"/>
      <c r="F219" s="130"/>
      <c r="G219" s="130">
        <f>G217</f>
        <v>114</v>
      </c>
      <c r="H219" s="131" t="s">
        <v>120</v>
      </c>
    </row>
    <row r="220" spans="1:8">
      <c r="A220" s="100"/>
      <c r="B220" s="132"/>
      <c r="C220" s="102"/>
      <c r="D220" s="103"/>
      <c r="E220" s="100"/>
      <c r="F220" s="103"/>
      <c r="G220" s="103"/>
      <c r="H220" s="100"/>
    </row>
    <row r="221" spans="1:8">
      <c r="A221" s="100"/>
      <c r="B221" s="132"/>
      <c r="C221" s="102"/>
      <c r="D221" s="103"/>
      <c r="E221" s="100"/>
      <c r="F221" s="103"/>
      <c r="G221" s="103"/>
      <c r="H221" s="100"/>
    </row>
    <row r="222" spans="1:8">
      <c r="A222" s="10"/>
      <c r="B222" s="13"/>
      <c r="C222" s="12"/>
      <c r="D222" s="12"/>
      <c r="E222" s="12"/>
      <c r="F222" s="12"/>
      <c r="G222" s="11"/>
      <c r="H222" s="11"/>
    </row>
    <row r="223" spans="1:8">
      <c r="A223" s="100">
        <f>A212+1</f>
        <v>25</v>
      </c>
      <c r="B223" s="132" t="s">
        <v>864</v>
      </c>
      <c r="C223" s="139"/>
      <c r="D223" s="136"/>
      <c r="E223" s="129"/>
      <c r="F223" s="138"/>
      <c r="G223" s="130"/>
      <c r="H223" s="131"/>
    </row>
    <row r="224" spans="1:8">
      <c r="A224" s="127"/>
      <c r="B224" s="132" t="s">
        <v>865</v>
      </c>
      <c r="C224" s="88">
        <v>1</v>
      </c>
      <c r="D224" s="89">
        <f>4.865+3*2</f>
        <v>10.865</v>
      </c>
      <c r="E224" s="89"/>
      <c r="F224" s="89"/>
      <c r="G224" s="133">
        <f>PRODUCT(C224:F224)</f>
        <v>10.865</v>
      </c>
      <c r="H224" s="134" t="s">
        <v>9</v>
      </c>
    </row>
    <row r="225" spans="1:8">
      <c r="A225" s="127"/>
      <c r="B225" s="132"/>
      <c r="C225" s="139"/>
      <c r="D225" s="136"/>
      <c r="E225" s="129"/>
      <c r="F225" s="138"/>
      <c r="G225" s="130"/>
      <c r="H225" s="131"/>
    </row>
    <row r="226" spans="1:8">
      <c r="A226" s="127"/>
      <c r="B226" s="132"/>
      <c r="C226" s="139"/>
      <c r="D226" s="136"/>
      <c r="E226" s="129"/>
      <c r="F226" s="138"/>
      <c r="G226" s="130">
        <f>ROUND(SUM(G224:G225)*1.1,0)</f>
        <v>12</v>
      </c>
      <c r="H226" s="134" t="s">
        <v>369</v>
      </c>
    </row>
    <row r="228" spans="1:8">
      <c r="A228" s="127"/>
      <c r="B228" s="127"/>
      <c r="C228" s="139"/>
      <c r="D228" s="136"/>
      <c r="E228" s="129"/>
      <c r="F228" s="138"/>
      <c r="G228" s="130"/>
      <c r="H228" s="131"/>
    </row>
    <row r="229" spans="1:8" ht="17.399999999999999">
      <c r="A229" s="198"/>
      <c r="B229" s="199" t="s">
        <v>531</v>
      </c>
      <c r="C229" s="200"/>
      <c r="D229" s="201"/>
      <c r="E229" s="200"/>
      <c r="F229" s="200"/>
      <c r="G229" s="201"/>
      <c r="H229" s="200"/>
    </row>
    <row r="230" spans="1:8" ht="15.6">
      <c r="A230" s="198"/>
      <c r="B230" s="202"/>
      <c r="C230" s="205"/>
      <c r="D230" s="205"/>
      <c r="E230" s="207"/>
      <c r="F230" s="207"/>
      <c r="G230" s="208"/>
      <c r="H230" s="205"/>
    </row>
    <row r="231" spans="1:8" ht="15.6">
      <c r="A231" s="198">
        <f>A223+1</f>
        <v>26</v>
      </c>
      <c r="B231" s="202" t="s">
        <v>570</v>
      </c>
      <c r="C231" s="200"/>
      <c r="D231" s="201"/>
      <c r="E231" s="201"/>
      <c r="F231" s="201"/>
      <c r="G231" s="201"/>
      <c r="H231" s="200"/>
    </row>
    <row r="232" spans="1:8" ht="15.6">
      <c r="A232" s="198"/>
      <c r="B232" s="203" t="s">
        <v>642</v>
      </c>
      <c r="C232" s="200">
        <v>1</v>
      </c>
      <c r="D232" s="201">
        <v>1</v>
      </c>
      <c r="E232" s="201"/>
      <c r="F232" s="201"/>
      <c r="G232" s="204">
        <f t="shared" ref="G232:G233" si="18">PRODUCT(C232:F232)</f>
        <v>1</v>
      </c>
      <c r="H232" s="200" t="s">
        <v>169</v>
      </c>
    </row>
    <row r="233" spans="1:8" ht="15.6">
      <c r="A233" s="241"/>
      <c r="B233" s="203" t="s">
        <v>643</v>
      </c>
      <c r="C233" s="200">
        <v>1</v>
      </c>
      <c r="D233" s="201">
        <v>1</v>
      </c>
      <c r="E233" s="201"/>
      <c r="F233" s="201"/>
      <c r="G233" s="204">
        <f t="shared" si="18"/>
        <v>1</v>
      </c>
      <c r="H233" s="200" t="s">
        <v>169</v>
      </c>
    </row>
    <row r="234" spans="1:8" ht="15.6">
      <c r="A234" s="241"/>
      <c r="B234" s="254"/>
      <c r="C234" s="243"/>
      <c r="D234" s="244"/>
      <c r="E234" s="244"/>
      <c r="F234" s="244"/>
      <c r="G234" s="255"/>
      <c r="H234" s="243"/>
    </row>
    <row r="235" spans="1:8" ht="15.6">
      <c r="A235" s="198"/>
      <c r="B235" s="202" t="s">
        <v>532</v>
      </c>
      <c r="C235" s="205"/>
      <c r="D235" s="205"/>
      <c r="E235" s="207"/>
      <c r="F235" s="207"/>
      <c r="G235" s="208">
        <f>SUM(G232:G234)</f>
        <v>2</v>
      </c>
      <c r="H235" s="205" t="s">
        <v>169</v>
      </c>
    </row>
    <row r="236" spans="1:8" ht="15.6">
      <c r="A236" s="198"/>
      <c r="B236" s="202"/>
      <c r="C236" s="205"/>
      <c r="D236" s="205"/>
      <c r="E236" s="207"/>
      <c r="F236" s="207"/>
      <c r="G236" s="208"/>
      <c r="H236" s="205"/>
    </row>
    <row r="237" spans="1:8" ht="15.6">
      <c r="A237" s="198">
        <f>A231+1</f>
        <v>27</v>
      </c>
      <c r="B237" s="202" t="s">
        <v>533</v>
      </c>
      <c r="C237" s="200"/>
      <c r="D237" s="201"/>
      <c r="E237" s="201"/>
      <c r="F237" s="201"/>
      <c r="G237" s="204"/>
      <c r="H237" s="200"/>
    </row>
    <row r="238" spans="1:8" ht="15.6">
      <c r="A238" s="198"/>
      <c r="B238" s="203" t="s">
        <v>642</v>
      </c>
      <c r="C238" s="200">
        <v>1</v>
      </c>
      <c r="D238" s="200">
        <v>2</v>
      </c>
      <c r="E238" s="201"/>
      <c r="F238" s="201"/>
      <c r="G238" s="204">
        <f t="shared" ref="G238" si="19">PRODUCT(C238:F238)</f>
        <v>2</v>
      </c>
      <c r="H238" s="200"/>
    </row>
    <row r="239" spans="1:8" ht="15.6">
      <c r="A239" s="198"/>
      <c r="B239" s="206"/>
      <c r="C239" s="200"/>
      <c r="D239" s="201"/>
      <c r="E239" s="201"/>
      <c r="F239" s="201"/>
      <c r="G239" s="204"/>
      <c r="H239" s="200"/>
    </row>
    <row r="240" spans="1:8" ht="15.6">
      <c r="A240" s="198"/>
      <c r="B240" s="202" t="s">
        <v>534</v>
      </c>
      <c r="C240" s="205"/>
      <c r="D240" s="205"/>
      <c r="E240" s="207"/>
      <c r="F240" s="207"/>
      <c r="G240" s="208">
        <f>SUM(G238:G239)</f>
        <v>2</v>
      </c>
      <c r="H240" s="205" t="s">
        <v>169</v>
      </c>
    </row>
    <row r="241" spans="1:8" ht="15.6">
      <c r="A241" s="198"/>
      <c r="B241" s="202"/>
      <c r="C241" s="205"/>
      <c r="D241" s="205"/>
      <c r="E241" s="207"/>
      <c r="F241" s="207"/>
      <c r="G241" s="208"/>
      <c r="H241" s="205"/>
    </row>
    <row r="242" spans="1:8" ht="15.6">
      <c r="A242" s="198">
        <f>A237+1</f>
        <v>28</v>
      </c>
      <c r="B242" s="202" t="s">
        <v>535</v>
      </c>
      <c r="C242" s="206"/>
      <c r="D242" s="206"/>
      <c r="E242" s="206"/>
      <c r="F242" s="206"/>
      <c r="G242" s="201"/>
      <c r="H242" s="206"/>
    </row>
    <row r="243" spans="1:8" ht="15.6">
      <c r="A243" s="210"/>
      <c r="B243" s="203" t="s">
        <v>642</v>
      </c>
      <c r="C243" s="211">
        <v>2</v>
      </c>
      <c r="D243" s="212"/>
      <c r="E243" s="209"/>
      <c r="F243" s="213"/>
      <c r="G243" s="209">
        <f t="shared" ref="G243" si="20">PRODUCT(C243:F243)</f>
        <v>2</v>
      </c>
      <c r="H243" s="200"/>
    </row>
    <row r="244" spans="1:8" ht="15.6">
      <c r="A244" s="210"/>
      <c r="B244" s="214"/>
      <c r="C244" s="211"/>
      <c r="D244" s="212"/>
      <c r="E244" s="209"/>
      <c r="F244" s="213"/>
      <c r="G244" s="209"/>
      <c r="H244" s="205"/>
    </row>
    <row r="245" spans="1:8" ht="15.6">
      <c r="A245" s="210"/>
      <c r="B245" s="202" t="s">
        <v>534</v>
      </c>
      <c r="C245" s="205"/>
      <c r="D245" s="205"/>
      <c r="E245" s="207"/>
      <c r="F245" s="207"/>
      <c r="G245" s="208">
        <f>SUM(G243:G244)</f>
        <v>2</v>
      </c>
      <c r="H245" s="205" t="s">
        <v>169</v>
      </c>
    </row>
    <row r="246" spans="1:8" ht="15.6">
      <c r="A246" s="198"/>
      <c r="B246" s="202"/>
      <c r="C246" s="205"/>
      <c r="D246" s="205"/>
      <c r="E246" s="207"/>
      <c r="F246" s="207"/>
      <c r="G246" s="208"/>
      <c r="H246" s="205"/>
    </row>
    <row r="247" spans="1:8" ht="15.6">
      <c r="A247" s="198">
        <f>A242+1</f>
        <v>29</v>
      </c>
      <c r="B247" s="202" t="s">
        <v>536</v>
      </c>
      <c r="C247" s="200"/>
      <c r="D247" s="201"/>
      <c r="E247" s="201"/>
      <c r="F247" s="201"/>
      <c r="G247" s="204"/>
      <c r="H247" s="200"/>
    </row>
    <row r="248" spans="1:8" ht="15.6">
      <c r="A248" s="198"/>
      <c r="B248" s="203" t="s">
        <v>642</v>
      </c>
      <c r="C248" s="200">
        <v>1</v>
      </c>
      <c r="D248" s="201">
        <v>1</v>
      </c>
      <c r="E248" s="201"/>
      <c r="F248" s="201"/>
      <c r="G248" s="204">
        <f t="shared" ref="G248:G249" si="21">PRODUCT(C248:F248)</f>
        <v>1</v>
      </c>
      <c r="H248" s="200" t="s">
        <v>169</v>
      </c>
    </row>
    <row r="249" spans="1:8" ht="15.6">
      <c r="A249" s="241"/>
      <c r="B249" s="203" t="s">
        <v>643</v>
      </c>
      <c r="C249" s="200">
        <v>1</v>
      </c>
      <c r="D249" s="201">
        <v>1</v>
      </c>
      <c r="E249" s="201"/>
      <c r="F249" s="201"/>
      <c r="G249" s="204">
        <f t="shared" si="21"/>
        <v>1</v>
      </c>
      <c r="H249" s="200" t="s">
        <v>169</v>
      </c>
    </row>
    <row r="250" spans="1:8" ht="15.6">
      <c r="A250" s="198"/>
      <c r="B250" s="206"/>
      <c r="C250" s="200"/>
      <c r="D250" s="200"/>
      <c r="E250" s="201"/>
      <c r="F250" s="201"/>
      <c r="G250" s="204"/>
      <c r="H250" s="200"/>
    </row>
    <row r="251" spans="1:8" ht="15.6">
      <c r="A251" s="198"/>
      <c r="B251" s="202" t="s">
        <v>537</v>
      </c>
      <c r="C251" s="205"/>
      <c r="D251" s="205"/>
      <c r="E251" s="207"/>
      <c r="F251" s="207"/>
      <c r="G251" s="208">
        <f>SUM(G248:G250)</f>
        <v>2</v>
      </c>
      <c r="H251" s="205" t="s">
        <v>169</v>
      </c>
    </row>
    <row r="252" spans="1:8" ht="15.6">
      <c r="A252" s="198"/>
      <c r="B252" s="202"/>
      <c r="C252" s="205"/>
      <c r="D252" s="205"/>
      <c r="E252" s="207"/>
      <c r="F252" s="207"/>
      <c r="G252" s="208"/>
      <c r="H252" s="205"/>
    </row>
    <row r="253" spans="1:8" ht="15.6">
      <c r="A253" s="198">
        <f>A247+1</f>
        <v>30</v>
      </c>
      <c r="B253" s="202" t="s">
        <v>538</v>
      </c>
      <c r="C253" s="200"/>
      <c r="D253" s="201"/>
      <c r="E253" s="201"/>
      <c r="F253" s="201"/>
      <c r="G253" s="204"/>
      <c r="H253" s="200"/>
    </row>
    <row r="254" spans="1:8" ht="15.6">
      <c r="A254" s="198"/>
      <c r="B254" s="203" t="s">
        <v>642</v>
      </c>
      <c r="C254" s="200">
        <v>1</v>
      </c>
      <c r="D254" s="201">
        <v>1</v>
      </c>
      <c r="E254" s="201"/>
      <c r="F254" s="201"/>
      <c r="G254" s="204">
        <f t="shared" ref="G254:G255" si="22">PRODUCT(C254:F254)</f>
        <v>1</v>
      </c>
      <c r="H254" s="200" t="s">
        <v>169</v>
      </c>
    </row>
    <row r="255" spans="1:8" ht="15.6">
      <c r="A255" s="241"/>
      <c r="B255" s="203" t="s">
        <v>643</v>
      </c>
      <c r="C255" s="200">
        <v>1</v>
      </c>
      <c r="D255" s="201">
        <v>1</v>
      </c>
      <c r="E255" s="201"/>
      <c r="F255" s="201"/>
      <c r="G255" s="204">
        <f t="shared" si="22"/>
        <v>1</v>
      </c>
      <c r="H255" s="200" t="s">
        <v>169</v>
      </c>
    </row>
    <row r="256" spans="1:8" ht="15.6">
      <c r="A256" s="198"/>
      <c r="B256" s="206"/>
      <c r="C256" s="200"/>
      <c r="D256" s="200"/>
      <c r="E256" s="201"/>
      <c r="F256" s="201"/>
      <c r="G256" s="204"/>
      <c r="H256" s="200"/>
    </row>
    <row r="257" spans="1:8" ht="15.6">
      <c r="A257" s="198"/>
      <c r="B257" s="202" t="s">
        <v>537</v>
      </c>
      <c r="C257" s="205"/>
      <c r="D257" s="205"/>
      <c r="E257" s="207"/>
      <c r="F257" s="207"/>
      <c r="G257" s="208">
        <f>SUM(G254:G256)</f>
        <v>2</v>
      </c>
      <c r="H257" s="205" t="s">
        <v>169</v>
      </c>
    </row>
    <row r="258" spans="1:8" ht="15.6">
      <c r="A258" s="215"/>
      <c r="B258" s="216"/>
      <c r="C258" s="220"/>
      <c r="D258" s="220"/>
      <c r="E258" s="221"/>
      <c r="F258" s="221"/>
      <c r="G258" s="222"/>
      <c r="H258" s="220"/>
    </row>
    <row r="259" spans="1:8" ht="15.6">
      <c r="A259" s="198">
        <f>A253+1</f>
        <v>31</v>
      </c>
      <c r="B259" s="202" t="s">
        <v>577</v>
      </c>
      <c r="C259" s="200"/>
      <c r="D259" s="201"/>
      <c r="E259" s="201"/>
      <c r="F259" s="201"/>
      <c r="G259" s="204"/>
      <c r="H259" s="200"/>
    </row>
    <row r="260" spans="1:8" ht="15.6">
      <c r="A260" s="198"/>
      <c r="B260" s="203" t="s">
        <v>642</v>
      </c>
      <c r="C260" s="200">
        <v>1</v>
      </c>
      <c r="D260" s="201">
        <v>1</v>
      </c>
      <c r="E260" s="201"/>
      <c r="F260" s="201"/>
      <c r="G260" s="204">
        <f t="shared" ref="G260:G261" si="23">PRODUCT(C260:F260)</f>
        <v>1</v>
      </c>
      <c r="H260" s="200" t="s">
        <v>169</v>
      </c>
    </row>
    <row r="261" spans="1:8" ht="15.6">
      <c r="A261" s="241"/>
      <c r="B261" s="203" t="s">
        <v>643</v>
      </c>
      <c r="C261" s="200">
        <v>1</v>
      </c>
      <c r="D261" s="201">
        <v>1</v>
      </c>
      <c r="E261" s="201"/>
      <c r="F261" s="201"/>
      <c r="G261" s="204">
        <f t="shared" si="23"/>
        <v>1</v>
      </c>
      <c r="H261" s="200" t="s">
        <v>169</v>
      </c>
    </row>
    <row r="262" spans="1:8" ht="15.6">
      <c r="A262" s="198"/>
      <c r="B262" s="206"/>
      <c r="C262" s="200"/>
      <c r="D262" s="200"/>
      <c r="E262" s="201"/>
      <c r="F262" s="201"/>
      <c r="G262" s="204"/>
      <c r="H262" s="200"/>
    </row>
    <row r="263" spans="1:8" ht="15.6">
      <c r="A263" s="198"/>
      <c r="B263" s="202" t="s">
        <v>537</v>
      </c>
      <c r="C263" s="205"/>
      <c r="D263" s="205"/>
      <c r="E263" s="207"/>
      <c r="F263" s="207"/>
      <c r="G263" s="208">
        <f>SUM(G260:G262)</f>
        <v>2</v>
      </c>
      <c r="H263" s="205" t="s">
        <v>169</v>
      </c>
    </row>
    <row r="264" spans="1:8" ht="15.6">
      <c r="A264" s="198">
        <f>A259+1</f>
        <v>32</v>
      </c>
      <c r="B264" s="202" t="s">
        <v>646</v>
      </c>
      <c r="C264" s="200"/>
      <c r="D264" s="201"/>
      <c r="E264" s="201"/>
      <c r="F264" s="201"/>
      <c r="G264" s="204"/>
      <c r="H264" s="200"/>
    </row>
    <row r="265" spans="1:8" ht="15.6">
      <c r="A265" s="198"/>
      <c r="B265" s="206"/>
      <c r="C265" s="200">
        <v>1</v>
      </c>
      <c r="D265" s="200">
        <v>2</v>
      </c>
      <c r="E265" s="200"/>
      <c r="F265" s="200"/>
      <c r="G265" s="204">
        <f>PRODUCT(C265:F265)</f>
        <v>2</v>
      </c>
      <c r="H265" s="200"/>
    </row>
    <row r="266" spans="1:8" ht="15.6">
      <c r="A266" s="198"/>
      <c r="B266" s="206"/>
      <c r="C266" s="200"/>
      <c r="D266" s="200"/>
      <c r="E266" s="200"/>
      <c r="F266" s="200"/>
      <c r="G266" s="204"/>
      <c r="H266" s="200"/>
    </row>
    <row r="267" spans="1:8" ht="15.6">
      <c r="A267" s="198"/>
      <c r="B267" s="206"/>
      <c r="C267" s="200"/>
      <c r="D267" s="200"/>
      <c r="E267" s="201"/>
      <c r="F267" s="201"/>
      <c r="G267" s="204"/>
      <c r="H267" s="200"/>
    </row>
    <row r="268" spans="1:8" ht="15.6">
      <c r="A268" s="198"/>
      <c r="B268" s="202" t="s">
        <v>537</v>
      </c>
      <c r="C268" s="205"/>
      <c r="D268" s="205"/>
      <c r="E268" s="207"/>
      <c r="F268" s="207"/>
      <c r="G268" s="208">
        <f>SUM(G265:G267)</f>
        <v>2</v>
      </c>
      <c r="H268" s="205" t="s">
        <v>169</v>
      </c>
    </row>
    <row r="269" spans="1:8" ht="15.6">
      <c r="A269" s="215"/>
      <c r="B269" s="219"/>
      <c r="C269" s="217"/>
      <c r="D269" s="217"/>
      <c r="E269" s="218"/>
      <c r="F269" s="218"/>
      <c r="G269" s="218"/>
      <c r="H269" s="217"/>
    </row>
    <row r="270" spans="1:8" ht="15.6">
      <c r="A270" s="198">
        <f>A264+1</f>
        <v>33</v>
      </c>
      <c r="B270" s="202" t="s">
        <v>673</v>
      </c>
      <c r="C270" s="200"/>
      <c r="D270" s="201"/>
      <c r="E270" s="201"/>
      <c r="F270" s="201"/>
      <c r="G270" s="204"/>
      <c r="H270" s="200"/>
    </row>
    <row r="271" spans="1:8" ht="15.6">
      <c r="A271" s="198"/>
      <c r="B271" s="203" t="s">
        <v>642</v>
      </c>
      <c r="C271" s="200">
        <v>1</v>
      </c>
      <c r="D271" s="201">
        <v>1</v>
      </c>
      <c r="E271" s="201"/>
      <c r="F271" s="201"/>
      <c r="G271" s="204">
        <f t="shared" ref="G271:G272" si="24">PRODUCT(C271:F271)</f>
        <v>1</v>
      </c>
      <c r="H271" s="200" t="s">
        <v>169</v>
      </c>
    </row>
    <row r="272" spans="1:8" ht="15.6">
      <c r="A272" s="241"/>
      <c r="B272" s="203" t="s">
        <v>643</v>
      </c>
      <c r="C272" s="200">
        <v>1</v>
      </c>
      <c r="D272" s="201">
        <v>1</v>
      </c>
      <c r="E272" s="201"/>
      <c r="F272" s="201"/>
      <c r="G272" s="204">
        <f t="shared" si="24"/>
        <v>1</v>
      </c>
      <c r="H272" s="200" t="s">
        <v>169</v>
      </c>
    </row>
    <row r="273" spans="1:8" ht="15.6">
      <c r="A273" s="198"/>
      <c r="B273" s="206"/>
      <c r="C273" s="200"/>
      <c r="D273" s="200"/>
      <c r="E273" s="201"/>
      <c r="F273" s="201"/>
      <c r="G273" s="204"/>
      <c r="H273" s="200"/>
    </row>
    <row r="274" spans="1:8" ht="15.6">
      <c r="A274" s="198"/>
      <c r="B274" s="202" t="s">
        <v>537</v>
      </c>
      <c r="C274" s="205"/>
      <c r="D274" s="205"/>
      <c r="E274" s="207"/>
      <c r="F274" s="207"/>
      <c r="G274" s="208">
        <f>SUM(G271:G273)</f>
        <v>2</v>
      </c>
      <c r="H274" s="205" t="s">
        <v>169</v>
      </c>
    </row>
    <row r="275" spans="1:8" ht="15.6">
      <c r="A275" s="198"/>
      <c r="B275" s="206"/>
      <c r="C275" s="200"/>
      <c r="D275" s="201"/>
      <c r="E275" s="201"/>
      <c r="F275" s="201"/>
      <c r="G275" s="204"/>
      <c r="H275" s="200"/>
    </row>
    <row r="276" spans="1:8" ht="15.6">
      <c r="A276" s="198">
        <f>A270+1</f>
        <v>34</v>
      </c>
      <c r="B276" s="202" t="s">
        <v>540</v>
      </c>
      <c r="C276" s="200"/>
      <c r="D276" s="201"/>
      <c r="E276" s="201"/>
      <c r="F276" s="201"/>
      <c r="G276" s="204"/>
      <c r="H276" s="200"/>
    </row>
    <row r="277" spans="1:8" ht="15.6">
      <c r="A277" s="198"/>
      <c r="B277" s="206" t="s">
        <v>541</v>
      </c>
      <c r="C277" s="200">
        <v>1</v>
      </c>
      <c r="D277" s="200">
        <v>0</v>
      </c>
      <c r="E277" s="200"/>
      <c r="F277" s="200"/>
      <c r="G277" s="204">
        <f>PRODUCT(C277:F277)</f>
        <v>0</v>
      </c>
      <c r="H277" s="200"/>
    </row>
    <row r="278" spans="1:8" ht="15.6">
      <c r="A278" s="198"/>
      <c r="B278" s="206"/>
      <c r="C278" s="200"/>
      <c r="D278" s="200"/>
      <c r="E278" s="200"/>
      <c r="F278" s="200"/>
      <c r="G278" s="204"/>
      <c r="H278" s="200"/>
    </row>
    <row r="279" spans="1:8" ht="15.6">
      <c r="A279" s="198"/>
      <c r="B279" s="206"/>
      <c r="C279" s="200"/>
      <c r="D279" s="200"/>
      <c r="E279" s="201"/>
      <c r="F279" s="201"/>
      <c r="G279" s="204"/>
      <c r="H279" s="200"/>
    </row>
    <row r="280" spans="1:8" ht="15.6">
      <c r="A280" s="198"/>
      <c r="B280" s="202" t="s">
        <v>537</v>
      </c>
      <c r="C280" s="205"/>
      <c r="D280" s="205"/>
      <c r="E280" s="207"/>
      <c r="F280" s="207"/>
      <c r="G280" s="208">
        <f>SUM(G277:G279)</f>
        <v>0</v>
      </c>
      <c r="H280" s="205" t="s">
        <v>169</v>
      </c>
    </row>
    <row r="281" spans="1:8" ht="15.6">
      <c r="A281" s="198"/>
      <c r="B281" s="206"/>
      <c r="C281" s="200"/>
      <c r="D281" s="200"/>
      <c r="E281" s="201"/>
      <c r="F281" s="201"/>
      <c r="G281" s="201"/>
      <c r="H281" s="200"/>
    </row>
    <row r="282" spans="1:8" ht="15.6">
      <c r="A282" s="198">
        <f>A276+1</f>
        <v>35</v>
      </c>
      <c r="B282" s="202" t="s">
        <v>542</v>
      </c>
      <c r="C282" s="200"/>
      <c r="D282" s="201"/>
      <c r="E282" s="201"/>
      <c r="F282" s="201"/>
      <c r="G282" s="204"/>
      <c r="H282" s="200"/>
    </row>
    <row r="283" spans="1:8" ht="15.6">
      <c r="A283" s="198"/>
      <c r="B283" s="202"/>
      <c r="C283" s="200"/>
      <c r="D283" s="201"/>
      <c r="E283" s="201"/>
      <c r="F283" s="201"/>
      <c r="G283" s="204"/>
      <c r="H283" s="200"/>
    </row>
    <row r="284" spans="1:8" ht="15.6">
      <c r="A284" s="198"/>
      <c r="B284" s="248" t="s">
        <v>543</v>
      </c>
      <c r="C284" s="200">
        <v>1</v>
      </c>
      <c r="D284" s="201">
        <v>0</v>
      </c>
      <c r="E284" s="201"/>
      <c r="F284" s="201"/>
      <c r="G284" s="204">
        <f>PRODUCT(C284:F284)</f>
        <v>0</v>
      </c>
      <c r="H284" s="200"/>
    </row>
    <row r="285" spans="1:8" ht="15.6">
      <c r="A285" s="198"/>
      <c r="B285" s="206"/>
      <c r="C285" s="200"/>
      <c r="D285" s="201"/>
      <c r="E285" s="201"/>
      <c r="F285" s="201"/>
      <c r="G285" s="204"/>
      <c r="H285" s="200"/>
    </row>
    <row r="286" spans="1:8" ht="15.6">
      <c r="A286" s="198"/>
      <c r="B286" s="223" t="s">
        <v>537</v>
      </c>
      <c r="C286" s="205"/>
      <c r="D286" s="207"/>
      <c r="E286" s="207"/>
      <c r="F286" s="207"/>
      <c r="G286" s="208">
        <f>ROUND(SUM(G284:G285),0)</f>
        <v>0</v>
      </c>
      <c r="H286" s="205" t="s">
        <v>169</v>
      </c>
    </row>
    <row r="287" spans="1:8" ht="15.6">
      <c r="A287" s="198"/>
      <c r="B287" s="223"/>
      <c r="C287" s="205"/>
      <c r="D287" s="207"/>
      <c r="E287" s="207"/>
      <c r="F287" s="207"/>
      <c r="G287" s="208"/>
      <c r="H287" s="205"/>
    </row>
    <row r="288" spans="1:8" ht="15.6">
      <c r="A288" s="198">
        <f>A282+1</f>
        <v>36</v>
      </c>
      <c r="B288" s="202" t="s">
        <v>544</v>
      </c>
      <c r="C288" s="205"/>
      <c r="D288" s="207"/>
      <c r="E288" s="207"/>
      <c r="F288" s="207"/>
      <c r="G288" s="208"/>
      <c r="H288" s="205"/>
    </row>
    <row r="289" spans="1:15" ht="15.6">
      <c r="A289" s="198" t="s">
        <v>70</v>
      </c>
      <c r="B289" s="249" t="s">
        <v>644</v>
      </c>
      <c r="C289" s="200">
        <v>1</v>
      </c>
      <c r="D289" s="201">
        <v>12</v>
      </c>
      <c r="E289" s="207"/>
      <c r="F289" s="207"/>
      <c r="G289" s="204">
        <f>PRODUCT(C289:F289)</f>
        <v>12</v>
      </c>
      <c r="H289" s="200" t="s">
        <v>9</v>
      </c>
    </row>
    <row r="290" spans="1:15" ht="15.6">
      <c r="A290" s="198"/>
      <c r="B290" s="202"/>
      <c r="C290" s="205"/>
      <c r="D290" s="201"/>
      <c r="E290" s="207"/>
      <c r="F290" s="207"/>
      <c r="G290" s="204"/>
      <c r="H290" s="200"/>
    </row>
    <row r="291" spans="1:15" ht="15.6">
      <c r="A291" s="198"/>
      <c r="B291" s="202"/>
      <c r="C291" s="205"/>
      <c r="D291" s="207"/>
      <c r="E291" s="207"/>
      <c r="F291" s="207"/>
      <c r="G291" s="208">
        <f>ROUND(SUM(G289:G290),0)</f>
        <v>12</v>
      </c>
      <c r="H291" s="205" t="s">
        <v>9</v>
      </c>
    </row>
    <row r="292" spans="1:15" ht="15.6">
      <c r="A292" s="198" t="s">
        <v>72</v>
      </c>
      <c r="B292" s="249" t="s">
        <v>545</v>
      </c>
      <c r="C292" s="200">
        <v>1</v>
      </c>
      <c r="D292" s="201">
        <v>25</v>
      </c>
      <c r="E292" s="207"/>
      <c r="F292" s="207"/>
      <c r="G292" s="204">
        <f>PRODUCT(C292:F292)</f>
        <v>25</v>
      </c>
      <c r="H292" s="200" t="s">
        <v>9</v>
      </c>
    </row>
    <row r="293" spans="1:15" ht="15.6">
      <c r="A293" s="198"/>
      <c r="B293" s="202"/>
      <c r="C293" s="205"/>
      <c r="D293" s="201"/>
      <c r="E293" s="207"/>
      <c r="F293" s="207"/>
      <c r="G293" s="204"/>
      <c r="H293" s="200"/>
    </row>
    <row r="294" spans="1:15" ht="15.6">
      <c r="A294" s="198"/>
      <c r="B294" s="202"/>
      <c r="C294" s="205"/>
      <c r="D294" s="207"/>
      <c r="E294" s="207"/>
      <c r="F294" s="207"/>
      <c r="G294" s="208">
        <f>ROUND(SUM(G292:G293),0)</f>
        <v>25</v>
      </c>
      <c r="H294" s="205" t="s">
        <v>9</v>
      </c>
    </row>
    <row r="295" spans="1:15" ht="15.6">
      <c r="A295" s="198" t="s">
        <v>81</v>
      </c>
      <c r="B295" s="249" t="s">
        <v>609</v>
      </c>
      <c r="C295" s="205"/>
      <c r="D295" s="207"/>
      <c r="E295" s="207"/>
      <c r="F295" s="207"/>
      <c r="G295" s="208"/>
      <c r="H295" s="205"/>
    </row>
    <row r="296" spans="1:15" ht="15.6">
      <c r="A296" s="198"/>
      <c r="B296" s="202"/>
      <c r="C296" s="200">
        <v>1</v>
      </c>
      <c r="D296" s="201">
        <v>2</v>
      </c>
      <c r="E296" s="207"/>
      <c r="F296" s="207"/>
      <c r="G296" s="204">
        <f>PRODUCT(C296:F296)</f>
        <v>2</v>
      </c>
      <c r="H296" s="200"/>
      <c r="I296" s="190"/>
      <c r="J296" s="190"/>
      <c r="K296" s="190"/>
      <c r="L296" s="190"/>
      <c r="M296" s="190"/>
      <c r="N296" s="190"/>
      <c r="O296" s="190"/>
    </row>
    <row r="297" spans="1:15" ht="15.6">
      <c r="A297" s="198"/>
      <c r="B297" s="202"/>
      <c r="C297" s="205"/>
      <c r="D297" s="207"/>
      <c r="E297" s="207"/>
      <c r="F297" s="207"/>
      <c r="G297" s="204"/>
      <c r="H297" s="200"/>
      <c r="I297" s="190"/>
      <c r="J297" s="190"/>
      <c r="K297" s="190"/>
      <c r="L297" s="190"/>
      <c r="M297" s="190"/>
      <c r="N297" s="190"/>
      <c r="O297" s="190"/>
    </row>
    <row r="298" spans="1:15" ht="15.6">
      <c r="A298" s="198"/>
      <c r="B298" s="202"/>
      <c r="C298" s="205"/>
      <c r="D298" s="207"/>
      <c r="E298" s="207"/>
      <c r="F298" s="207"/>
      <c r="G298" s="208">
        <f>ROUND(SUM(G296:G297),0)</f>
        <v>2</v>
      </c>
      <c r="H298" s="205" t="s">
        <v>169</v>
      </c>
      <c r="I298" s="190"/>
      <c r="J298" s="190"/>
      <c r="K298" s="190"/>
      <c r="L298" s="190"/>
      <c r="M298" s="190"/>
      <c r="N298" s="190"/>
      <c r="O298" s="190"/>
    </row>
    <row r="299" spans="1:15" ht="15.6">
      <c r="A299" s="198"/>
      <c r="B299" s="202"/>
      <c r="C299" s="205"/>
      <c r="D299" s="207"/>
      <c r="E299" s="207"/>
      <c r="F299" s="207"/>
      <c r="G299" s="208"/>
      <c r="H299" s="205"/>
      <c r="I299" s="190"/>
      <c r="J299" s="190"/>
      <c r="K299" s="190"/>
      <c r="L299" s="190"/>
      <c r="M299" s="190"/>
      <c r="N299" s="190"/>
      <c r="O299" s="190"/>
    </row>
    <row r="300" spans="1:15" ht="15.6">
      <c r="A300" s="198" t="s">
        <v>86</v>
      </c>
      <c r="B300" s="249" t="s">
        <v>546</v>
      </c>
      <c r="C300" s="200">
        <v>1</v>
      </c>
      <c r="D300" s="201">
        <v>20</v>
      </c>
      <c r="E300" s="207"/>
      <c r="F300" s="207"/>
      <c r="G300" s="204">
        <f>PRODUCT(C300:F300)</f>
        <v>20</v>
      </c>
      <c r="H300" s="200" t="s">
        <v>9</v>
      </c>
    </row>
    <row r="301" spans="1:15" ht="15.6">
      <c r="A301" s="198"/>
      <c r="B301" s="202"/>
      <c r="C301" s="205"/>
      <c r="D301" s="207"/>
      <c r="E301" s="207"/>
      <c r="F301" s="207"/>
      <c r="G301" s="204"/>
      <c r="H301" s="200"/>
    </row>
    <row r="302" spans="1:15" ht="15.6">
      <c r="A302" s="198"/>
      <c r="B302" s="202"/>
      <c r="C302" s="205"/>
      <c r="D302" s="207"/>
      <c r="E302" s="207"/>
      <c r="F302" s="207"/>
      <c r="G302" s="208">
        <f>ROUND(SUM(G300:G301),0)</f>
        <v>20</v>
      </c>
      <c r="H302" s="205" t="s">
        <v>9</v>
      </c>
    </row>
    <row r="303" spans="1:15" ht="15.6">
      <c r="A303" s="198" t="s">
        <v>89</v>
      </c>
      <c r="B303" s="249" t="s">
        <v>547</v>
      </c>
      <c r="C303" s="205"/>
      <c r="D303" s="207"/>
      <c r="E303" s="207"/>
      <c r="F303" s="207"/>
      <c r="G303" s="208"/>
      <c r="H303" s="205"/>
    </row>
    <row r="304" spans="1:15" ht="15.6">
      <c r="A304" s="198"/>
      <c r="B304" s="202"/>
      <c r="C304" s="200">
        <v>1</v>
      </c>
      <c r="D304" s="201">
        <v>2</v>
      </c>
      <c r="E304" s="207"/>
      <c r="F304" s="207"/>
      <c r="G304" s="204">
        <f>PRODUCT(C304:F304)</f>
        <v>2</v>
      </c>
      <c r="H304" s="200"/>
    </row>
    <row r="305" spans="1:15" ht="15.6">
      <c r="A305" s="198"/>
      <c r="B305" s="202"/>
      <c r="C305" s="205"/>
      <c r="D305" s="207"/>
      <c r="E305" s="207"/>
      <c r="F305" s="207"/>
      <c r="G305" s="204"/>
      <c r="H305" s="200"/>
    </row>
    <row r="306" spans="1:15" ht="15.6">
      <c r="A306" s="198"/>
      <c r="B306" s="202"/>
      <c r="C306" s="205"/>
      <c r="D306" s="207"/>
      <c r="E306" s="207"/>
      <c r="F306" s="207"/>
      <c r="G306" s="208">
        <f>ROUND(SUM(G304:G305),0)</f>
        <v>2</v>
      </c>
      <c r="H306" s="205" t="s">
        <v>169</v>
      </c>
    </row>
    <row r="307" spans="1:15" s="190" customFormat="1" ht="15.6">
      <c r="A307" s="198" t="s">
        <v>170</v>
      </c>
      <c r="B307" s="249" t="s">
        <v>666</v>
      </c>
      <c r="C307" s="200">
        <v>1</v>
      </c>
      <c r="D307" s="201">
        <v>0</v>
      </c>
      <c r="E307" s="207"/>
      <c r="F307" s="207"/>
      <c r="G307" s="204">
        <f>PRODUCT(C307:F307)</f>
        <v>0</v>
      </c>
      <c r="H307" s="200" t="s">
        <v>9</v>
      </c>
      <c r="I307"/>
      <c r="J307"/>
      <c r="K307"/>
      <c r="L307"/>
      <c r="M307"/>
      <c r="N307"/>
      <c r="O307"/>
    </row>
    <row r="308" spans="1:15" s="190" customFormat="1" ht="15.6">
      <c r="A308" s="198"/>
      <c r="B308" s="202"/>
      <c r="C308" s="205"/>
      <c r="D308" s="207"/>
      <c r="E308" s="207"/>
      <c r="F308" s="207"/>
      <c r="G308" s="204"/>
      <c r="H308" s="200"/>
      <c r="I308"/>
      <c r="J308"/>
      <c r="K308"/>
      <c r="L308"/>
      <c r="M308"/>
      <c r="N308"/>
      <c r="O308"/>
    </row>
    <row r="309" spans="1:15" s="190" customFormat="1" ht="15.6">
      <c r="A309" s="198"/>
      <c r="B309" s="202"/>
      <c r="C309" s="205"/>
      <c r="D309" s="207"/>
      <c r="E309" s="207"/>
      <c r="F309" s="207"/>
      <c r="G309" s="208">
        <f>ROUND(SUM(G307:G308),0)</f>
        <v>0</v>
      </c>
      <c r="H309" s="205" t="s">
        <v>9</v>
      </c>
      <c r="I309"/>
      <c r="J309"/>
      <c r="K309"/>
      <c r="L309"/>
      <c r="M309"/>
      <c r="N309"/>
      <c r="O309"/>
    </row>
    <row r="310" spans="1:15" s="190" customFormat="1" ht="15.6">
      <c r="A310" s="241">
        <f>A288+1</f>
        <v>37</v>
      </c>
      <c r="B310" s="253" t="s">
        <v>844</v>
      </c>
      <c r="C310" s="247"/>
      <c r="D310" s="245"/>
      <c r="E310" s="245"/>
      <c r="F310" s="245"/>
      <c r="G310" s="246"/>
      <c r="H310" s="247"/>
      <c r="I310"/>
      <c r="J310"/>
      <c r="K310"/>
      <c r="L310"/>
      <c r="M310"/>
      <c r="N310"/>
      <c r="O310"/>
    </row>
    <row r="311" spans="1:15" ht="15.6">
      <c r="A311" s="363"/>
      <c r="B311" s="369" t="s">
        <v>845</v>
      </c>
      <c r="C311" s="364">
        <v>1</v>
      </c>
      <c r="D311" s="365">
        <v>5</v>
      </c>
      <c r="E311" s="365"/>
      <c r="F311" s="366"/>
      <c r="G311" s="370">
        <f>+PRODUCT(C311:F311)</f>
        <v>5</v>
      </c>
      <c r="H311" s="371" t="s">
        <v>9</v>
      </c>
    </row>
    <row r="312" spans="1:15" ht="15.6">
      <c r="A312" s="372"/>
      <c r="B312" s="369"/>
      <c r="C312" s="364"/>
      <c r="D312" s="365"/>
      <c r="E312" s="365"/>
      <c r="F312" s="366"/>
      <c r="G312" s="367"/>
      <c r="H312" s="368"/>
    </row>
    <row r="313" spans="1:15" ht="15.6">
      <c r="A313" s="372"/>
      <c r="B313" s="369"/>
      <c r="C313" s="364"/>
      <c r="D313" s="365"/>
      <c r="E313" s="365"/>
      <c r="F313" s="366" t="s">
        <v>33</v>
      </c>
      <c r="G313" s="367">
        <f>ROUNDUP(+SUM(G311:G312),0)</f>
        <v>5</v>
      </c>
      <c r="H313" s="368" t="s">
        <v>9</v>
      </c>
    </row>
    <row r="315" spans="1:15" ht="17.399999999999999">
      <c r="A315" s="198"/>
      <c r="B315" s="199" t="s">
        <v>548</v>
      </c>
      <c r="C315" s="200"/>
      <c r="D315" s="200"/>
      <c r="E315" s="201"/>
      <c r="F315" s="201"/>
      <c r="G315" s="201"/>
      <c r="H315" s="200"/>
    </row>
    <row r="316" spans="1:15" ht="15.6">
      <c r="A316" s="198"/>
      <c r="B316" s="206"/>
      <c r="C316" s="200"/>
      <c r="D316" s="200"/>
      <c r="E316" s="201"/>
      <c r="F316" s="201"/>
      <c r="G316" s="201"/>
      <c r="H316" s="200"/>
    </row>
    <row r="317" spans="1:15" ht="15.6">
      <c r="A317" s="210">
        <f>A310+1</f>
        <v>38</v>
      </c>
      <c r="B317" s="223" t="s">
        <v>549</v>
      </c>
      <c r="C317" s="200"/>
      <c r="D317" s="201"/>
      <c r="E317" s="200"/>
      <c r="F317" s="200"/>
      <c r="G317" s="207"/>
      <c r="H317" s="205"/>
    </row>
    <row r="318" spans="1:15" ht="15.6">
      <c r="A318" s="198"/>
      <c r="B318" s="203" t="s">
        <v>642</v>
      </c>
      <c r="C318" s="200">
        <v>1</v>
      </c>
      <c r="D318" s="201">
        <v>1</v>
      </c>
      <c r="E318" s="201"/>
      <c r="F318" s="201"/>
      <c r="G318" s="204">
        <f t="shared" ref="G318:G319" si="25">PRODUCT(C318:F318)</f>
        <v>1</v>
      </c>
      <c r="H318" s="200" t="s">
        <v>169</v>
      </c>
    </row>
    <row r="319" spans="1:15" ht="15.6">
      <c r="A319" s="241"/>
      <c r="B319" s="203" t="s">
        <v>643</v>
      </c>
      <c r="C319" s="200">
        <v>1</v>
      </c>
      <c r="D319" s="201">
        <v>1</v>
      </c>
      <c r="E319" s="201"/>
      <c r="F319" s="201"/>
      <c r="G319" s="204">
        <f t="shared" si="25"/>
        <v>1</v>
      </c>
      <c r="H319" s="200" t="s">
        <v>169</v>
      </c>
    </row>
    <row r="320" spans="1:15" ht="15.6">
      <c r="A320" s="210"/>
      <c r="B320" s="224"/>
      <c r="C320" s="200"/>
      <c r="D320" s="200"/>
      <c r="E320" s="201"/>
      <c r="F320" s="201"/>
      <c r="G320" s="204"/>
      <c r="H320" s="200"/>
    </row>
    <row r="321" spans="1:8" ht="15.6">
      <c r="A321" s="210"/>
      <c r="B321" s="223" t="s">
        <v>550</v>
      </c>
      <c r="C321" s="205"/>
      <c r="D321" s="205"/>
      <c r="E321" s="207"/>
      <c r="F321" s="207"/>
      <c r="G321" s="208">
        <f>SUM(G318:G320)</f>
        <v>2</v>
      </c>
      <c r="H321" s="205" t="s">
        <v>169</v>
      </c>
    </row>
    <row r="322" spans="1:8" ht="15.6">
      <c r="A322" s="210"/>
      <c r="B322" s="223"/>
      <c r="C322" s="205"/>
      <c r="D322" s="205"/>
      <c r="E322" s="207"/>
      <c r="F322" s="207"/>
      <c r="G322" s="208"/>
      <c r="H322" s="205"/>
    </row>
    <row r="323" spans="1:8" ht="15.6">
      <c r="A323" s="210">
        <f>A317+1</f>
        <v>39</v>
      </c>
      <c r="B323" s="223" t="s">
        <v>551</v>
      </c>
      <c r="C323" s="205"/>
      <c r="D323" s="205"/>
      <c r="E323" s="207"/>
      <c r="F323" s="207"/>
      <c r="G323" s="208"/>
      <c r="H323" s="205"/>
    </row>
    <row r="324" spans="1:8" ht="15.6">
      <c r="A324" s="198"/>
      <c r="B324" s="203" t="s">
        <v>642</v>
      </c>
      <c r="C324" s="200">
        <v>1</v>
      </c>
      <c r="D324" s="201">
        <v>3</v>
      </c>
      <c r="E324" s="201"/>
      <c r="F324" s="201"/>
      <c r="G324" s="204">
        <f t="shared" ref="G324:G325" si="26">PRODUCT(C324:F324)</f>
        <v>3</v>
      </c>
      <c r="H324" s="200" t="s">
        <v>169</v>
      </c>
    </row>
    <row r="325" spans="1:8" ht="15.6">
      <c r="A325" s="241"/>
      <c r="B325" s="203" t="s">
        <v>643</v>
      </c>
      <c r="C325" s="200">
        <v>1</v>
      </c>
      <c r="D325" s="201">
        <v>1</v>
      </c>
      <c r="E325" s="201"/>
      <c r="F325" s="201"/>
      <c r="G325" s="204">
        <f t="shared" si="26"/>
        <v>1</v>
      </c>
      <c r="H325" s="200" t="s">
        <v>169</v>
      </c>
    </row>
    <row r="326" spans="1:8" ht="15.6">
      <c r="A326" s="210"/>
      <c r="B326" s="224"/>
      <c r="C326" s="200"/>
      <c r="D326" s="200"/>
      <c r="E326" s="201"/>
      <c r="F326" s="201"/>
      <c r="G326" s="204"/>
      <c r="H326" s="200"/>
    </row>
    <row r="327" spans="1:8" ht="15.6">
      <c r="A327" s="210"/>
      <c r="B327" s="223" t="s">
        <v>550</v>
      </c>
      <c r="C327" s="205"/>
      <c r="D327" s="205"/>
      <c r="E327" s="207"/>
      <c r="F327" s="207"/>
      <c r="G327" s="208">
        <f>SUM(G324:G326)</f>
        <v>4</v>
      </c>
      <c r="H327" s="205" t="s">
        <v>169</v>
      </c>
    </row>
    <row r="328" spans="1:8" ht="15.6">
      <c r="A328" s="198"/>
      <c r="B328" s="225"/>
      <c r="C328" s="200"/>
      <c r="D328" s="201"/>
      <c r="E328" s="200"/>
      <c r="F328" s="200"/>
      <c r="G328" s="201"/>
      <c r="H328" s="200"/>
    </row>
    <row r="329" spans="1:8" ht="15.6">
      <c r="A329" s="198"/>
      <c r="B329" s="206"/>
      <c r="C329" s="200"/>
      <c r="D329" s="200"/>
      <c r="E329" s="201"/>
      <c r="F329" s="201"/>
      <c r="G329" s="201"/>
      <c r="H329" s="200"/>
    </row>
    <row r="330" spans="1:8" ht="15.6">
      <c r="A330" s="198">
        <f>A323+1</f>
        <v>40</v>
      </c>
      <c r="B330" s="202" t="s">
        <v>552</v>
      </c>
      <c r="C330" s="200"/>
      <c r="D330" s="201"/>
      <c r="E330" s="201"/>
      <c r="F330" s="201"/>
      <c r="G330" s="204"/>
      <c r="H330" s="200"/>
    </row>
    <row r="331" spans="1:8" ht="15.6">
      <c r="A331" s="198"/>
      <c r="B331" s="203" t="s">
        <v>642</v>
      </c>
      <c r="C331" s="200">
        <v>1</v>
      </c>
      <c r="D331" s="201">
        <v>2</v>
      </c>
      <c r="E331" s="201"/>
      <c r="F331" s="201"/>
      <c r="G331" s="204">
        <f t="shared" ref="G331:G332" si="27">PRODUCT(C331:F331)</f>
        <v>2</v>
      </c>
      <c r="H331" s="200" t="s">
        <v>169</v>
      </c>
    </row>
    <row r="332" spans="1:8" ht="15.6">
      <c r="A332" s="241"/>
      <c r="B332" s="203" t="s">
        <v>643</v>
      </c>
      <c r="C332" s="200">
        <v>1</v>
      </c>
      <c r="D332" s="201">
        <v>2</v>
      </c>
      <c r="E332" s="201"/>
      <c r="F332" s="201"/>
      <c r="G332" s="204">
        <f t="shared" si="27"/>
        <v>2</v>
      </c>
      <c r="H332" s="200" t="s">
        <v>169</v>
      </c>
    </row>
    <row r="333" spans="1:8" ht="15.6">
      <c r="A333" s="198"/>
      <c r="B333" s="206"/>
      <c r="C333" s="200"/>
      <c r="D333" s="200"/>
      <c r="E333" s="201"/>
      <c r="F333" s="201"/>
      <c r="G333" s="204"/>
      <c r="H333" s="200"/>
    </row>
    <row r="334" spans="1:8" ht="15.6">
      <c r="A334" s="198"/>
      <c r="B334" s="202" t="s">
        <v>537</v>
      </c>
      <c r="C334" s="205"/>
      <c r="D334" s="205"/>
      <c r="E334" s="207"/>
      <c r="F334" s="207"/>
      <c r="G334" s="208">
        <f>SUM(G331:G333)</f>
        <v>4</v>
      </c>
      <c r="H334" s="205" t="s">
        <v>169</v>
      </c>
    </row>
    <row r="335" spans="1:8" ht="15.6">
      <c r="A335" s="198"/>
      <c r="B335" s="202"/>
      <c r="C335" s="205"/>
      <c r="D335" s="205"/>
      <c r="E335" s="207"/>
      <c r="F335" s="207"/>
      <c r="G335" s="208"/>
      <c r="H335" s="205"/>
    </row>
    <row r="336" spans="1:8" ht="15.6">
      <c r="A336" s="198">
        <f>A330+1</f>
        <v>41</v>
      </c>
      <c r="B336" s="202" t="s">
        <v>553</v>
      </c>
      <c r="C336" s="200"/>
      <c r="D336" s="201"/>
      <c r="E336" s="201"/>
      <c r="F336" s="201"/>
      <c r="G336" s="204"/>
      <c r="H336" s="200"/>
    </row>
    <row r="337" spans="1:8" ht="15.6">
      <c r="A337" s="198"/>
      <c r="B337" s="203" t="s">
        <v>642</v>
      </c>
      <c r="C337" s="200">
        <v>1</v>
      </c>
      <c r="D337" s="201">
        <v>1</v>
      </c>
      <c r="E337" s="201"/>
      <c r="F337" s="201"/>
      <c r="G337" s="204">
        <f t="shared" ref="G337:G338" si="28">PRODUCT(C337:F337)</f>
        <v>1</v>
      </c>
      <c r="H337" s="200" t="s">
        <v>169</v>
      </c>
    </row>
    <row r="338" spans="1:8" ht="15.6">
      <c r="A338" s="241"/>
      <c r="B338" s="203" t="s">
        <v>643</v>
      </c>
      <c r="C338" s="200">
        <v>1</v>
      </c>
      <c r="D338" s="201">
        <v>1</v>
      </c>
      <c r="E338" s="201"/>
      <c r="F338" s="201"/>
      <c r="G338" s="204">
        <f t="shared" si="28"/>
        <v>1</v>
      </c>
      <c r="H338" s="200" t="s">
        <v>169</v>
      </c>
    </row>
    <row r="339" spans="1:8" ht="15.6">
      <c r="A339" s="198"/>
      <c r="B339" s="206"/>
      <c r="C339" s="200"/>
      <c r="D339" s="201"/>
      <c r="E339" s="201"/>
      <c r="F339" s="201"/>
      <c r="G339" s="204"/>
      <c r="H339" s="200"/>
    </row>
    <row r="340" spans="1:8" ht="15.6">
      <c r="A340" s="198"/>
      <c r="B340" s="223" t="s">
        <v>537</v>
      </c>
      <c r="C340" s="205"/>
      <c r="D340" s="207"/>
      <c r="E340" s="207"/>
      <c r="F340" s="207"/>
      <c r="G340" s="208">
        <f>ROUND(SUM(G337:G339),0)</f>
        <v>2</v>
      </c>
      <c r="H340" s="205" t="s">
        <v>169</v>
      </c>
    </row>
    <row r="341" spans="1:8" ht="15.6">
      <c r="A341" s="198"/>
      <c r="B341" s="223"/>
      <c r="C341" s="205"/>
      <c r="D341" s="207"/>
      <c r="E341" s="207"/>
      <c r="F341" s="207"/>
      <c r="G341" s="208"/>
      <c r="H341" s="205"/>
    </row>
    <row r="342" spans="1:8" ht="15.6">
      <c r="A342" s="198">
        <f>A336+1</f>
        <v>42</v>
      </c>
      <c r="B342" s="202" t="s">
        <v>571</v>
      </c>
      <c r="C342" s="200"/>
      <c r="D342" s="201"/>
      <c r="E342" s="201"/>
      <c r="F342" s="201"/>
      <c r="G342" s="204"/>
      <c r="H342" s="200"/>
    </row>
    <row r="343" spans="1:8" ht="15.6">
      <c r="A343" s="198"/>
      <c r="B343" s="203" t="s">
        <v>642</v>
      </c>
      <c r="C343" s="200">
        <v>1</v>
      </c>
      <c r="D343" s="201">
        <v>0</v>
      </c>
      <c r="E343" s="201"/>
      <c r="F343" s="201"/>
      <c r="G343" s="204">
        <f t="shared" ref="G343:G344" si="29">PRODUCT(C343:F343)</f>
        <v>0</v>
      </c>
      <c r="H343" s="200" t="s">
        <v>169</v>
      </c>
    </row>
    <row r="344" spans="1:8" ht="15.6">
      <c r="A344" s="241"/>
      <c r="B344" s="203" t="s">
        <v>643</v>
      </c>
      <c r="C344" s="200">
        <v>1</v>
      </c>
      <c r="D344" s="201">
        <v>0</v>
      </c>
      <c r="E344" s="201"/>
      <c r="F344" s="201"/>
      <c r="G344" s="204">
        <f t="shared" si="29"/>
        <v>0</v>
      </c>
      <c r="H344" s="200" t="s">
        <v>169</v>
      </c>
    </row>
    <row r="345" spans="1:8" ht="15.6">
      <c r="A345" s="198"/>
      <c r="B345" s="206"/>
      <c r="C345" s="200"/>
      <c r="D345" s="201"/>
      <c r="E345" s="201"/>
      <c r="F345" s="201"/>
      <c r="G345" s="204"/>
      <c r="H345" s="200"/>
    </row>
    <row r="346" spans="1:8" ht="15.6">
      <c r="A346" s="198"/>
      <c r="B346" s="223" t="s">
        <v>537</v>
      </c>
      <c r="C346" s="205"/>
      <c r="D346" s="207"/>
      <c r="E346" s="207"/>
      <c r="F346" s="207"/>
      <c r="G346" s="208">
        <f>ROUND(SUM(G343:G345),0)</f>
        <v>0</v>
      </c>
      <c r="H346" s="205" t="s">
        <v>169</v>
      </c>
    </row>
    <row r="347" spans="1:8" ht="15.6">
      <c r="A347" s="198"/>
      <c r="B347" s="223"/>
      <c r="C347" s="205"/>
      <c r="D347" s="207"/>
      <c r="E347" s="207"/>
      <c r="F347" s="207"/>
      <c r="G347" s="208"/>
      <c r="H347" s="205"/>
    </row>
    <row r="348" spans="1:8" ht="15.6">
      <c r="A348" s="198">
        <f>A342+1</f>
        <v>43</v>
      </c>
      <c r="B348" s="202" t="s">
        <v>554</v>
      </c>
      <c r="C348" s="200"/>
      <c r="D348" s="201"/>
      <c r="E348" s="201"/>
      <c r="F348" s="201"/>
      <c r="G348" s="204"/>
      <c r="H348" s="200"/>
    </row>
    <row r="349" spans="1:8" ht="15.6">
      <c r="A349" s="198"/>
      <c r="B349" s="203" t="s">
        <v>642</v>
      </c>
      <c r="C349" s="200">
        <v>1</v>
      </c>
      <c r="D349" s="201">
        <v>2</v>
      </c>
      <c r="E349" s="201"/>
      <c r="F349" s="201"/>
      <c r="G349" s="204">
        <f t="shared" ref="G349:G350" si="30">PRODUCT(C349:F349)</f>
        <v>2</v>
      </c>
      <c r="H349" s="200" t="s">
        <v>169</v>
      </c>
    </row>
    <row r="350" spans="1:8" ht="15.6">
      <c r="A350" s="241"/>
      <c r="B350" s="203" t="s">
        <v>643</v>
      </c>
      <c r="C350" s="200">
        <v>1</v>
      </c>
      <c r="D350" s="201">
        <v>0</v>
      </c>
      <c r="E350" s="201"/>
      <c r="F350" s="201"/>
      <c r="G350" s="204">
        <f t="shared" si="30"/>
        <v>0</v>
      </c>
      <c r="H350" s="200" t="s">
        <v>169</v>
      </c>
    </row>
    <row r="351" spans="1:8" ht="15.6">
      <c r="A351" s="198"/>
      <c r="B351" s="206"/>
      <c r="C351" s="200"/>
      <c r="D351" s="201"/>
      <c r="E351" s="201"/>
      <c r="F351" s="201"/>
      <c r="G351" s="204"/>
      <c r="H351" s="200"/>
    </row>
    <row r="352" spans="1:8" ht="15.6">
      <c r="A352" s="198"/>
      <c r="B352" s="223" t="s">
        <v>537</v>
      </c>
      <c r="C352" s="205"/>
      <c r="D352" s="207"/>
      <c r="E352" s="207"/>
      <c r="F352" s="207"/>
      <c r="G352" s="208">
        <f>ROUND(SUM(G349:G351),0)</f>
        <v>2</v>
      </c>
      <c r="H352" s="205" t="s">
        <v>169</v>
      </c>
    </row>
    <row r="353" spans="1:8" ht="15.6">
      <c r="A353" s="198"/>
      <c r="B353" s="223"/>
      <c r="C353" s="205"/>
      <c r="D353" s="207"/>
      <c r="E353" s="207"/>
      <c r="F353" s="207"/>
      <c r="G353" s="208"/>
      <c r="H353" s="205"/>
    </row>
    <row r="354" spans="1:8" ht="15.6">
      <c r="A354" s="198">
        <f>A348+1</f>
        <v>44</v>
      </c>
      <c r="B354" s="202" t="s">
        <v>555</v>
      </c>
      <c r="C354" s="200"/>
      <c r="D354" s="201"/>
      <c r="E354" s="201"/>
      <c r="F354" s="201"/>
      <c r="G354" s="204"/>
      <c r="H354" s="200"/>
    </row>
    <row r="355" spans="1:8" ht="15.6">
      <c r="A355" s="198"/>
      <c r="B355" s="203" t="s">
        <v>642</v>
      </c>
      <c r="C355" s="200">
        <v>1</v>
      </c>
      <c r="D355" s="201">
        <v>1</v>
      </c>
      <c r="E355" s="201"/>
      <c r="F355" s="201"/>
      <c r="G355" s="204">
        <f t="shared" ref="G355:G356" si="31">PRODUCT(C355:F355)</f>
        <v>1</v>
      </c>
      <c r="H355" s="200" t="s">
        <v>169</v>
      </c>
    </row>
    <row r="356" spans="1:8" ht="15.6">
      <c r="A356" s="241"/>
      <c r="B356" s="203" t="s">
        <v>643</v>
      </c>
      <c r="C356" s="200">
        <v>1</v>
      </c>
      <c r="D356" s="201">
        <v>1</v>
      </c>
      <c r="E356" s="201"/>
      <c r="F356" s="201"/>
      <c r="G356" s="204">
        <f t="shared" si="31"/>
        <v>1</v>
      </c>
      <c r="H356" s="200" t="s">
        <v>169</v>
      </c>
    </row>
    <row r="357" spans="1:8" ht="15.6">
      <c r="A357" s="198"/>
      <c r="B357" s="206"/>
      <c r="C357" s="200"/>
      <c r="D357" s="201"/>
      <c r="E357" s="201"/>
      <c r="F357" s="201"/>
      <c r="G357" s="204"/>
      <c r="H357" s="200"/>
    </row>
    <row r="358" spans="1:8" ht="15.6">
      <c r="A358" s="198"/>
      <c r="B358" s="223" t="s">
        <v>537</v>
      </c>
      <c r="C358" s="205"/>
      <c r="D358" s="207"/>
      <c r="E358" s="207"/>
      <c r="F358" s="207"/>
      <c r="G358" s="208">
        <f>ROUND(SUM(G355:G357),0)</f>
        <v>2</v>
      </c>
      <c r="H358" s="205" t="s">
        <v>169</v>
      </c>
    </row>
    <row r="359" spans="1:8" ht="15.6">
      <c r="A359" s="198"/>
      <c r="B359" s="223"/>
      <c r="C359" s="205"/>
      <c r="D359" s="207"/>
      <c r="E359" s="207"/>
      <c r="F359" s="207"/>
      <c r="G359" s="208"/>
      <c r="H359" s="205"/>
    </row>
    <row r="360" spans="1:8" ht="15.6">
      <c r="A360" s="198">
        <f>A354+1</f>
        <v>45</v>
      </c>
      <c r="B360" s="202" t="s">
        <v>556</v>
      </c>
      <c r="C360" s="200"/>
      <c r="D360" s="201"/>
      <c r="E360" s="201"/>
      <c r="F360" s="201"/>
      <c r="G360" s="204"/>
      <c r="H360" s="200"/>
    </row>
    <row r="361" spans="1:8" ht="15.6">
      <c r="A361" s="198"/>
      <c r="B361" s="203" t="s">
        <v>642</v>
      </c>
      <c r="C361" s="200">
        <v>1</v>
      </c>
      <c r="D361" s="201">
        <v>1</v>
      </c>
      <c r="E361" s="201"/>
      <c r="F361" s="201"/>
      <c r="G361" s="204">
        <f t="shared" ref="G361:G362" si="32">PRODUCT(C361:F361)</f>
        <v>1</v>
      </c>
      <c r="H361" s="200" t="s">
        <v>169</v>
      </c>
    </row>
    <row r="362" spans="1:8" ht="15.6">
      <c r="A362" s="241"/>
      <c r="B362" s="203" t="s">
        <v>643</v>
      </c>
      <c r="C362" s="200">
        <v>1</v>
      </c>
      <c r="D362" s="201">
        <v>1</v>
      </c>
      <c r="E362" s="201"/>
      <c r="F362" s="201"/>
      <c r="G362" s="204">
        <f t="shared" si="32"/>
        <v>1</v>
      </c>
      <c r="H362" s="200" t="s">
        <v>169</v>
      </c>
    </row>
    <row r="363" spans="1:8" ht="15.6">
      <c r="A363" s="198"/>
      <c r="B363" s="206"/>
      <c r="C363" s="200"/>
      <c r="D363" s="200"/>
      <c r="E363" s="201"/>
      <c r="F363" s="201"/>
      <c r="G363" s="204"/>
      <c r="H363" s="200"/>
    </row>
    <row r="364" spans="1:8" ht="15.6">
      <c r="A364" s="198"/>
      <c r="B364" s="202" t="s">
        <v>537</v>
      </c>
      <c r="C364" s="205"/>
      <c r="D364" s="205"/>
      <c r="E364" s="207"/>
      <c r="F364" s="207"/>
      <c r="G364" s="208">
        <f>SUM(G361:G363)</f>
        <v>2</v>
      </c>
      <c r="H364" s="205" t="s">
        <v>169</v>
      </c>
    </row>
    <row r="365" spans="1:8" ht="15.6">
      <c r="A365" s="198"/>
      <c r="B365" s="202"/>
      <c r="C365" s="205"/>
      <c r="D365" s="205"/>
      <c r="E365" s="207"/>
      <c r="F365" s="207"/>
      <c r="G365" s="208"/>
      <c r="H365" s="205"/>
    </row>
    <row r="366" spans="1:8" ht="15.6">
      <c r="A366" s="198">
        <f>A360+1</f>
        <v>46</v>
      </c>
      <c r="B366" s="202" t="s">
        <v>557</v>
      </c>
      <c r="C366" s="200"/>
      <c r="D366" s="201"/>
      <c r="E366" s="201"/>
      <c r="F366" s="201"/>
      <c r="G366" s="204"/>
      <c r="H366" s="200"/>
    </row>
    <row r="367" spans="1:8" ht="15.6">
      <c r="A367" s="198"/>
      <c r="B367" s="203" t="s">
        <v>642</v>
      </c>
      <c r="C367" s="200">
        <v>1</v>
      </c>
      <c r="D367" s="201">
        <v>1</v>
      </c>
      <c r="E367" s="201"/>
      <c r="F367" s="201"/>
      <c r="G367" s="204">
        <f t="shared" ref="G367:G368" si="33">PRODUCT(C367:F367)</f>
        <v>1</v>
      </c>
      <c r="H367" s="200" t="s">
        <v>169</v>
      </c>
    </row>
    <row r="368" spans="1:8" ht="15.6">
      <c r="A368" s="241"/>
      <c r="B368" s="203" t="s">
        <v>643</v>
      </c>
      <c r="C368" s="200">
        <v>1</v>
      </c>
      <c r="D368" s="201">
        <v>1</v>
      </c>
      <c r="E368" s="201"/>
      <c r="F368" s="201"/>
      <c r="G368" s="204">
        <f t="shared" si="33"/>
        <v>1</v>
      </c>
      <c r="H368" s="200" t="s">
        <v>169</v>
      </c>
    </row>
    <row r="369" spans="1:8" ht="15.6">
      <c r="A369" s="198"/>
      <c r="B369" s="206"/>
      <c r="C369" s="200"/>
      <c r="D369" s="200"/>
      <c r="E369" s="201"/>
      <c r="F369" s="201"/>
      <c r="G369" s="204"/>
      <c r="H369" s="200"/>
    </row>
    <row r="370" spans="1:8" ht="15.6">
      <c r="A370" s="198"/>
      <c r="B370" s="202" t="s">
        <v>537</v>
      </c>
      <c r="C370" s="205"/>
      <c r="D370" s="205"/>
      <c r="E370" s="207"/>
      <c r="F370" s="207"/>
      <c r="G370" s="208">
        <f>SUM(G367:G369)</f>
        <v>2</v>
      </c>
      <c r="H370" s="205" t="s">
        <v>169</v>
      </c>
    </row>
    <row r="371" spans="1:8" ht="15.6">
      <c r="A371" s="198"/>
      <c r="B371" s="202"/>
      <c r="C371" s="205"/>
      <c r="D371" s="205"/>
      <c r="E371" s="207"/>
      <c r="F371" s="207"/>
      <c r="G371" s="208"/>
      <c r="H371" s="205"/>
    </row>
    <row r="372" spans="1:8" ht="15.6">
      <c r="A372" s="198">
        <f>A366+1</f>
        <v>47</v>
      </c>
      <c r="B372" s="202" t="s">
        <v>558</v>
      </c>
      <c r="C372" s="200"/>
      <c r="D372" s="201"/>
      <c r="E372" s="201"/>
      <c r="F372" s="201"/>
      <c r="G372" s="204"/>
      <c r="H372" s="200"/>
    </row>
    <row r="373" spans="1:8" ht="15.6">
      <c r="A373" s="198"/>
      <c r="B373" s="203" t="s">
        <v>642</v>
      </c>
      <c r="C373" s="200">
        <v>1</v>
      </c>
      <c r="D373" s="201">
        <v>0</v>
      </c>
      <c r="E373" s="201"/>
      <c r="F373" s="201"/>
      <c r="G373" s="204">
        <f t="shared" ref="G373:G374" si="34">PRODUCT(C373:F373)</f>
        <v>0</v>
      </c>
      <c r="H373" s="200" t="s">
        <v>169</v>
      </c>
    </row>
    <row r="374" spans="1:8" ht="15.6">
      <c r="A374" s="241"/>
      <c r="B374" s="203" t="s">
        <v>643</v>
      </c>
      <c r="C374" s="200">
        <v>1</v>
      </c>
      <c r="D374" s="201">
        <v>0</v>
      </c>
      <c r="E374" s="201"/>
      <c r="F374" s="201"/>
      <c r="G374" s="204">
        <f t="shared" si="34"/>
        <v>0</v>
      </c>
      <c r="H374" s="200" t="s">
        <v>169</v>
      </c>
    </row>
    <row r="375" spans="1:8" ht="15.6">
      <c r="A375" s="198"/>
      <c r="B375" s="206"/>
      <c r="C375" s="200"/>
      <c r="D375" s="200"/>
      <c r="E375" s="201"/>
      <c r="F375" s="201"/>
      <c r="G375" s="204"/>
      <c r="H375" s="200"/>
    </row>
    <row r="376" spans="1:8" ht="15.6">
      <c r="A376" s="198"/>
      <c r="B376" s="202" t="s">
        <v>537</v>
      </c>
      <c r="C376" s="205"/>
      <c r="D376" s="205"/>
      <c r="E376" s="207"/>
      <c r="F376" s="207"/>
      <c r="G376" s="208">
        <f>SUM(G373:G375)</f>
        <v>0</v>
      </c>
      <c r="H376" s="205" t="s">
        <v>169</v>
      </c>
    </row>
    <row r="377" spans="1:8" ht="15.6">
      <c r="A377" s="198"/>
      <c r="B377" s="202"/>
      <c r="C377" s="205"/>
      <c r="D377" s="205"/>
      <c r="E377" s="207"/>
      <c r="F377" s="207"/>
      <c r="G377" s="208"/>
      <c r="H377" s="205"/>
    </row>
    <row r="378" spans="1:8" ht="15.6">
      <c r="A378" s="198">
        <f>A372+1</f>
        <v>48</v>
      </c>
      <c r="B378" s="202" t="s">
        <v>559</v>
      </c>
      <c r="C378" s="200"/>
      <c r="D378" s="201"/>
      <c r="E378" s="201"/>
      <c r="F378" s="201"/>
      <c r="G378" s="204"/>
      <c r="H378" s="200"/>
    </row>
    <row r="379" spans="1:8" ht="15.6">
      <c r="A379" s="198"/>
      <c r="B379" s="203" t="s">
        <v>642</v>
      </c>
      <c r="C379" s="200">
        <v>1</v>
      </c>
      <c r="D379" s="201">
        <v>1</v>
      </c>
      <c r="E379" s="201"/>
      <c r="F379" s="201"/>
      <c r="G379" s="204">
        <f t="shared" ref="G379:G380" si="35">PRODUCT(C379:F379)</f>
        <v>1</v>
      </c>
      <c r="H379" s="200" t="s">
        <v>169</v>
      </c>
    </row>
    <row r="380" spans="1:8" ht="15.6">
      <c r="A380" s="241"/>
      <c r="B380" s="203" t="s">
        <v>643</v>
      </c>
      <c r="C380" s="200">
        <v>1</v>
      </c>
      <c r="D380" s="201">
        <v>1</v>
      </c>
      <c r="E380" s="201"/>
      <c r="F380" s="201"/>
      <c r="G380" s="204">
        <f t="shared" si="35"/>
        <v>1</v>
      </c>
      <c r="H380" s="200" t="s">
        <v>169</v>
      </c>
    </row>
    <row r="381" spans="1:8" ht="15.6">
      <c r="A381" s="198"/>
      <c r="B381" s="206"/>
      <c r="C381" s="200"/>
      <c r="D381" s="200"/>
      <c r="E381" s="201"/>
      <c r="F381" s="201"/>
      <c r="G381" s="204"/>
      <c r="H381" s="200"/>
    </row>
    <row r="382" spans="1:8" ht="15.6">
      <c r="A382" s="198"/>
      <c r="B382" s="202" t="s">
        <v>537</v>
      </c>
      <c r="C382" s="205"/>
      <c r="D382" s="205"/>
      <c r="E382" s="207"/>
      <c r="F382" s="207"/>
      <c r="G382" s="208">
        <f>SUM(G379:G381)</f>
        <v>2</v>
      </c>
      <c r="H382" s="205" t="s">
        <v>169</v>
      </c>
    </row>
    <row r="383" spans="1:8" ht="15.6">
      <c r="A383" s="198"/>
      <c r="B383" s="202"/>
      <c r="C383" s="205"/>
      <c r="D383" s="205"/>
      <c r="E383" s="207"/>
      <c r="F383" s="207"/>
      <c r="G383" s="208"/>
      <c r="H383" s="205"/>
    </row>
    <row r="384" spans="1:8" ht="15.6">
      <c r="A384" s="198">
        <f>A378+1</f>
        <v>49</v>
      </c>
      <c r="B384" s="202" t="s">
        <v>560</v>
      </c>
      <c r="C384" s="200"/>
      <c r="D384" s="201"/>
      <c r="E384" s="201"/>
      <c r="F384" s="201"/>
      <c r="G384" s="204"/>
      <c r="H384" s="200"/>
    </row>
    <row r="385" spans="1:8" ht="15.6">
      <c r="A385" s="198"/>
      <c r="B385" s="203" t="s">
        <v>642</v>
      </c>
      <c r="C385" s="200">
        <v>1</v>
      </c>
      <c r="D385" s="201">
        <v>3</v>
      </c>
      <c r="E385" s="201"/>
      <c r="F385" s="201"/>
      <c r="G385" s="204">
        <f t="shared" ref="G385:G386" si="36">PRODUCT(C385:F385)</f>
        <v>3</v>
      </c>
      <c r="H385" s="200" t="s">
        <v>169</v>
      </c>
    </row>
    <row r="386" spans="1:8" ht="15.6">
      <c r="A386" s="241"/>
      <c r="B386" s="203" t="s">
        <v>643</v>
      </c>
      <c r="C386" s="200">
        <v>1</v>
      </c>
      <c r="D386" s="201">
        <v>3</v>
      </c>
      <c r="E386" s="201"/>
      <c r="F386" s="201"/>
      <c r="G386" s="204">
        <f t="shared" si="36"/>
        <v>3</v>
      </c>
      <c r="H386" s="200" t="s">
        <v>169</v>
      </c>
    </row>
    <row r="387" spans="1:8" ht="15.6">
      <c r="A387" s="198"/>
      <c r="B387" s="206"/>
      <c r="C387" s="200"/>
      <c r="D387" s="200"/>
      <c r="E387" s="201"/>
      <c r="F387" s="201"/>
      <c r="G387" s="204"/>
      <c r="H387" s="200"/>
    </row>
    <row r="388" spans="1:8" ht="15.6">
      <c r="A388" s="198"/>
      <c r="B388" s="202" t="s">
        <v>537</v>
      </c>
      <c r="C388" s="205"/>
      <c r="D388" s="205"/>
      <c r="E388" s="207"/>
      <c r="F388" s="207"/>
      <c r="G388" s="208">
        <f>SUM(G385:G387)</f>
        <v>6</v>
      </c>
      <c r="H388" s="205" t="s">
        <v>169</v>
      </c>
    </row>
    <row r="389" spans="1:8" ht="15.6">
      <c r="A389" s="198" t="s">
        <v>34</v>
      </c>
      <c r="B389" s="202"/>
      <c r="C389" s="205"/>
      <c r="D389" s="205"/>
      <c r="E389" s="207"/>
      <c r="F389" s="207"/>
      <c r="G389" s="208"/>
      <c r="H389" s="205"/>
    </row>
    <row r="390" spans="1:8" ht="15.6">
      <c r="A390" s="198">
        <f>A384+1</f>
        <v>50</v>
      </c>
      <c r="B390" s="202" t="s">
        <v>561</v>
      </c>
      <c r="C390" s="200"/>
      <c r="D390" s="201"/>
      <c r="E390" s="201"/>
      <c r="F390" s="201"/>
      <c r="G390" s="204"/>
      <c r="H390" s="200"/>
    </row>
    <row r="391" spans="1:8" ht="15.6">
      <c r="A391" s="198"/>
      <c r="B391" s="203" t="s">
        <v>642</v>
      </c>
      <c r="C391" s="200">
        <v>1</v>
      </c>
      <c r="D391" s="201">
        <v>1</v>
      </c>
      <c r="E391" s="201"/>
      <c r="F391" s="201"/>
      <c r="G391" s="204">
        <f t="shared" ref="G391:G392" si="37">PRODUCT(C391:F391)</f>
        <v>1</v>
      </c>
      <c r="H391" s="200" t="s">
        <v>169</v>
      </c>
    </row>
    <row r="392" spans="1:8" ht="15.6">
      <c r="A392" s="241"/>
      <c r="B392" s="203" t="s">
        <v>643</v>
      </c>
      <c r="C392" s="200">
        <v>1</v>
      </c>
      <c r="D392" s="201">
        <v>1</v>
      </c>
      <c r="E392" s="201"/>
      <c r="F392" s="201"/>
      <c r="G392" s="204">
        <f t="shared" si="37"/>
        <v>1</v>
      </c>
      <c r="H392" s="200" t="s">
        <v>169</v>
      </c>
    </row>
    <row r="393" spans="1:8" ht="15.6">
      <c r="A393" s="198"/>
      <c r="B393" s="206"/>
      <c r="C393" s="200"/>
      <c r="D393" s="200"/>
      <c r="E393" s="201"/>
      <c r="F393" s="201"/>
      <c r="G393" s="204"/>
      <c r="H393" s="200"/>
    </row>
    <row r="394" spans="1:8" ht="15.6">
      <c r="A394" s="198"/>
      <c r="B394" s="202" t="s">
        <v>537</v>
      </c>
      <c r="C394" s="205"/>
      <c r="D394" s="205"/>
      <c r="E394" s="207"/>
      <c r="F394" s="207"/>
      <c r="G394" s="208">
        <f>SUM(G391:G393)</f>
        <v>2</v>
      </c>
      <c r="H394" s="205" t="s">
        <v>169</v>
      </c>
    </row>
    <row r="395" spans="1:8" ht="15.6">
      <c r="A395" s="241"/>
      <c r="B395" s="253"/>
      <c r="C395" s="247"/>
      <c r="D395" s="247"/>
      <c r="E395" s="245"/>
      <c r="F395" s="245"/>
      <c r="G395" s="246"/>
      <c r="H395" s="247"/>
    </row>
    <row r="396" spans="1:8" ht="15.6">
      <c r="A396" s="198">
        <f>A390+1</f>
        <v>51</v>
      </c>
      <c r="B396" s="202" t="s">
        <v>562</v>
      </c>
      <c r="C396" s="200">
        <v>1</v>
      </c>
      <c r="D396" s="201">
        <v>0</v>
      </c>
      <c r="E396" s="207"/>
      <c r="F396" s="207"/>
      <c r="G396" s="204">
        <f>PRODUCT(C396:F396)</f>
        <v>0</v>
      </c>
      <c r="H396" s="200" t="s">
        <v>9</v>
      </c>
    </row>
    <row r="397" spans="1:8" ht="17.399999999999999">
      <c r="A397" s="198"/>
      <c r="B397" s="199"/>
      <c r="C397" s="200"/>
      <c r="D397" s="201"/>
      <c r="E397" s="207"/>
      <c r="F397" s="207"/>
      <c r="G397" s="204"/>
      <c r="H397" s="200"/>
    </row>
    <row r="398" spans="1:8" ht="17.399999999999999">
      <c r="A398" s="198"/>
      <c r="B398" s="199"/>
      <c r="C398" s="200"/>
      <c r="D398" s="201"/>
      <c r="E398" s="207"/>
      <c r="F398" s="207"/>
      <c r="G398" s="208">
        <f>ROUND(SUM(G396:G397),0)</f>
        <v>0</v>
      </c>
      <c r="H398" s="205" t="s">
        <v>9</v>
      </c>
    </row>
    <row r="399" spans="1:8" ht="15.6">
      <c r="A399" s="198">
        <f>A396+1</f>
        <v>52</v>
      </c>
      <c r="B399" s="202" t="s">
        <v>610</v>
      </c>
      <c r="C399" s="200">
        <v>1</v>
      </c>
      <c r="D399" s="201">
        <v>0</v>
      </c>
      <c r="E399" s="207"/>
      <c r="F399" s="207"/>
      <c r="G399" s="204">
        <f>PRODUCT(C399:F399)</f>
        <v>0</v>
      </c>
      <c r="H399" s="200" t="s">
        <v>9</v>
      </c>
    </row>
    <row r="400" spans="1:8" ht="17.399999999999999">
      <c r="A400" s="198"/>
      <c r="B400" s="199"/>
      <c r="C400" s="200"/>
      <c r="D400" s="201"/>
      <c r="E400" s="207"/>
      <c r="F400" s="207"/>
      <c r="G400" s="204"/>
      <c r="H400" s="200"/>
    </row>
    <row r="401" spans="1:15" ht="17.399999999999999">
      <c r="A401" s="198"/>
      <c r="B401" s="199"/>
      <c r="C401" s="200"/>
      <c r="D401" s="201"/>
      <c r="E401" s="207"/>
      <c r="F401" s="207"/>
      <c r="G401" s="208">
        <f>ROUND(SUM(G399:G400),0)</f>
        <v>0</v>
      </c>
      <c r="H401" s="205" t="s">
        <v>9</v>
      </c>
    </row>
    <row r="402" spans="1:15" ht="17.399999999999999">
      <c r="A402" s="198"/>
      <c r="B402" s="199"/>
      <c r="C402" s="200"/>
      <c r="D402" s="201"/>
      <c r="E402" s="207"/>
      <c r="F402" s="207"/>
      <c r="G402" s="208"/>
      <c r="H402" s="205"/>
    </row>
    <row r="403" spans="1:15" ht="15.6">
      <c r="A403" s="198">
        <f>A399+1</f>
        <v>53</v>
      </c>
      <c r="B403" s="202" t="s">
        <v>563</v>
      </c>
      <c r="C403" s="200">
        <v>1</v>
      </c>
      <c r="D403" s="201">
        <v>28</v>
      </c>
      <c r="E403" s="207"/>
      <c r="F403" s="207"/>
      <c r="G403" s="204">
        <f>PRODUCT(C403:F403)</f>
        <v>28</v>
      </c>
      <c r="H403" s="200" t="s">
        <v>9</v>
      </c>
    </row>
    <row r="404" spans="1:15" ht="17.399999999999999">
      <c r="A404" s="198"/>
      <c r="B404" s="199"/>
      <c r="C404" s="200"/>
      <c r="D404" s="201"/>
      <c r="E404" s="207"/>
      <c r="F404" s="207"/>
      <c r="G404" s="204"/>
      <c r="H404" s="200"/>
    </row>
    <row r="405" spans="1:15" ht="17.399999999999999">
      <c r="A405" s="198"/>
      <c r="B405" s="199"/>
      <c r="C405" s="200"/>
      <c r="D405" s="201"/>
      <c r="E405" s="207"/>
      <c r="F405" s="207"/>
      <c r="G405" s="208">
        <f>ROUND(SUM(G403:G404),0)</f>
        <v>28</v>
      </c>
      <c r="H405" s="205" t="s">
        <v>9</v>
      </c>
    </row>
    <row r="406" spans="1:15" ht="17.399999999999999">
      <c r="A406" s="198"/>
      <c r="B406" s="199"/>
      <c r="C406" s="200"/>
      <c r="D406" s="201"/>
      <c r="E406" s="207"/>
      <c r="F406" s="207"/>
      <c r="G406" s="208"/>
      <c r="H406" s="205"/>
    </row>
    <row r="407" spans="1:15" ht="15.6">
      <c r="A407" s="198">
        <f>A403+1</f>
        <v>54</v>
      </c>
      <c r="B407" s="202" t="s">
        <v>564</v>
      </c>
      <c r="C407" s="200">
        <v>1</v>
      </c>
      <c r="D407" s="201">
        <v>0</v>
      </c>
      <c r="E407" s="207"/>
      <c r="F407" s="207"/>
      <c r="G407" s="204">
        <f>PRODUCT(C407:F407)</f>
        <v>0</v>
      </c>
      <c r="H407" s="200" t="s">
        <v>9</v>
      </c>
    </row>
    <row r="408" spans="1:15" ht="17.399999999999999">
      <c r="A408" s="198"/>
      <c r="B408" s="199"/>
      <c r="C408" s="200"/>
      <c r="D408" s="201"/>
      <c r="E408" s="207"/>
      <c r="F408" s="207"/>
      <c r="G408" s="204"/>
      <c r="H408" s="200"/>
    </row>
    <row r="409" spans="1:15" ht="17.399999999999999">
      <c r="A409" s="198"/>
      <c r="B409" s="199"/>
      <c r="C409" s="200"/>
      <c r="D409" s="201"/>
      <c r="E409" s="207"/>
      <c r="F409" s="207"/>
      <c r="G409" s="208">
        <f>ROUND(SUM(G407:G408),0)</f>
        <v>0</v>
      </c>
      <c r="H409" s="205" t="s">
        <v>9</v>
      </c>
    </row>
    <row r="410" spans="1:15" ht="17.399999999999999">
      <c r="A410" s="198"/>
      <c r="B410" s="199"/>
      <c r="C410" s="200"/>
      <c r="D410" s="201"/>
      <c r="E410" s="207"/>
      <c r="F410" s="207"/>
      <c r="G410" s="208"/>
      <c r="H410" s="205"/>
    </row>
    <row r="411" spans="1:15" ht="15.6">
      <c r="A411" s="198">
        <f>A407+1</f>
        <v>55</v>
      </c>
      <c r="B411" s="202" t="s">
        <v>639</v>
      </c>
      <c r="C411" s="200">
        <v>1</v>
      </c>
      <c r="D411" s="201">
        <f>4.2+1</f>
        <v>5.2</v>
      </c>
      <c r="E411" s="207"/>
      <c r="F411" s="207"/>
      <c r="G411" s="204">
        <f>PRODUCT(C411:F411)</f>
        <v>5.2</v>
      </c>
      <c r="H411" s="200" t="s">
        <v>9</v>
      </c>
    </row>
    <row r="412" spans="1:15" ht="17.399999999999999">
      <c r="A412" s="198"/>
      <c r="B412" s="199"/>
      <c r="C412" s="200"/>
      <c r="D412" s="201"/>
      <c r="E412" s="207"/>
      <c r="F412" s="207"/>
      <c r="G412" s="204"/>
      <c r="H412" s="200"/>
      <c r="I412" s="190"/>
      <c r="J412" s="190"/>
      <c r="K412" s="190"/>
      <c r="L412" s="190"/>
      <c r="M412" s="190"/>
      <c r="N412" s="190"/>
      <c r="O412" s="190"/>
    </row>
    <row r="413" spans="1:15" ht="17.399999999999999">
      <c r="A413" s="198"/>
      <c r="B413" s="199"/>
      <c r="C413" s="200"/>
      <c r="D413" s="201"/>
      <c r="E413" s="207"/>
      <c r="F413" s="207"/>
      <c r="G413" s="208">
        <f>ROUND(SUM(G411:G412),0)</f>
        <v>5</v>
      </c>
      <c r="H413" s="205" t="s">
        <v>9</v>
      </c>
    </row>
    <row r="414" spans="1:15" ht="17.399999999999999">
      <c r="A414" s="198"/>
      <c r="B414" s="199"/>
      <c r="C414" s="200"/>
      <c r="D414" s="201"/>
      <c r="E414" s="207"/>
      <c r="F414" s="207"/>
      <c r="G414" s="208"/>
      <c r="H414" s="205"/>
    </row>
    <row r="415" spans="1:15" ht="15.6">
      <c r="A415" s="198">
        <f>A411+1</f>
        <v>56</v>
      </c>
      <c r="B415" s="202" t="s">
        <v>640</v>
      </c>
      <c r="C415" s="200">
        <v>1</v>
      </c>
      <c r="D415" s="201">
        <f>4.2</f>
        <v>4.2</v>
      </c>
      <c r="E415" s="207"/>
      <c r="F415" s="207"/>
      <c r="G415" s="204">
        <f>PRODUCT(C415:F415)</f>
        <v>4.2</v>
      </c>
      <c r="H415" s="200" t="s">
        <v>9</v>
      </c>
    </row>
    <row r="416" spans="1:15" ht="17.399999999999999">
      <c r="A416" s="198"/>
      <c r="B416" s="199"/>
      <c r="C416" s="200"/>
      <c r="D416" s="201"/>
      <c r="E416" s="207"/>
      <c r="F416" s="207"/>
      <c r="G416" s="204"/>
      <c r="H416" s="200"/>
    </row>
    <row r="417" spans="1:15" ht="17.399999999999999">
      <c r="A417" s="198"/>
      <c r="B417" s="199"/>
      <c r="C417" s="200"/>
      <c r="D417" s="201"/>
      <c r="E417" s="207"/>
      <c r="F417" s="207"/>
      <c r="G417" s="208">
        <f>ROUND(SUM(G415:G416),0)</f>
        <v>4</v>
      </c>
      <c r="H417" s="205" t="s">
        <v>9</v>
      </c>
    </row>
    <row r="418" spans="1:15" ht="17.399999999999999">
      <c r="A418" s="241"/>
      <c r="B418" s="242"/>
      <c r="C418" s="243"/>
      <c r="D418" s="244"/>
      <c r="E418" s="245"/>
      <c r="F418" s="245" t="s">
        <v>33</v>
      </c>
      <c r="G418" s="246">
        <f>G417+G405</f>
        <v>32</v>
      </c>
      <c r="H418" s="205" t="s">
        <v>9</v>
      </c>
    </row>
    <row r="419" spans="1:15" ht="17.399999999999999">
      <c r="A419" s="241">
        <f>A415+1</f>
        <v>57</v>
      </c>
      <c r="B419" s="242" t="s">
        <v>638</v>
      </c>
      <c r="C419" s="243"/>
      <c r="D419" s="244"/>
      <c r="E419" s="245"/>
      <c r="F419" s="245"/>
      <c r="G419" s="246"/>
      <c r="H419" s="247"/>
    </row>
    <row r="420" spans="1:15" ht="18">
      <c r="A420" s="241"/>
      <c r="B420" s="257" t="s">
        <v>19</v>
      </c>
      <c r="C420" s="200">
        <v>1</v>
      </c>
      <c r="D420" s="201">
        <v>1</v>
      </c>
      <c r="E420" s="207"/>
      <c r="F420" s="207"/>
      <c r="G420" s="204">
        <f t="shared" ref="G420:G421" si="38">PRODUCT(C420:F420)</f>
        <v>1</v>
      </c>
      <c r="H420" s="247"/>
    </row>
    <row r="421" spans="1:15" ht="18">
      <c r="A421" s="241"/>
      <c r="B421" s="257" t="s">
        <v>657</v>
      </c>
      <c r="C421" s="200">
        <v>1</v>
      </c>
      <c r="D421" s="201">
        <v>1</v>
      </c>
      <c r="E421" s="207"/>
      <c r="F421" s="207"/>
      <c r="G421" s="204">
        <f t="shared" si="38"/>
        <v>1</v>
      </c>
      <c r="H421" s="247"/>
    </row>
    <row r="422" spans="1:15" ht="18">
      <c r="A422" s="241"/>
      <c r="B422" s="257"/>
      <c r="C422" s="243"/>
      <c r="D422" s="244"/>
      <c r="E422" s="245"/>
      <c r="F422" s="245"/>
      <c r="G422" s="208">
        <f>ROUND(SUM(G420:G421),0)</f>
        <v>2</v>
      </c>
      <c r="H422" s="205" t="s">
        <v>169</v>
      </c>
    </row>
    <row r="423" spans="1:15" s="190" customFormat="1" ht="15.6">
      <c r="A423" s="241">
        <f>A419+1</f>
        <v>58</v>
      </c>
      <c r="B423" s="253" t="s">
        <v>844</v>
      </c>
      <c r="C423" s="247"/>
      <c r="D423" s="245"/>
      <c r="E423" s="245"/>
      <c r="F423" s="245"/>
      <c r="G423" s="246"/>
      <c r="H423" s="247"/>
      <c r="I423"/>
      <c r="J423"/>
      <c r="K423"/>
      <c r="L423"/>
      <c r="M423"/>
      <c r="N423"/>
      <c r="O423"/>
    </row>
    <row r="424" spans="1:15" ht="15.6">
      <c r="A424" s="363"/>
      <c r="B424" s="369" t="s">
        <v>845</v>
      </c>
      <c r="C424" s="364">
        <v>1</v>
      </c>
      <c r="D424" s="365">
        <v>5</v>
      </c>
      <c r="E424" s="365"/>
      <c r="F424" s="366"/>
      <c r="G424" s="370">
        <f>+PRODUCT(C424:F424)</f>
        <v>5</v>
      </c>
      <c r="H424" s="371" t="s">
        <v>9</v>
      </c>
    </row>
    <row r="425" spans="1:15" ht="15.6">
      <c r="A425" s="372"/>
      <c r="B425" s="369"/>
      <c r="C425" s="364"/>
      <c r="D425" s="365"/>
      <c r="E425" s="365"/>
      <c r="F425" s="366"/>
      <c r="G425" s="367"/>
      <c r="H425" s="368"/>
    </row>
    <row r="426" spans="1:15" ht="15.6">
      <c r="A426" s="372"/>
      <c r="B426" s="369"/>
      <c r="C426" s="364"/>
      <c r="D426" s="365"/>
      <c r="E426" s="365"/>
      <c r="F426" s="366" t="s">
        <v>33</v>
      </c>
      <c r="G426" s="367">
        <f>ROUNDUP(+SUM(G424:G425),0)</f>
        <v>5</v>
      </c>
      <c r="H426" s="368" t="s">
        <v>9</v>
      </c>
    </row>
    <row r="428" spans="1:15">
      <c r="A428" s="127"/>
      <c r="B428" s="127"/>
      <c r="C428" s="139"/>
      <c r="D428" s="136"/>
      <c r="E428" s="129"/>
      <c r="F428" s="138"/>
      <c r="G428" s="130"/>
      <c r="H428" s="131"/>
    </row>
    <row r="429" spans="1:15">
      <c r="A429" s="250"/>
      <c r="B429" s="251"/>
      <c r="C429" s="252"/>
      <c r="D429" s="252"/>
      <c r="E429" s="252"/>
      <c r="F429" s="252"/>
      <c r="G429" s="252"/>
      <c r="H429" s="252"/>
    </row>
    <row r="430" spans="1:15">
      <c r="A430" s="250"/>
      <c r="B430" s="251"/>
      <c r="C430" s="252"/>
      <c r="D430" s="252"/>
      <c r="E430" s="252"/>
      <c r="F430" s="252"/>
      <c r="G430" s="252"/>
      <c r="H430" s="252"/>
    </row>
  </sheetData>
  <mergeCells count="1">
    <mergeCell ref="A2:H2"/>
  </mergeCells>
  <pageMargins left="0.7" right="0.7" top="0.75" bottom="0.75" header="0.3" footer="0.3"/>
  <pageSetup paperSize="9" scale="8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H260"/>
  <sheetViews>
    <sheetView view="pageBreakPreview" zoomScale="110" zoomScaleSheetLayoutView="110" workbookViewId="0">
      <selection activeCell="A3" sqref="A1:XFD3"/>
    </sheetView>
  </sheetViews>
  <sheetFormatPr defaultRowHeight="14.4"/>
  <cols>
    <col min="1" max="1" width="6.88671875" style="7" bestFit="1" customWidth="1"/>
    <col min="2" max="2" width="42.109375" style="8" customWidth="1"/>
    <col min="3" max="3" width="6.109375" style="9" customWidth="1"/>
    <col min="4" max="6" width="10.88671875" style="9" customWidth="1"/>
    <col min="7" max="7" width="13.33203125" style="9" customWidth="1"/>
    <col min="8" max="8" width="12" style="9" customWidth="1"/>
  </cols>
  <sheetData>
    <row r="2" spans="1:8" ht="30.75" customHeight="1">
      <c r="A2" s="660" t="s">
        <v>990</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795</v>
      </c>
      <c r="C5" s="143"/>
      <c r="D5" s="17"/>
      <c r="E5" s="17"/>
      <c r="F5" s="17"/>
      <c r="G5" s="17"/>
      <c r="H5" s="143"/>
    </row>
    <row r="6" spans="1:8">
      <c r="A6" s="38">
        <v>1</v>
      </c>
      <c r="B6" s="37" t="s">
        <v>32</v>
      </c>
      <c r="C6" s="33"/>
      <c r="D6" s="35"/>
      <c r="E6" s="35"/>
      <c r="F6" s="35"/>
      <c r="G6" s="35"/>
      <c r="H6" s="33"/>
    </row>
    <row r="7" spans="1:8">
      <c r="A7" s="44"/>
      <c r="B7" s="41" t="s">
        <v>796</v>
      </c>
      <c r="C7" s="33">
        <v>2</v>
      </c>
      <c r="D7" s="35">
        <v>2.5</v>
      </c>
      <c r="E7" s="35">
        <v>3</v>
      </c>
      <c r="F7" s="35"/>
      <c r="G7" s="35">
        <f t="shared" ref="G7:G14" si="0">PRODUCT(C7:F7)</f>
        <v>15</v>
      </c>
      <c r="H7" s="33" t="s">
        <v>6</v>
      </c>
    </row>
    <row r="8" spans="1:8">
      <c r="A8" s="40"/>
      <c r="B8" s="41" t="s">
        <v>797</v>
      </c>
      <c r="C8" s="40">
        <v>1</v>
      </c>
      <c r="D8" s="42">
        <v>2.5</v>
      </c>
      <c r="E8" s="42">
        <v>3</v>
      </c>
      <c r="F8" s="42"/>
      <c r="G8" s="35">
        <f t="shared" si="0"/>
        <v>7.5</v>
      </c>
      <c r="H8" s="33" t="s">
        <v>6</v>
      </c>
    </row>
    <row r="9" spans="1:8">
      <c r="A9" s="40"/>
      <c r="B9" s="41" t="s">
        <v>832</v>
      </c>
      <c r="C9" s="40">
        <v>1</v>
      </c>
      <c r="D9" s="42">
        <v>12.015000000000001</v>
      </c>
      <c r="E9" s="42">
        <v>3</v>
      </c>
      <c r="F9" s="42"/>
      <c r="G9" s="35">
        <f t="shared" si="0"/>
        <v>36.045000000000002</v>
      </c>
      <c r="H9" s="33" t="s">
        <v>6</v>
      </c>
    </row>
    <row r="10" spans="1:8">
      <c r="A10" s="50"/>
      <c r="B10" s="41" t="s">
        <v>833</v>
      </c>
      <c r="C10" s="50">
        <v>1</v>
      </c>
      <c r="D10" s="51">
        <v>52.62</v>
      </c>
      <c r="E10" s="51">
        <v>3.3</v>
      </c>
      <c r="F10" s="51"/>
      <c r="G10" s="35">
        <f t="shared" si="0"/>
        <v>173.64599999999999</v>
      </c>
      <c r="H10" s="33" t="s">
        <v>6</v>
      </c>
    </row>
    <row r="11" spans="1:8">
      <c r="A11" s="40"/>
      <c r="B11" s="41" t="s">
        <v>798</v>
      </c>
      <c r="C11" s="40">
        <v>1</v>
      </c>
      <c r="D11" s="42">
        <v>5.5</v>
      </c>
      <c r="E11" s="42">
        <v>3</v>
      </c>
      <c r="F11" s="42"/>
      <c r="G11" s="35">
        <f t="shared" si="0"/>
        <v>16.5</v>
      </c>
      <c r="H11" s="33" t="s">
        <v>6</v>
      </c>
    </row>
    <row r="12" spans="1:8">
      <c r="A12" s="50"/>
      <c r="B12" s="55" t="s">
        <v>837</v>
      </c>
      <c r="C12" s="50">
        <v>1</v>
      </c>
      <c r="D12" s="51">
        <v>107.93</v>
      </c>
      <c r="E12" s="51"/>
      <c r="F12" s="51"/>
      <c r="G12" s="35">
        <f t="shared" si="0"/>
        <v>107.93</v>
      </c>
      <c r="H12" s="33" t="s">
        <v>6</v>
      </c>
    </row>
    <row r="13" spans="1:8">
      <c r="A13" s="50"/>
      <c r="B13" s="55" t="s">
        <v>834</v>
      </c>
      <c r="C13" s="50">
        <v>1</v>
      </c>
      <c r="D13" s="51">
        <f>3+2.8+2.791</f>
        <v>8.5909999999999993</v>
      </c>
      <c r="E13" s="42">
        <v>3</v>
      </c>
      <c r="F13" s="42"/>
      <c r="G13" s="35">
        <f t="shared" si="0"/>
        <v>25.772999999999996</v>
      </c>
      <c r="H13" s="33" t="s">
        <v>6</v>
      </c>
    </row>
    <row r="14" spans="1:8">
      <c r="A14" s="50"/>
      <c r="B14" s="55" t="s">
        <v>737</v>
      </c>
      <c r="C14" s="50">
        <v>2</v>
      </c>
      <c r="D14" s="51">
        <f>3.5</f>
        <v>3.5</v>
      </c>
      <c r="E14" s="51">
        <v>3</v>
      </c>
      <c r="F14" s="51"/>
      <c r="G14" s="51">
        <f t="shared" si="0"/>
        <v>21</v>
      </c>
      <c r="H14" s="33" t="s">
        <v>6</v>
      </c>
    </row>
    <row r="15" spans="1:8">
      <c r="A15" s="40"/>
      <c r="B15" s="41" t="s">
        <v>846</v>
      </c>
      <c r="C15" s="40">
        <v>1</v>
      </c>
      <c r="D15" s="42">
        <v>8</v>
      </c>
      <c r="E15" s="51">
        <v>3</v>
      </c>
      <c r="F15" s="51"/>
      <c r="G15" s="51">
        <f t="shared" ref="G15:G16" si="1">PRODUCT(C15:F15)</f>
        <v>24</v>
      </c>
      <c r="H15" s="33" t="s">
        <v>6</v>
      </c>
    </row>
    <row r="16" spans="1:8">
      <c r="A16" s="40"/>
      <c r="B16" s="41" t="s">
        <v>847</v>
      </c>
      <c r="C16" s="40">
        <v>1</v>
      </c>
      <c r="D16" s="42">
        <v>11.55</v>
      </c>
      <c r="E16" s="51">
        <v>3</v>
      </c>
      <c r="F16" s="51"/>
      <c r="G16" s="51">
        <f t="shared" si="1"/>
        <v>34.650000000000006</v>
      </c>
      <c r="H16" s="33" t="s">
        <v>6</v>
      </c>
    </row>
    <row r="17" spans="1:8">
      <c r="A17" s="40"/>
      <c r="B17" s="41"/>
      <c r="C17" s="40"/>
      <c r="D17" s="42"/>
      <c r="E17" s="42"/>
      <c r="F17" s="42"/>
      <c r="G17" s="42"/>
      <c r="H17" s="40"/>
    </row>
    <row r="18" spans="1:8">
      <c r="A18" s="33"/>
      <c r="B18" s="34"/>
      <c r="C18" s="33"/>
      <c r="D18" s="35"/>
      <c r="E18" s="36"/>
      <c r="F18" s="36" t="s">
        <v>33</v>
      </c>
      <c r="G18" s="36">
        <f>ROUNDUP(SUM(G7:G17)*1.1,0)</f>
        <v>509</v>
      </c>
      <c r="H18" s="38" t="s">
        <v>6</v>
      </c>
    </row>
    <row r="19" spans="1:8">
      <c r="A19" s="38">
        <f>A6+1</f>
        <v>2</v>
      </c>
      <c r="B19" s="37" t="s">
        <v>35</v>
      </c>
      <c r="C19" s="33"/>
      <c r="D19" s="35"/>
      <c r="E19" s="35" t="s">
        <v>34</v>
      </c>
      <c r="F19" s="35"/>
      <c r="G19" s="35"/>
      <c r="H19" s="33"/>
    </row>
    <row r="20" spans="1:8">
      <c r="A20" s="38"/>
      <c r="B20" s="37" t="s">
        <v>588</v>
      </c>
      <c r="C20" s="33"/>
      <c r="D20" s="35"/>
      <c r="E20" s="35"/>
      <c r="F20" s="35"/>
      <c r="G20" s="35"/>
      <c r="H20" s="33"/>
    </row>
    <row r="21" spans="1:8">
      <c r="A21" s="38"/>
      <c r="B21" s="41" t="s">
        <v>796</v>
      </c>
      <c r="C21" s="33">
        <v>2</v>
      </c>
      <c r="D21" s="35">
        <v>2.5</v>
      </c>
      <c r="E21" s="35">
        <v>3</v>
      </c>
      <c r="F21" s="35">
        <v>1</v>
      </c>
      <c r="G21" s="35">
        <f>PRODUCT(C21:F21)</f>
        <v>15</v>
      </c>
      <c r="H21" s="33" t="s">
        <v>7</v>
      </c>
    </row>
    <row r="22" spans="1:8">
      <c r="A22" s="44"/>
      <c r="B22" s="41" t="s">
        <v>797</v>
      </c>
      <c r="C22" s="40">
        <v>1</v>
      </c>
      <c r="D22" s="42">
        <v>2.5</v>
      </c>
      <c r="E22" s="42">
        <v>3</v>
      </c>
      <c r="F22" s="35">
        <v>1</v>
      </c>
      <c r="G22" s="35">
        <f t="shared" ref="G22" si="2">PRODUCT(C22:F22)</f>
        <v>7.5</v>
      </c>
      <c r="H22" s="33" t="s">
        <v>7</v>
      </c>
    </row>
    <row r="23" spans="1:8">
      <c r="A23" s="44"/>
      <c r="B23" s="41" t="s">
        <v>832</v>
      </c>
      <c r="C23" s="40">
        <v>1</v>
      </c>
      <c r="D23" s="42">
        <v>12.015000000000001</v>
      </c>
      <c r="E23" s="42">
        <v>3</v>
      </c>
      <c r="F23" s="35">
        <v>1</v>
      </c>
      <c r="G23" s="35">
        <f t="shared" ref="G23:G24" si="3">PRODUCT(C23:F23)</f>
        <v>36.045000000000002</v>
      </c>
      <c r="H23" s="33" t="s">
        <v>7</v>
      </c>
    </row>
    <row r="24" spans="1:8">
      <c r="A24" s="44"/>
      <c r="B24" s="41" t="s">
        <v>833</v>
      </c>
      <c r="C24" s="50">
        <v>1</v>
      </c>
      <c r="D24" s="51">
        <v>52.62</v>
      </c>
      <c r="E24" s="42">
        <v>3.3</v>
      </c>
      <c r="F24" s="35">
        <v>1</v>
      </c>
      <c r="G24" s="35">
        <f t="shared" si="3"/>
        <v>173.64599999999999</v>
      </c>
      <c r="H24" s="33" t="s">
        <v>7</v>
      </c>
    </row>
    <row r="25" spans="1:8">
      <c r="A25" s="53"/>
      <c r="B25" s="41" t="s">
        <v>798</v>
      </c>
      <c r="C25" s="40">
        <v>1</v>
      </c>
      <c r="D25" s="42">
        <v>5.5</v>
      </c>
      <c r="E25" s="42">
        <v>3</v>
      </c>
      <c r="F25" s="35">
        <v>1</v>
      </c>
      <c r="G25" s="35">
        <f t="shared" ref="G25:G30" si="4">PRODUCT(C25:F25)</f>
        <v>16.5</v>
      </c>
      <c r="H25" s="33" t="s">
        <v>7</v>
      </c>
    </row>
    <row r="26" spans="1:8">
      <c r="A26" s="50"/>
      <c r="B26" s="55" t="s">
        <v>837</v>
      </c>
      <c r="C26" s="50">
        <v>1</v>
      </c>
      <c r="D26" s="51">
        <v>107.93</v>
      </c>
      <c r="E26" s="51"/>
      <c r="F26" s="51">
        <v>0.9</v>
      </c>
      <c r="G26" s="35">
        <f>PRODUCT(C26:F26)</f>
        <v>97.137000000000015</v>
      </c>
      <c r="H26" s="33" t="s">
        <v>7</v>
      </c>
    </row>
    <row r="27" spans="1:8">
      <c r="A27" s="53"/>
      <c r="B27" s="55" t="s">
        <v>834</v>
      </c>
      <c r="C27" s="50">
        <v>1</v>
      </c>
      <c r="D27" s="51">
        <f>3+2.8+2.791</f>
        <v>8.5909999999999993</v>
      </c>
      <c r="E27" s="42">
        <v>3</v>
      </c>
      <c r="F27" s="35">
        <v>1</v>
      </c>
      <c r="G27" s="35">
        <f t="shared" si="4"/>
        <v>25.772999999999996</v>
      </c>
      <c r="H27" s="33" t="s">
        <v>7</v>
      </c>
    </row>
    <row r="28" spans="1:8">
      <c r="A28" s="53"/>
      <c r="B28" s="55" t="s">
        <v>737</v>
      </c>
      <c r="C28" s="50">
        <v>2</v>
      </c>
      <c r="D28" s="51">
        <f>3.5</f>
        <v>3.5</v>
      </c>
      <c r="E28" s="42">
        <v>3</v>
      </c>
      <c r="F28" s="35">
        <v>1</v>
      </c>
      <c r="G28" s="35">
        <f t="shared" si="4"/>
        <v>21</v>
      </c>
      <c r="H28" s="33" t="s">
        <v>7</v>
      </c>
    </row>
    <row r="29" spans="1:8">
      <c r="A29" s="40"/>
      <c r="B29" s="41" t="s">
        <v>846</v>
      </c>
      <c r="C29" s="40">
        <v>1</v>
      </c>
      <c r="D29" s="42">
        <v>8</v>
      </c>
      <c r="E29" s="51">
        <v>3</v>
      </c>
      <c r="F29" s="35">
        <v>1</v>
      </c>
      <c r="G29" s="51">
        <f t="shared" si="4"/>
        <v>24</v>
      </c>
      <c r="H29" s="33" t="s">
        <v>7</v>
      </c>
    </row>
    <row r="30" spans="1:8">
      <c r="A30" s="40"/>
      <c r="B30" s="41" t="s">
        <v>847</v>
      </c>
      <c r="C30" s="40">
        <v>1</v>
      </c>
      <c r="D30" s="42">
        <v>11.55</v>
      </c>
      <c r="E30" s="51">
        <v>3</v>
      </c>
      <c r="F30" s="35">
        <v>1</v>
      </c>
      <c r="G30" s="51">
        <f t="shared" si="4"/>
        <v>34.650000000000006</v>
      </c>
      <c r="H30" s="33" t="s">
        <v>7</v>
      </c>
    </row>
    <row r="31" spans="1:8">
      <c r="A31" s="38"/>
      <c r="B31" s="34"/>
      <c r="C31" s="33"/>
      <c r="D31" s="35"/>
      <c r="E31" s="35"/>
      <c r="F31" s="35"/>
      <c r="G31" s="35"/>
      <c r="H31" s="33"/>
    </row>
    <row r="32" spans="1:8">
      <c r="A32" s="38"/>
      <c r="B32" s="37" t="s">
        <v>41</v>
      </c>
      <c r="C32" s="33"/>
      <c r="D32" s="35"/>
      <c r="E32" s="35"/>
      <c r="F32" s="35"/>
      <c r="G32" s="36">
        <f>ROUND(SUM(G21:G31)*1.1,0)</f>
        <v>496</v>
      </c>
      <c r="H32" s="38" t="s">
        <v>7</v>
      </c>
    </row>
    <row r="33" spans="1:8">
      <c r="A33" s="38"/>
      <c r="B33" s="37"/>
      <c r="C33" s="33"/>
      <c r="D33" s="35"/>
      <c r="E33" s="35"/>
      <c r="F33" s="35"/>
      <c r="G33" s="36"/>
      <c r="H33" s="38"/>
    </row>
    <row r="34" spans="1:8">
      <c r="A34" s="38"/>
      <c r="B34" s="39" t="s">
        <v>42</v>
      </c>
      <c r="C34" s="33"/>
      <c r="D34" s="35"/>
      <c r="E34" s="35"/>
      <c r="F34" s="35"/>
      <c r="G34" s="36">
        <f>+G32</f>
        <v>496</v>
      </c>
      <c r="H34" s="38" t="s">
        <v>7</v>
      </c>
    </row>
    <row r="35" spans="1:8">
      <c r="A35" s="38"/>
      <c r="B35" s="34"/>
      <c r="C35" s="33"/>
      <c r="D35" s="35"/>
      <c r="E35" s="35"/>
      <c r="F35" s="35"/>
      <c r="G35" s="36"/>
      <c r="H35" s="38"/>
    </row>
    <row r="36" spans="1:8" ht="27.6">
      <c r="A36" s="38">
        <f>A19+1</f>
        <v>3</v>
      </c>
      <c r="B36" s="49" t="s">
        <v>43</v>
      </c>
      <c r="C36" s="50"/>
      <c r="D36" s="51"/>
      <c r="E36" s="51"/>
      <c r="F36" s="51"/>
      <c r="G36" s="52"/>
      <c r="H36" s="53"/>
    </row>
    <row r="37" spans="1:8">
      <c r="A37" s="53"/>
      <c r="B37" s="54" t="s">
        <v>44</v>
      </c>
      <c r="C37" s="50"/>
      <c r="D37" s="51"/>
      <c r="E37" s="51"/>
      <c r="F37" s="51"/>
      <c r="G37" s="52">
        <f>G34</f>
        <v>496</v>
      </c>
      <c r="H37" s="53" t="s">
        <v>7</v>
      </c>
    </row>
    <row r="38" spans="1:8">
      <c r="A38" s="53"/>
      <c r="B38" s="54" t="s">
        <v>45</v>
      </c>
      <c r="C38" s="50"/>
      <c r="D38" s="51"/>
      <c r="E38" s="51"/>
      <c r="F38" s="51"/>
      <c r="G38" s="52"/>
      <c r="H38" s="53"/>
    </row>
    <row r="39" spans="1:8">
      <c r="A39" s="53"/>
      <c r="B39" s="55" t="s">
        <v>46</v>
      </c>
      <c r="C39" s="50"/>
      <c r="D39" s="51"/>
      <c r="E39" s="51"/>
      <c r="F39" s="51"/>
      <c r="G39" s="51">
        <f>-G106</f>
        <v>-51</v>
      </c>
      <c r="H39" s="50" t="s">
        <v>7</v>
      </c>
    </row>
    <row r="40" spans="1:8">
      <c r="A40" s="44"/>
      <c r="B40" s="41" t="s">
        <v>830</v>
      </c>
      <c r="C40" s="40"/>
      <c r="D40" s="42"/>
      <c r="E40" s="42"/>
      <c r="F40" s="42"/>
      <c r="G40" s="42">
        <f>-G91</f>
        <v>-117</v>
      </c>
      <c r="H40" s="50" t="s">
        <v>7</v>
      </c>
    </row>
    <row r="41" spans="1:8">
      <c r="A41" s="53"/>
      <c r="B41" s="55" t="s">
        <v>799</v>
      </c>
      <c r="C41" s="50"/>
      <c r="D41" s="51"/>
      <c r="E41" s="51"/>
      <c r="F41" s="51"/>
      <c r="G41" s="51">
        <f>-G62</f>
        <v>-152</v>
      </c>
      <c r="H41" s="50" t="s">
        <v>7</v>
      </c>
    </row>
    <row r="42" spans="1:8">
      <c r="A42" s="44"/>
      <c r="B42" s="341" t="s">
        <v>831</v>
      </c>
      <c r="C42" s="40"/>
      <c r="D42" s="42"/>
      <c r="E42" s="42"/>
      <c r="F42" s="42"/>
      <c r="G42" s="60">
        <f>-G122</f>
        <v>-80</v>
      </c>
      <c r="H42" s="50" t="s">
        <v>7</v>
      </c>
    </row>
    <row r="43" spans="1:8">
      <c r="A43" s="38"/>
      <c r="B43" s="54" t="s">
        <v>51</v>
      </c>
      <c r="C43" s="50"/>
      <c r="D43" s="51"/>
      <c r="E43" s="51"/>
      <c r="F43" s="51"/>
      <c r="G43" s="56">
        <f>ROUND(SUM(G37:G42),0)</f>
        <v>96</v>
      </c>
      <c r="H43" s="50" t="s">
        <v>7</v>
      </c>
    </row>
    <row r="44" spans="1:8">
      <c r="A44" s="53"/>
      <c r="B44" s="54"/>
      <c r="C44" s="50"/>
      <c r="D44" s="51"/>
      <c r="E44" s="51"/>
      <c r="F44" s="51"/>
      <c r="G44" s="57"/>
      <c r="H44" s="53"/>
    </row>
    <row r="45" spans="1:8" ht="27.6">
      <c r="A45" s="53"/>
      <c r="B45" s="49" t="s">
        <v>54</v>
      </c>
      <c r="C45" s="61">
        <v>0</v>
      </c>
      <c r="D45" s="51" t="s">
        <v>55</v>
      </c>
      <c r="E45" s="51">
        <f>G37</f>
        <v>496</v>
      </c>
      <c r="F45" s="51"/>
      <c r="G45" s="52">
        <f>G43</f>
        <v>96</v>
      </c>
      <c r="H45" s="53" t="s">
        <v>7</v>
      </c>
    </row>
    <row r="46" spans="1:8">
      <c r="A46" s="44"/>
      <c r="B46" s="49"/>
      <c r="C46" s="61"/>
      <c r="D46" s="51"/>
      <c r="E46" s="51"/>
      <c r="F46" s="51"/>
      <c r="G46" s="342"/>
      <c r="H46" s="53"/>
    </row>
    <row r="47" spans="1:8">
      <c r="A47" s="53"/>
      <c r="B47" s="62" t="s">
        <v>56</v>
      </c>
      <c r="C47" s="33"/>
      <c r="D47" s="35"/>
      <c r="E47" s="35"/>
      <c r="F47" s="35"/>
      <c r="G47" s="57">
        <f>G37-G45</f>
        <v>400</v>
      </c>
      <c r="H47" s="38" t="s">
        <v>7</v>
      </c>
    </row>
    <row r="48" spans="1:8">
      <c r="A48" s="44"/>
      <c r="B48" s="339"/>
      <c r="C48" s="40"/>
      <c r="D48" s="42"/>
      <c r="E48" s="42"/>
      <c r="F48" s="42"/>
      <c r="G48" s="35"/>
      <c r="H48" s="44"/>
    </row>
    <row r="49" spans="1:8">
      <c r="A49" s="44"/>
      <c r="B49" s="339"/>
      <c r="C49" s="40"/>
      <c r="D49" s="42"/>
      <c r="E49" s="42"/>
      <c r="F49" s="42"/>
      <c r="G49" s="35"/>
      <c r="H49" s="44"/>
    </row>
    <row r="50" spans="1:8">
      <c r="A50" s="44">
        <f>A36+1</f>
        <v>4</v>
      </c>
      <c r="B50" s="54" t="s">
        <v>801</v>
      </c>
      <c r="C50" s="40"/>
      <c r="D50" s="42"/>
      <c r="E50" s="42"/>
      <c r="F50" s="42"/>
      <c r="G50" s="35"/>
      <c r="H50" s="44"/>
    </row>
    <row r="51" spans="1:8">
      <c r="A51" s="44"/>
      <c r="B51" s="41" t="s">
        <v>796</v>
      </c>
      <c r="C51" s="33">
        <v>2</v>
      </c>
      <c r="D51" s="35">
        <v>2.5</v>
      </c>
      <c r="E51" s="35">
        <v>3</v>
      </c>
      <c r="F51" s="35">
        <v>0.3</v>
      </c>
      <c r="G51" s="35">
        <f>PRODUCT(C51:F51)</f>
        <v>4.5</v>
      </c>
      <c r="H51" s="33" t="s">
        <v>7</v>
      </c>
    </row>
    <row r="52" spans="1:8">
      <c r="A52" s="44"/>
      <c r="B52" s="41" t="s">
        <v>797</v>
      </c>
      <c r="C52" s="40">
        <v>1</v>
      </c>
      <c r="D52" s="42">
        <v>2.5</v>
      </c>
      <c r="E52" s="42">
        <v>3</v>
      </c>
      <c r="F52" s="35">
        <v>0.3</v>
      </c>
      <c r="G52" s="35">
        <f t="shared" ref="G52:G54" si="5">PRODUCT(C52:F52)</f>
        <v>2.25</v>
      </c>
      <c r="H52" s="33" t="s">
        <v>7</v>
      </c>
    </row>
    <row r="53" spans="1:8">
      <c r="A53" s="44"/>
      <c r="B53" s="41" t="s">
        <v>832</v>
      </c>
      <c r="C53" s="40">
        <v>1</v>
      </c>
      <c r="D53" s="42">
        <v>12.015000000000001</v>
      </c>
      <c r="E53" s="42">
        <v>3</v>
      </c>
      <c r="F53" s="35">
        <v>0.3</v>
      </c>
      <c r="G53" s="35">
        <f t="shared" si="5"/>
        <v>10.813499999999999</v>
      </c>
      <c r="H53" s="33" t="s">
        <v>7</v>
      </c>
    </row>
    <row r="54" spans="1:8">
      <c r="A54" s="44"/>
      <c r="B54" s="41" t="s">
        <v>833</v>
      </c>
      <c r="C54" s="50">
        <v>1</v>
      </c>
      <c r="D54" s="51">
        <v>52.62</v>
      </c>
      <c r="E54" s="42">
        <v>3.3</v>
      </c>
      <c r="F54" s="35">
        <v>0.3</v>
      </c>
      <c r="G54" s="35">
        <f t="shared" si="5"/>
        <v>52.093799999999995</v>
      </c>
      <c r="H54" s="33" t="s">
        <v>7</v>
      </c>
    </row>
    <row r="55" spans="1:8">
      <c r="A55" s="53"/>
      <c r="B55" s="41" t="s">
        <v>798</v>
      </c>
      <c r="C55" s="40">
        <v>1</v>
      </c>
      <c r="D55" s="42">
        <v>5.5</v>
      </c>
      <c r="E55" s="42">
        <v>3</v>
      </c>
      <c r="F55" s="35">
        <v>0.3</v>
      </c>
      <c r="G55" s="35">
        <f t="shared" ref="G55:G60" si="6">PRODUCT(C55:F55)</f>
        <v>4.95</v>
      </c>
      <c r="H55" s="33" t="s">
        <v>7</v>
      </c>
    </row>
    <row r="56" spans="1:8">
      <c r="A56" s="50"/>
      <c r="B56" s="55" t="s">
        <v>837</v>
      </c>
      <c r="C56" s="50">
        <v>1</v>
      </c>
      <c r="D56" s="51">
        <v>107.93</v>
      </c>
      <c r="E56" s="51"/>
      <c r="F56" s="51">
        <v>0.3</v>
      </c>
      <c r="G56" s="35">
        <f>PRODUCT(C56:F56)</f>
        <v>32.378999999999998</v>
      </c>
      <c r="H56" s="33" t="s">
        <v>7</v>
      </c>
    </row>
    <row r="57" spans="1:8">
      <c r="A57" s="53"/>
      <c r="B57" s="55" t="s">
        <v>834</v>
      </c>
      <c r="C57" s="50">
        <v>1</v>
      </c>
      <c r="D57" s="51">
        <f>3+2.8+2.791</f>
        <v>8.5909999999999993</v>
      </c>
      <c r="E57" s="42">
        <v>3</v>
      </c>
      <c r="F57" s="35">
        <v>0.3</v>
      </c>
      <c r="G57" s="35">
        <f t="shared" si="6"/>
        <v>7.7318999999999987</v>
      </c>
      <c r="H57" s="33" t="s">
        <v>7</v>
      </c>
    </row>
    <row r="58" spans="1:8">
      <c r="A58" s="53"/>
      <c r="B58" s="55" t="s">
        <v>737</v>
      </c>
      <c r="C58" s="50">
        <v>2</v>
      </c>
      <c r="D58" s="51">
        <f>3.5</f>
        <v>3.5</v>
      </c>
      <c r="E58" s="42">
        <v>3</v>
      </c>
      <c r="F58" s="35">
        <v>0.3</v>
      </c>
      <c r="G58" s="35">
        <f t="shared" si="6"/>
        <v>6.3</v>
      </c>
      <c r="H58" s="33" t="s">
        <v>7</v>
      </c>
    </row>
    <row r="59" spans="1:8">
      <c r="A59" s="40"/>
      <c r="B59" s="41" t="s">
        <v>846</v>
      </c>
      <c r="C59" s="40">
        <v>1</v>
      </c>
      <c r="D59" s="42">
        <v>8</v>
      </c>
      <c r="E59" s="51">
        <v>3</v>
      </c>
      <c r="F59" s="35">
        <v>0.3</v>
      </c>
      <c r="G59" s="51">
        <f t="shared" si="6"/>
        <v>7.1999999999999993</v>
      </c>
      <c r="H59" s="33" t="s">
        <v>7</v>
      </c>
    </row>
    <row r="60" spans="1:8">
      <c r="A60" s="40"/>
      <c r="B60" s="41" t="s">
        <v>847</v>
      </c>
      <c r="C60" s="40">
        <v>1</v>
      </c>
      <c r="D60" s="42">
        <v>11.55</v>
      </c>
      <c r="E60" s="51">
        <v>3</v>
      </c>
      <c r="F60" s="35">
        <v>0.3</v>
      </c>
      <c r="G60" s="51">
        <f t="shared" si="6"/>
        <v>10.395000000000001</v>
      </c>
      <c r="H60" s="33" t="s">
        <v>7</v>
      </c>
    </row>
    <row r="61" spans="1:8">
      <c r="A61" s="44"/>
      <c r="B61" s="35"/>
      <c r="C61" s="40"/>
      <c r="D61" s="42"/>
      <c r="E61" s="42"/>
      <c r="F61" s="42"/>
      <c r="G61" s="35"/>
      <c r="H61" s="44"/>
    </row>
    <row r="62" spans="1:8">
      <c r="A62" s="38"/>
      <c r="B62" s="43"/>
      <c r="C62" s="33"/>
      <c r="D62" s="35"/>
      <c r="E62" s="35"/>
      <c r="F62" s="36" t="s">
        <v>33</v>
      </c>
      <c r="G62" s="36">
        <f>ROUND(SUM(G51:G61)*1.1,0)</f>
        <v>152</v>
      </c>
      <c r="H62" s="38" t="s">
        <v>7</v>
      </c>
    </row>
    <row r="63" spans="1:8">
      <c r="A63" s="44"/>
      <c r="B63" s="343"/>
      <c r="C63" s="40"/>
      <c r="D63" s="42"/>
      <c r="E63" s="42"/>
      <c r="F63" s="45"/>
      <c r="G63" s="45"/>
      <c r="H63" s="44"/>
    </row>
    <row r="64" spans="1:8">
      <c r="A64" s="44">
        <f>A50+1</f>
        <v>5</v>
      </c>
      <c r="B64" s="54" t="s">
        <v>800</v>
      </c>
      <c r="C64" s="40"/>
      <c r="D64" s="42"/>
      <c r="E64" s="42"/>
      <c r="F64" s="42"/>
      <c r="G64" s="35"/>
      <c r="H64" s="44"/>
    </row>
    <row r="65" spans="1:8">
      <c r="A65" s="44"/>
      <c r="B65" s="41" t="s">
        <v>796</v>
      </c>
      <c r="C65" s="33">
        <v>2</v>
      </c>
      <c r="D65" s="35">
        <v>2.5</v>
      </c>
      <c r="E65" s="35">
        <v>3</v>
      </c>
      <c r="F65" s="35"/>
      <c r="G65" s="35">
        <f>PRODUCT(C65:F65)</f>
        <v>15</v>
      </c>
      <c r="H65" s="33" t="s">
        <v>6</v>
      </c>
    </row>
    <row r="66" spans="1:8">
      <c r="A66" s="44"/>
      <c r="B66" s="41" t="s">
        <v>797</v>
      </c>
      <c r="C66" s="40">
        <v>1</v>
      </c>
      <c r="D66" s="42">
        <v>2.5</v>
      </c>
      <c r="E66" s="42">
        <v>3</v>
      </c>
      <c r="F66" s="35"/>
      <c r="G66" s="35">
        <f t="shared" ref="G66:G68" si="7">PRODUCT(C66:F66)</f>
        <v>7.5</v>
      </c>
      <c r="H66" s="33" t="s">
        <v>6</v>
      </c>
    </row>
    <row r="67" spans="1:8">
      <c r="A67" s="53"/>
      <c r="B67" s="41" t="s">
        <v>832</v>
      </c>
      <c r="C67" s="40">
        <v>1</v>
      </c>
      <c r="D67" s="42">
        <v>12.015000000000001</v>
      </c>
      <c r="E67" s="42">
        <v>3</v>
      </c>
      <c r="F67" s="35"/>
      <c r="G67" s="35">
        <f t="shared" si="7"/>
        <v>36.045000000000002</v>
      </c>
      <c r="H67" s="33" t="s">
        <v>6</v>
      </c>
    </row>
    <row r="68" spans="1:8">
      <c r="A68" s="53"/>
      <c r="B68" s="41" t="s">
        <v>833</v>
      </c>
      <c r="C68" s="50">
        <v>1</v>
      </c>
      <c r="D68" s="51">
        <v>52.62</v>
      </c>
      <c r="E68" s="42">
        <v>3.3</v>
      </c>
      <c r="F68" s="35"/>
      <c r="G68" s="35">
        <f t="shared" si="7"/>
        <v>173.64599999999999</v>
      </c>
      <c r="H68" s="33" t="s">
        <v>6</v>
      </c>
    </row>
    <row r="69" spans="1:8">
      <c r="A69" s="53"/>
      <c r="B69" s="41" t="s">
        <v>798</v>
      </c>
      <c r="C69" s="40">
        <v>1</v>
      </c>
      <c r="D69" s="42">
        <v>5.5</v>
      </c>
      <c r="E69" s="42">
        <v>3</v>
      </c>
      <c r="F69" s="51"/>
      <c r="G69" s="35">
        <f t="shared" ref="G69" si="8">PRODUCT(C69:F69)</f>
        <v>16.5</v>
      </c>
      <c r="H69" s="33" t="s">
        <v>6</v>
      </c>
    </row>
    <row r="70" spans="1:8">
      <c r="A70" s="50"/>
      <c r="B70" s="55" t="s">
        <v>837</v>
      </c>
      <c r="C70" s="50">
        <v>1</v>
      </c>
      <c r="D70" s="51">
        <v>107.93</v>
      </c>
      <c r="E70" s="51"/>
      <c r="F70" s="51"/>
      <c r="G70" s="35">
        <f>PRODUCT(C70:F70)</f>
        <v>107.93</v>
      </c>
      <c r="H70" s="33" t="s">
        <v>6</v>
      </c>
    </row>
    <row r="71" spans="1:8">
      <c r="A71" s="53"/>
      <c r="B71" s="55" t="s">
        <v>834</v>
      </c>
      <c r="C71" s="50">
        <v>1</v>
      </c>
      <c r="D71" s="51">
        <f>3+2.8+2.791</f>
        <v>8.5909999999999993</v>
      </c>
      <c r="E71" s="42">
        <v>3</v>
      </c>
      <c r="F71" s="51"/>
      <c r="G71" s="35">
        <f t="shared" ref="G71:G74" si="9">PRODUCT(C71:F71)</f>
        <v>25.772999999999996</v>
      </c>
      <c r="H71" s="33" t="s">
        <v>6</v>
      </c>
    </row>
    <row r="72" spans="1:8">
      <c r="A72" s="53"/>
      <c r="B72" s="55" t="s">
        <v>737</v>
      </c>
      <c r="C72" s="50">
        <v>2</v>
      </c>
      <c r="D72" s="51">
        <f>3.5</f>
        <v>3.5</v>
      </c>
      <c r="E72" s="42">
        <v>3</v>
      </c>
      <c r="F72" s="51"/>
      <c r="G72" s="35">
        <f t="shared" si="9"/>
        <v>21</v>
      </c>
      <c r="H72" s="33" t="s">
        <v>6</v>
      </c>
    </row>
    <row r="73" spans="1:8">
      <c r="A73" s="40"/>
      <c r="B73" s="41" t="s">
        <v>846</v>
      </c>
      <c r="C73" s="40">
        <v>1</v>
      </c>
      <c r="D73" s="42">
        <v>8</v>
      </c>
      <c r="E73" s="51">
        <v>3</v>
      </c>
      <c r="F73" s="35"/>
      <c r="G73" s="51">
        <f t="shared" si="9"/>
        <v>24</v>
      </c>
      <c r="H73" s="33" t="s">
        <v>6</v>
      </c>
    </row>
    <row r="74" spans="1:8">
      <c r="A74" s="40"/>
      <c r="B74" s="41" t="s">
        <v>847</v>
      </c>
      <c r="C74" s="40">
        <v>1</v>
      </c>
      <c r="D74" s="42">
        <v>11.55</v>
      </c>
      <c r="E74" s="51">
        <v>3</v>
      </c>
      <c r="F74" s="35"/>
      <c r="G74" s="51">
        <f t="shared" si="9"/>
        <v>34.650000000000006</v>
      </c>
      <c r="H74" s="33" t="s">
        <v>6</v>
      </c>
    </row>
    <row r="75" spans="1:8">
      <c r="A75" s="44"/>
      <c r="B75" s="35"/>
      <c r="C75" s="40"/>
      <c r="D75" s="42"/>
      <c r="E75" s="42"/>
      <c r="F75" s="42"/>
      <c r="G75" s="35"/>
      <c r="H75" s="44"/>
    </row>
    <row r="76" spans="1:8">
      <c r="A76" s="38"/>
      <c r="B76" s="43"/>
      <c r="C76" s="33"/>
      <c r="D76" s="35"/>
      <c r="E76" s="35"/>
      <c r="F76" s="36" t="s">
        <v>33</v>
      </c>
      <c r="G76" s="36">
        <f>ROUND(SUM(G65:G75)*1.1,0)</f>
        <v>508</v>
      </c>
      <c r="H76" s="38" t="s">
        <v>6</v>
      </c>
    </row>
    <row r="77" spans="1:8">
      <c r="A77" s="44"/>
      <c r="B77" s="48"/>
      <c r="C77" s="40"/>
      <c r="D77" s="42"/>
      <c r="E77" s="42"/>
      <c r="F77" s="42"/>
      <c r="G77" s="45"/>
      <c r="H77" s="44"/>
    </row>
    <row r="78" spans="1:8">
      <c r="A78" s="38">
        <f>A64+1</f>
        <v>6</v>
      </c>
      <c r="B78" s="37" t="s">
        <v>587</v>
      </c>
      <c r="C78" s="33"/>
      <c r="D78" s="35"/>
      <c r="E78" s="35"/>
      <c r="F78" s="35"/>
      <c r="G78" s="35"/>
      <c r="H78" s="33"/>
    </row>
    <row r="79" spans="1:8">
      <c r="A79" s="38"/>
      <c r="B79" s="37" t="s">
        <v>590</v>
      </c>
      <c r="C79" s="33"/>
      <c r="D79" s="35"/>
      <c r="E79" s="35"/>
      <c r="F79" s="35"/>
      <c r="G79" s="35"/>
      <c r="H79" s="33"/>
    </row>
    <row r="80" spans="1:8">
      <c r="A80" s="44"/>
      <c r="B80" s="41" t="s">
        <v>796</v>
      </c>
      <c r="C80" s="33">
        <v>2</v>
      </c>
      <c r="D80" s="35">
        <v>2.5</v>
      </c>
      <c r="E80" s="35">
        <v>3</v>
      </c>
      <c r="F80" s="35">
        <v>0.23</v>
      </c>
      <c r="G80" s="35">
        <f>PRODUCT(C80:F80)</f>
        <v>3.45</v>
      </c>
      <c r="H80" s="33" t="s">
        <v>7</v>
      </c>
    </row>
    <row r="81" spans="1:8">
      <c r="A81" s="44"/>
      <c r="B81" s="41" t="s">
        <v>797</v>
      </c>
      <c r="C81" s="40">
        <v>1</v>
      </c>
      <c r="D81" s="42">
        <v>2.5</v>
      </c>
      <c r="E81" s="42">
        <v>3</v>
      </c>
      <c r="F81" s="35">
        <v>0.23</v>
      </c>
      <c r="G81" s="35">
        <f t="shared" ref="G81:G83" si="10">PRODUCT(C81:F81)</f>
        <v>1.7250000000000001</v>
      </c>
      <c r="H81" s="33" t="s">
        <v>7</v>
      </c>
    </row>
    <row r="82" spans="1:8">
      <c r="A82" s="44"/>
      <c r="B82" s="41" t="s">
        <v>832</v>
      </c>
      <c r="C82" s="40">
        <v>1</v>
      </c>
      <c r="D82" s="42">
        <v>12.015000000000001</v>
      </c>
      <c r="E82" s="42">
        <v>3</v>
      </c>
      <c r="F82" s="35">
        <v>0.23</v>
      </c>
      <c r="G82" s="35">
        <f t="shared" si="10"/>
        <v>8.2903500000000001</v>
      </c>
      <c r="H82" s="33" t="s">
        <v>7</v>
      </c>
    </row>
    <row r="83" spans="1:8">
      <c r="A83" s="44"/>
      <c r="B83" s="41" t="s">
        <v>833</v>
      </c>
      <c r="C83" s="50">
        <v>1</v>
      </c>
      <c r="D83" s="51">
        <v>52.62</v>
      </c>
      <c r="E83" s="42">
        <v>3.3</v>
      </c>
      <c r="F83" s="35">
        <v>0.23</v>
      </c>
      <c r="G83" s="35">
        <f t="shared" si="10"/>
        <v>39.938580000000002</v>
      </c>
      <c r="H83" s="33" t="s">
        <v>7</v>
      </c>
    </row>
    <row r="84" spans="1:8">
      <c r="A84" s="53"/>
      <c r="B84" s="41" t="s">
        <v>798</v>
      </c>
      <c r="C84" s="40">
        <v>1</v>
      </c>
      <c r="D84" s="42">
        <v>5.5</v>
      </c>
      <c r="E84" s="42">
        <v>3</v>
      </c>
      <c r="F84" s="35">
        <v>0.23</v>
      </c>
      <c r="G84" s="35">
        <f t="shared" ref="G84:G89" si="11">PRODUCT(C84:F84)</f>
        <v>3.7950000000000004</v>
      </c>
      <c r="H84" s="33" t="s">
        <v>7</v>
      </c>
    </row>
    <row r="85" spans="1:8">
      <c r="A85" s="50"/>
      <c r="B85" s="55" t="s">
        <v>837</v>
      </c>
      <c r="C85" s="50">
        <v>1</v>
      </c>
      <c r="D85" s="51">
        <v>107.93</v>
      </c>
      <c r="E85" s="51"/>
      <c r="F85" s="51">
        <v>0.23</v>
      </c>
      <c r="G85" s="35">
        <f>PRODUCT(C85:F85)</f>
        <v>24.823900000000002</v>
      </c>
      <c r="H85" s="33" t="s">
        <v>7</v>
      </c>
    </row>
    <row r="86" spans="1:8">
      <c r="A86" s="53"/>
      <c r="B86" s="55" t="s">
        <v>834</v>
      </c>
      <c r="C86" s="50">
        <v>1</v>
      </c>
      <c r="D86" s="51">
        <f>3+2.8+2.791</f>
        <v>8.5909999999999993</v>
      </c>
      <c r="E86" s="42">
        <v>3</v>
      </c>
      <c r="F86" s="35">
        <v>0.23</v>
      </c>
      <c r="G86" s="35">
        <f t="shared" si="11"/>
        <v>5.927789999999999</v>
      </c>
      <c r="H86" s="33" t="s">
        <v>7</v>
      </c>
    </row>
    <row r="87" spans="1:8">
      <c r="A87" s="53"/>
      <c r="B87" s="55" t="s">
        <v>737</v>
      </c>
      <c r="C87" s="50">
        <v>2</v>
      </c>
      <c r="D87" s="51">
        <f>3.5</f>
        <v>3.5</v>
      </c>
      <c r="E87" s="42">
        <v>3</v>
      </c>
      <c r="F87" s="35">
        <v>0.23</v>
      </c>
      <c r="G87" s="35">
        <f t="shared" si="11"/>
        <v>4.83</v>
      </c>
      <c r="H87" s="33" t="s">
        <v>7</v>
      </c>
    </row>
    <row r="88" spans="1:8">
      <c r="A88" s="40"/>
      <c r="B88" s="41" t="s">
        <v>846</v>
      </c>
      <c r="C88" s="40">
        <v>1</v>
      </c>
      <c r="D88" s="42">
        <v>8</v>
      </c>
      <c r="E88" s="51">
        <v>3</v>
      </c>
      <c r="F88" s="35">
        <v>0.23</v>
      </c>
      <c r="G88" s="51">
        <f t="shared" si="11"/>
        <v>5.5200000000000005</v>
      </c>
      <c r="H88" s="33" t="s">
        <v>7</v>
      </c>
    </row>
    <row r="89" spans="1:8">
      <c r="A89" s="40"/>
      <c r="B89" s="41" t="s">
        <v>847</v>
      </c>
      <c r="C89" s="40">
        <v>1</v>
      </c>
      <c r="D89" s="42">
        <v>11.55</v>
      </c>
      <c r="E89" s="51">
        <v>3</v>
      </c>
      <c r="F89" s="35">
        <v>0.23</v>
      </c>
      <c r="G89" s="51">
        <f t="shared" si="11"/>
        <v>7.9695000000000018</v>
      </c>
      <c r="H89" s="33" t="s">
        <v>7</v>
      </c>
    </row>
    <row r="90" spans="1:8">
      <c r="A90" s="44"/>
      <c r="B90" s="41"/>
      <c r="C90" s="40"/>
      <c r="D90" s="42"/>
      <c r="E90" s="42"/>
      <c r="F90" s="42"/>
      <c r="G90" s="42"/>
      <c r="H90" s="40"/>
    </row>
    <row r="91" spans="1:8">
      <c r="A91" s="38"/>
      <c r="B91" s="34"/>
      <c r="C91" s="33"/>
      <c r="D91" s="35"/>
      <c r="E91" s="35"/>
      <c r="F91" s="36" t="s">
        <v>33</v>
      </c>
      <c r="G91" s="36">
        <f>ROUND(SUM(G80:G90)*1.1,0)</f>
        <v>117</v>
      </c>
      <c r="H91" s="38" t="s">
        <v>7</v>
      </c>
    </row>
    <row r="92" spans="1:8">
      <c r="A92" s="38">
        <f>A78+1</f>
        <v>7</v>
      </c>
      <c r="B92" s="37" t="s">
        <v>57</v>
      </c>
      <c r="C92" s="33"/>
      <c r="D92" s="35"/>
      <c r="E92" s="35"/>
      <c r="F92" s="35"/>
      <c r="G92" s="35"/>
      <c r="H92" s="33"/>
    </row>
    <row r="93" spans="1:8">
      <c r="A93" s="44"/>
      <c r="B93" s="41" t="s">
        <v>796</v>
      </c>
      <c r="C93" s="33">
        <v>2</v>
      </c>
      <c r="D93" s="35">
        <v>2.5</v>
      </c>
      <c r="E93" s="35">
        <v>3</v>
      </c>
      <c r="F93" s="35">
        <v>0.1</v>
      </c>
      <c r="G93" s="35">
        <f>PRODUCT(C93:F93)</f>
        <v>1.5</v>
      </c>
      <c r="H93" s="33" t="s">
        <v>7</v>
      </c>
    </row>
    <row r="94" spans="1:8">
      <c r="A94" s="44"/>
      <c r="B94" s="41" t="s">
        <v>797</v>
      </c>
      <c r="C94" s="40">
        <v>1</v>
      </c>
      <c r="D94" s="42">
        <v>2.5</v>
      </c>
      <c r="E94" s="42">
        <v>3</v>
      </c>
      <c r="F94" s="35">
        <v>0.1</v>
      </c>
      <c r="G94" s="35">
        <f t="shared" ref="G94:G96" si="12">PRODUCT(C94:F94)</f>
        <v>0.75</v>
      </c>
      <c r="H94" s="33" t="s">
        <v>7</v>
      </c>
    </row>
    <row r="95" spans="1:8">
      <c r="A95" s="44"/>
      <c r="B95" s="41" t="s">
        <v>832</v>
      </c>
      <c r="C95" s="40">
        <v>1</v>
      </c>
      <c r="D95" s="42">
        <v>12.015000000000001</v>
      </c>
      <c r="E95" s="42">
        <v>3</v>
      </c>
      <c r="F95" s="35">
        <v>0.1</v>
      </c>
      <c r="G95" s="35">
        <f t="shared" si="12"/>
        <v>3.6045000000000003</v>
      </c>
      <c r="H95" s="33" t="s">
        <v>7</v>
      </c>
    </row>
    <row r="96" spans="1:8">
      <c r="A96" s="44"/>
      <c r="B96" s="41" t="s">
        <v>833</v>
      </c>
      <c r="C96" s="50">
        <v>1</v>
      </c>
      <c r="D96" s="51">
        <v>52.62</v>
      </c>
      <c r="E96" s="42">
        <v>3.3</v>
      </c>
      <c r="F96" s="35">
        <v>0.1</v>
      </c>
      <c r="G96" s="35">
        <f t="shared" si="12"/>
        <v>17.364599999999999</v>
      </c>
      <c r="H96" s="33" t="s">
        <v>7</v>
      </c>
    </row>
    <row r="97" spans="1:8">
      <c r="A97" s="53"/>
      <c r="B97" s="41" t="s">
        <v>798</v>
      </c>
      <c r="C97" s="40">
        <v>1</v>
      </c>
      <c r="D97" s="42">
        <v>5.5</v>
      </c>
      <c r="E97" s="42">
        <v>3</v>
      </c>
      <c r="F97" s="35">
        <v>0.1</v>
      </c>
      <c r="G97" s="35">
        <f t="shared" ref="G97:G102" si="13">PRODUCT(C97:F97)</f>
        <v>1.6500000000000001</v>
      </c>
      <c r="H97" s="33" t="s">
        <v>7</v>
      </c>
    </row>
    <row r="98" spans="1:8">
      <c r="A98" s="50"/>
      <c r="B98" s="55" t="s">
        <v>837</v>
      </c>
      <c r="C98" s="50">
        <v>1</v>
      </c>
      <c r="D98" s="51">
        <v>107.93</v>
      </c>
      <c r="E98" s="51"/>
      <c r="F98" s="51">
        <v>0.1</v>
      </c>
      <c r="G98" s="35">
        <f>PRODUCT(C98:F98)</f>
        <v>10.793000000000001</v>
      </c>
      <c r="H98" s="33" t="s">
        <v>7</v>
      </c>
    </row>
    <row r="99" spans="1:8">
      <c r="A99" s="53"/>
      <c r="B99" s="55" t="s">
        <v>834</v>
      </c>
      <c r="C99" s="50">
        <v>1</v>
      </c>
      <c r="D99" s="51">
        <f>3+2.8+2.791</f>
        <v>8.5909999999999993</v>
      </c>
      <c r="E99" s="42">
        <v>3</v>
      </c>
      <c r="F99" s="35">
        <v>0.1</v>
      </c>
      <c r="G99" s="35">
        <f t="shared" si="13"/>
        <v>2.5772999999999997</v>
      </c>
      <c r="H99" s="33" t="s">
        <v>7</v>
      </c>
    </row>
    <row r="100" spans="1:8">
      <c r="A100" s="53"/>
      <c r="B100" s="55" t="s">
        <v>737</v>
      </c>
      <c r="C100" s="50">
        <v>2</v>
      </c>
      <c r="D100" s="51">
        <f>3.5</f>
        <v>3.5</v>
      </c>
      <c r="E100" s="42">
        <v>3</v>
      </c>
      <c r="F100" s="35">
        <v>0.1</v>
      </c>
      <c r="G100" s="35">
        <f t="shared" si="13"/>
        <v>2.1</v>
      </c>
      <c r="H100" s="33" t="s">
        <v>7</v>
      </c>
    </row>
    <row r="101" spans="1:8">
      <c r="A101" s="40"/>
      <c r="B101" s="41" t="s">
        <v>846</v>
      </c>
      <c r="C101" s="40">
        <v>1</v>
      </c>
      <c r="D101" s="42">
        <v>8</v>
      </c>
      <c r="E101" s="51">
        <v>3</v>
      </c>
      <c r="F101" s="35">
        <v>0.1</v>
      </c>
      <c r="G101" s="51">
        <f t="shared" si="13"/>
        <v>2.4000000000000004</v>
      </c>
      <c r="H101" s="33" t="s">
        <v>7</v>
      </c>
    </row>
    <row r="102" spans="1:8">
      <c r="A102" s="40"/>
      <c r="B102" s="41" t="s">
        <v>847</v>
      </c>
      <c r="C102" s="40">
        <v>1</v>
      </c>
      <c r="D102" s="42">
        <v>11.55</v>
      </c>
      <c r="E102" s="51">
        <v>3</v>
      </c>
      <c r="F102" s="35">
        <v>0.1</v>
      </c>
      <c r="G102" s="51">
        <f t="shared" si="13"/>
        <v>3.4650000000000007</v>
      </c>
      <c r="H102" s="33" t="s">
        <v>7</v>
      </c>
    </row>
    <row r="103" spans="1:8">
      <c r="A103" s="44"/>
      <c r="B103" s="41"/>
      <c r="C103" s="40"/>
      <c r="D103" s="42"/>
      <c r="E103" s="42"/>
      <c r="F103" s="42"/>
      <c r="G103" s="42"/>
      <c r="H103" s="40"/>
    </row>
    <row r="104" spans="1:8">
      <c r="A104" s="38"/>
      <c r="B104" s="34"/>
      <c r="C104" s="33"/>
      <c r="D104" s="35"/>
      <c r="E104" s="35"/>
      <c r="F104" s="36" t="s">
        <v>33</v>
      </c>
      <c r="G104" s="36">
        <f>SUM(G93:G103)*1.1</f>
        <v>50.824840000000002</v>
      </c>
      <c r="H104" s="38" t="s">
        <v>7</v>
      </c>
    </row>
    <row r="105" spans="1:8">
      <c r="A105" s="38"/>
      <c r="B105" s="37"/>
      <c r="C105" s="33"/>
      <c r="D105" s="35"/>
      <c r="E105" s="35"/>
      <c r="F105" s="35"/>
      <c r="G105" s="36"/>
      <c r="H105" s="38"/>
    </row>
    <row r="106" spans="1:8">
      <c r="A106" s="38"/>
      <c r="B106" s="37" t="s">
        <v>59</v>
      </c>
      <c r="C106" s="33"/>
      <c r="D106" s="35"/>
      <c r="E106" s="35"/>
      <c r="F106" s="35"/>
      <c r="G106" s="36">
        <f>ROUNDUP(G104,0)</f>
        <v>51</v>
      </c>
      <c r="H106" s="38" t="s">
        <v>7</v>
      </c>
    </row>
    <row r="107" spans="1:8">
      <c r="A107" s="44"/>
      <c r="B107" s="48"/>
      <c r="C107" s="40"/>
      <c r="D107" s="42"/>
      <c r="E107" s="42"/>
      <c r="F107" s="42"/>
      <c r="G107" s="45"/>
      <c r="H107" s="44"/>
    </row>
    <row r="108" spans="1:8">
      <c r="A108" s="38">
        <f>A92+1</f>
        <v>8</v>
      </c>
      <c r="B108" s="37" t="s">
        <v>802</v>
      </c>
      <c r="C108" s="33"/>
      <c r="D108" s="35"/>
      <c r="E108" s="35"/>
      <c r="F108" s="35"/>
      <c r="G108" s="35"/>
      <c r="H108" s="33"/>
    </row>
    <row r="109" spans="1:8">
      <c r="A109" s="44"/>
      <c r="B109" s="41" t="s">
        <v>796</v>
      </c>
      <c r="C109" s="33">
        <v>2</v>
      </c>
      <c r="D109" s="35">
        <v>2.5</v>
      </c>
      <c r="E109" s="35">
        <v>3</v>
      </c>
      <c r="F109" s="35">
        <v>0.15</v>
      </c>
      <c r="G109" s="35">
        <f>PRODUCT(C109:F109)</f>
        <v>2.25</v>
      </c>
      <c r="H109" s="33" t="s">
        <v>7</v>
      </c>
    </row>
    <row r="110" spans="1:8">
      <c r="A110" s="44"/>
      <c r="B110" s="41" t="s">
        <v>797</v>
      </c>
      <c r="C110" s="40">
        <v>1</v>
      </c>
      <c r="D110" s="42">
        <v>2.5</v>
      </c>
      <c r="E110" s="42">
        <v>3</v>
      </c>
      <c r="F110" s="35">
        <v>0.15</v>
      </c>
      <c r="G110" s="35">
        <f t="shared" ref="G110:G112" si="14">PRODUCT(C110:F110)</f>
        <v>1.125</v>
      </c>
      <c r="H110" s="33" t="s">
        <v>7</v>
      </c>
    </row>
    <row r="111" spans="1:8">
      <c r="A111" s="44"/>
      <c r="B111" s="41" t="s">
        <v>832</v>
      </c>
      <c r="C111" s="40">
        <v>1</v>
      </c>
      <c r="D111" s="42">
        <v>12.015000000000001</v>
      </c>
      <c r="E111" s="42">
        <v>3</v>
      </c>
      <c r="F111" s="35">
        <v>0.15</v>
      </c>
      <c r="G111" s="35">
        <f t="shared" si="14"/>
        <v>5.4067499999999997</v>
      </c>
      <c r="H111" s="33" t="s">
        <v>7</v>
      </c>
    </row>
    <row r="112" spans="1:8">
      <c r="A112" s="44"/>
      <c r="B112" s="41" t="s">
        <v>833</v>
      </c>
      <c r="C112" s="50">
        <v>1</v>
      </c>
      <c r="D112" s="51">
        <v>52.62</v>
      </c>
      <c r="E112" s="42">
        <v>3.3</v>
      </c>
      <c r="F112" s="35">
        <v>0.15</v>
      </c>
      <c r="G112" s="35">
        <f t="shared" si="14"/>
        <v>26.046899999999997</v>
      </c>
      <c r="H112" s="33" t="s">
        <v>7</v>
      </c>
    </row>
    <row r="113" spans="1:8">
      <c r="A113" s="53"/>
      <c r="B113" s="41" t="s">
        <v>798</v>
      </c>
      <c r="C113" s="40">
        <v>1</v>
      </c>
      <c r="D113" s="42">
        <v>5.5</v>
      </c>
      <c r="E113" s="42">
        <v>3</v>
      </c>
      <c r="F113" s="35">
        <v>0.15</v>
      </c>
      <c r="G113" s="35">
        <f t="shared" ref="G113:G118" si="15">PRODUCT(C113:F113)</f>
        <v>2.4750000000000001</v>
      </c>
      <c r="H113" s="33" t="s">
        <v>7</v>
      </c>
    </row>
    <row r="114" spans="1:8">
      <c r="A114" s="50"/>
      <c r="B114" s="55" t="s">
        <v>837</v>
      </c>
      <c r="C114" s="50">
        <v>1</v>
      </c>
      <c r="D114" s="51">
        <v>107.93</v>
      </c>
      <c r="E114" s="51"/>
      <c r="F114" s="51">
        <v>0.15</v>
      </c>
      <c r="G114" s="35">
        <f>PRODUCT(C114:F114)</f>
        <v>16.189499999999999</v>
      </c>
      <c r="H114" s="33" t="s">
        <v>7</v>
      </c>
    </row>
    <row r="115" spans="1:8">
      <c r="A115" s="53"/>
      <c r="B115" s="55" t="s">
        <v>834</v>
      </c>
      <c r="C115" s="50">
        <v>1</v>
      </c>
      <c r="D115" s="51">
        <f>3+2.8+2.791</f>
        <v>8.5909999999999993</v>
      </c>
      <c r="E115" s="42">
        <v>3</v>
      </c>
      <c r="F115" s="35">
        <v>0.15</v>
      </c>
      <c r="G115" s="35">
        <f t="shared" si="15"/>
        <v>3.8659499999999993</v>
      </c>
      <c r="H115" s="33" t="s">
        <v>7</v>
      </c>
    </row>
    <row r="116" spans="1:8">
      <c r="A116" s="53"/>
      <c r="B116" s="55" t="s">
        <v>737</v>
      </c>
      <c r="C116" s="50">
        <v>2</v>
      </c>
      <c r="D116" s="51">
        <f>3.5</f>
        <v>3.5</v>
      </c>
      <c r="E116" s="42">
        <v>3</v>
      </c>
      <c r="F116" s="35">
        <v>0.15</v>
      </c>
      <c r="G116" s="35">
        <f t="shared" si="15"/>
        <v>3.15</v>
      </c>
      <c r="H116" s="33" t="s">
        <v>7</v>
      </c>
    </row>
    <row r="117" spans="1:8">
      <c r="A117" s="40"/>
      <c r="B117" s="41" t="s">
        <v>846</v>
      </c>
      <c r="C117" s="40">
        <v>1</v>
      </c>
      <c r="D117" s="42">
        <v>8</v>
      </c>
      <c r="E117" s="51">
        <v>3</v>
      </c>
      <c r="F117" s="35">
        <v>0.15</v>
      </c>
      <c r="G117" s="51">
        <f t="shared" si="15"/>
        <v>3.5999999999999996</v>
      </c>
      <c r="H117" s="33" t="s">
        <v>7</v>
      </c>
    </row>
    <row r="118" spans="1:8">
      <c r="A118" s="40"/>
      <c r="B118" s="41" t="s">
        <v>847</v>
      </c>
      <c r="C118" s="40">
        <v>1</v>
      </c>
      <c r="D118" s="42">
        <v>11.55</v>
      </c>
      <c r="E118" s="51">
        <v>3</v>
      </c>
      <c r="F118" s="35">
        <v>0.15</v>
      </c>
      <c r="G118" s="51">
        <f t="shared" si="15"/>
        <v>5.1975000000000007</v>
      </c>
      <c r="H118" s="33" t="s">
        <v>7</v>
      </c>
    </row>
    <row r="119" spans="1:8">
      <c r="A119" s="44"/>
      <c r="B119" s="41"/>
      <c r="C119" s="40"/>
      <c r="D119" s="42"/>
      <c r="E119" s="42"/>
      <c r="F119" s="42"/>
      <c r="G119" s="42"/>
      <c r="H119" s="40"/>
    </row>
    <row r="120" spans="1:8">
      <c r="A120" s="38"/>
      <c r="B120" s="34"/>
      <c r="C120" s="33"/>
      <c r="D120" s="35"/>
      <c r="E120" s="35"/>
      <c r="F120" s="36" t="s">
        <v>33</v>
      </c>
      <c r="G120" s="36">
        <f>SUM(G109:G119)*1.15</f>
        <v>79.702590000000001</v>
      </c>
      <c r="H120" s="38" t="s">
        <v>7</v>
      </c>
    </row>
    <row r="121" spans="1:8">
      <c r="A121" s="38"/>
      <c r="B121" s="37"/>
      <c r="C121" s="33"/>
      <c r="D121" s="35"/>
      <c r="E121" s="35"/>
      <c r="F121" s="35"/>
      <c r="G121" s="36"/>
      <c r="H121" s="38"/>
    </row>
    <row r="122" spans="1:8">
      <c r="A122" s="38"/>
      <c r="B122" s="37" t="s">
        <v>803</v>
      </c>
      <c r="C122" s="33"/>
      <c r="D122" s="35"/>
      <c r="E122" s="35"/>
      <c r="F122" s="35"/>
      <c r="G122" s="36">
        <f>ROUNDUP(G120,0)</f>
        <v>80</v>
      </c>
      <c r="H122" s="38" t="s">
        <v>7</v>
      </c>
    </row>
    <row r="123" spans="1:8">
      <c r="A123" s="44"/>
      <c r="B123" s="48"/>
      <c r="C123" s="40"/>
      <c r="D123" s="42"/>
      <c r="E123" s="42"/>
      <c r="F123" s="42"/>
      <c r="G123" s="45"/>
      <c r="H123" s="44"/>
    </row>
    <row r="124" spans="1:8">
      <c r="A124" s="38">
        <f>A108+1</f>
        <v>9</v>
      </c>
      <c r="B124" s="340" t="s">
        <v>111</v>
      </c>
      <c r="C124" s="33"/>
      <c r="D124" s="35"/>
      <c r="E124" s="35"/>
      <c r="F124" s="35"/>
      <c r="G124" s="35"/>
      <c r="H124" s="33"/>
    </row>
    <row r="125" spans="1:8" ht="41.4">
      <c r="A125" s="44"/>
      <c r="B125" s="262" t="s">
        <v>732</v>
      </c>
      <c r="C125" s="344" t="s">
        <v>804</v>
      </c>
      <c r="D125" s="344" t="s">
        <v>805</v>
      </c>
      <c r="E125" s="344" t="s">
        <v>806</v>
      </c>
      <c r="F125" s="345" t="s">
        <v>807</v>
      </c>
      <c r="G125" s="344" t="s">
        <v>808</v>
      </c>
      <c r="H125" s="262" t="s">
        <v>809</v>
      </c>
    </row>
    <row r="126" spans="1:8">
      <c r="A126" s="44"/>
      <c r="B126" s="48" t="s">
        <v>796</v>
      </c>
      <c r="C126" s="33">
        <v>2</v>
      </c>
      <c r="D126" s="35">
        <v>2.5</v>
      </c>
      <c r="E126" s="35">
        <v>3</v>
      </c>
      <c r="F126" s="35"/>
      <c r="G126" s="35"/>
      <c r="H126" s="33"/>
    </row>
    <row r="127" spans="1:8">
      <c r="A127" s="44"/>
      <c r="B127" s="346" t="s">
        <v>810</v>
      </c>
      <c r="C127" s="347">
        <v>10</v>
      </c>
      <c r="D127" s="347">
        <f>C126</f>
        <v>2</v>
      </c>
      <c r="E127" s="347">
        <f>ROUNDUP((D126/0.2)+1,0)</f>
        <v>14</v>
      </c>
      <c r="F127" s="348">
        <f>E126-0.04</f>
        <v>2.96</v>
      </c>
      <c r="G127" s="349">
        <f t="shared" ref="G127:G128" si="16">ROUND(D127*E127*F127,2)</f>
        <v>82.88</v>
      </c>
      <c r="H127" s="350">
        <f>IF($C127=10,D127*F127*E127,0)</f>
        <v>82.88</v>
      </c>
    </row>
    <row r="128" spans="1:8">
      <c r="A128" s="44"/>
      <c r="B128" s="346" t="s">
        <v>811</v>
      </c>
      <c r="C128" s="347">
        <v>10</v>
      </c>
      <c r="D128" s="347">
        <f>D127</f>
        <v>2</v>
      </c>
      <c r="E128" s="347">
        <f>ROUNDUP((E126/0.2)+1,0)</f>
        <v>16</v>
      </c>
      <c r="F128" s="348">
        <f>D126-0.04</f>
        <v>2.46</v>
      </c>
      <c r="G128" s="349">
        <f t="shared" si="16"/>
        <v>78.72</v>
      </c>
      <c r="H128" s="350">
        <f>IF($C128=10,D128*F128*E128,0)</f>
        <v>78.72</v>
      </c>
    </row>
    <row r="129" spans="1:8">
      <c r="A129" s="44"/>
      <c r="B129" s="48" t="s">
        <v>797</v>
      </c>
      <c r="C129" s="40">
        <v>1</v>
      </c>
      <c r="D129" s="42">
        <v>2.5</v>
      </c>
      <c r="E129" s="42">
        <v>3</v>
      </c>
      <c r="F129" s="35"/>
      <c r="G129" s="35"/>
      <c r="H129" s="33"/>
    </row>
    <row r="130" spans="1:8">
      <c r="A130" s="44"/>
      <c r="B130" s="346" t="s">
        <v>810</v>
      </c>
      <c r="C130" s="347">
        <v>10</v>
      </c>
      <c r="D130" s="347">
        <f>C129</f>
        <v>1</v>
      </c>
      <c r="E130" s="347">
        <f>ROUNDUP((D129/0.2)+1,0)</f>
        <v>14</v>
      </c>
      <c r="F130" s="348">
        <f>E129-0.04</f>
        <v>2.96</v>
      </c>
      <c r="G130" s="349">
        <f t="shared" ref="G130:G131" si="17">ROUND(D130*E130*F130,2)</f>
        <v>41.44</v>
      </c>
      <c r="H130" s="350">
        <f>IF($C130=10,D130*F130*E130,0)</f>
        <v>41.44</v>
      </c>
    </row>
    <row r="131" spans="1:8">
      <c r="A131" s="44"/>
      <c r="B131" s="346" t="s">
        <v>811</v>
      </c>
      <c r="C131" s="347">
        <v>10</v>
      </c>
      <c r="D131" s="347">
        <f>D130</f>
        <v>1</v>
      </c>
      <c r="E131" s="347">
        <f>ROUNDUP((E129/0.2)+1,0)</f>
        <v>16</v>
      </c>
      <c r="F131" s="348">
        <f>D129-0.04</f>
        <v>2.46</v>
      </c>
      <c r="G131" s="349">
        <f t="shared" si="17"/>
        <v>39.36</v>
      </c>
      <c r="H131" s="350">
        <f>IF($C131=10,D131*F131*E131,0)</f>
        <v>39.36</v>
      </c>
    </row>
    <row r="132" spans="1:8">
      <c r="A132" s="44"/>
      <c r="B132" s="48" t="s">
        <v>832</v>
      </c>
      <c r="C132" s="40">
        <v>1</v>
      </c>
      <c r="D132" s="42">
        <v>12.015000000000001</v>
      </c>
      <c r="E132" s="42">
        <v>3</v>
      </c>
      <c r="F132" s="35"/>
      <c r="G132" s="35"/>
      <c r="H132" s="33"/>
    </row>
    <row r="133" spans="1:8">
      <c r="A133" s="44"/>
      <c r="B133" s="346" t="s">
        <v>810</v>
      </c>
      <c r="C133" s="347">
        <v>10</v>
      </c>
      <c r="D133" s="347">
        <f>C132</f>
        <v>1</v>
      </c>
      <c r="E133" s="347">
        <f>ROUNDUP((D132/0.2)+1,0)</f>
        <v>62</v>
      </c>
      <c r="F133" s="348">
        <f>E132-0.04</f>
        <v>2.96</v>
      </c>
      <c r="G133" s="349">
        <f t="shared" ref="G133:G134" si="18">ROUND(D133*E133*F133,2)</f>
        <v>183.52</v>
      </c>
      <c r="H133" s="350">
        <f>IF($C133=10,D133*F133*E133,0)</f>
        <v>183.52</v>
      </c>
    </row>
    <row r="134" spans="1:8">
      <c r="A134" s="44"/>
      <c r="B134" s="346" t="s">
        <v>811</v>
      </c>
      <c r="C134" s="347">
        <v>10</v>
      </c>
      <c r="D134" s="347">
        <f>D133</f>
        <v>1</v>
      </c>
      <c r="E134" s="347">
        <f>ROUNDUP((E132/0.2)+1,0)</f>
        <v>16</v>
      </c>
      <c r="F134" s="348">
        <f>D132-0.04</f>
        <v>11.975000000000001</v>
      </c>
      <c r="G134" s="349">
        <f t="shared" si="18"/>
        <v>191.6</v>
      </c>
      <c r="H134" s="350">
        <f>IF($C134=10,D134*F134*E134,0)</f>
        <v>191.60000000000002</v>
      </c>
    </row>
    <row r="135" spans="1:8">
      <c r="A135" s="44"/>
      <c r="B135" s="48" t="s">
        <v>833</v>
      </c>
      <c r="C135" s="50">
        <v>1</v>
      </c>
      <c r="D135" s="51">
        <v>52.62</v>
      </c>
      <c r="E135" s="42">
        <v>3.3</v>
      </c>
      <c r="F135" s="35"/>
      <c r="G135" s="35"/>
      <c r="H135" s="33"/>
    </row>
    <row r="136" spans="1:8">
      <c r="A136" s="44"/>
      <c r="B136" s="346" t="s">
        <v>810</v>
      </c>
      <c r="C136" s="347">
        <v>10</v>
      </c>
      <c r="D136" s="347">
        <f>C135</f>
        <v>1</v>
      </c>
      <c r="E136" s="347">
        <f>ROUNDUP((D135/0.2)+1,0)</f>
        <v>265</v>
      </c>
      <c r="F136" s="348">
        <f>E135-0.04</f>
        <v>3.26</v>
      </c>
      <c r="G136" s="349">
        <f t="shared" ref="G136:G137" si="19">ROUND(D136*E136*F136,2)</f>
        <v>863.9</v>
      </c>
      <c r="H136" s="350">
        <f>IF($C136=10,D136*F136*E136,0)</f>
        <v>863.9</v>
      </c>
    </row>
    <row r="137" spans="1:8">
      <c r="A137" s="44"/>
      <c r="B137" s="346" t="s">
        <v>811</v>
      </c>
      <c r="C137" s="347">
        <v>10</v>
      </c>
      <c r="D137" s="347">
        <f>D136</f>
        <v>1</v>
      </c>
      <c r="E137" s="347">
        <f>ROUNDUP((E135/0.2)+1,0)</f>
        <v>18</v>
      </c>
      <c r="F137" s="348">
        <f>D135-0.04</f>
        <v>52.58</v>
      </c>
      <c r="G137" s="349">
        <f t="shared" si="19"/>
        <v>946.44</v>
      </c>
      <c r="H137" s="350">
        <f>IF($C137=10,D137*F137*E137,0)</f>
        <v>946.43999999999994</v>
      </c>
    </row>
    <row r="138" spans="1:8">
      <c r="A138" s="44"/>
      <c r="B138" s="48" t="s">
        <v>798</v>
      </c>
      <c r="C138" s="40">
        <v>1</v>
      </c>
      <c r="D138" s="42">
        <v>5.5</v>
      </c>
      <c r="E138" s="42">
        <v>3</v>
      </c>
      <c r="F138" s="35"/>
      <c r="G138" s="35"/>
      <c r="H138" s="33"/>
    </row>
    <row r="139" spans="1:8">
      <c r="A139" s="44"/>
      <c r="B139" s="346" t="s">
        <v>810</v>
      </c>
      <c r="C139" s="347">
        <v>10</v>
      </c>
      <c r="D139" s="347">
        <f>C138</f>
        <v>1</v>
      </c>
      <c r="E139" s="347">
        <f>ROUNDUP((D138/0.2)+1,0)</f>
        <v>29</v>
      </c>
      <c r="F139" s="348">
        <f>E138-0.04</f>
        <v>2.96</v>
      </c>
      <c r="G139" s="349">
        <f t="shared" ref="G139:G140" si="20">ROUND(D139*E139*F139,2)</f>
        <v>85.84</v>
      </c>
      <c r="H139" s="350">
        <f>IF($C139=10,D139*F139*E139,0)</f>
        <v>85.84</v>
      </c>
    </row>
    <row r="140" spans="1:8">
      <c r="A140" s="44"/>
      <c r="B140" s="346" t="s">
        <v>811</v>
      </c>
      <c r="C140" s="347">
        <v>10</v>
      </c>
      <c r="D140" s="347">
        <f>D139</f>
        <v>1</v>
      </c>
      <c r="E140" s="347">
        <f>ROUNDUP((E138/0.2)+1,0)</f>
        <v>16</v>
      </c>
      <c r="F140" s="348">
        <f>D138-0.04</f>
        <v>5.46</v>
      </c>
      <c r="G140" s="349">
        <f t="shared" si="20"/>
        <v>87.36</v>
      </c>
      <c r="H140" s="350">
        <f>IF($C140=10,D140*F140*E140,0)</f>
        <v>87.36</v>
      </c>
    </row>
    <row r="141" spans="1:8">
      <c r="A141" s="44"/>
      <c r="B141" s="285" t="s">
        <v>837</v>
      </c>
      <c r="C141" s="40">
        <v>1</v>
      </c>
      <c r="D141" s="42">
        <v>18.297999999999998</v>
      </c>
      <c r="E141" s="42">
        <v>3</v>
      </c>
      <c r="F141" s="35"/>
      <c r="G141" s="35"/>
      <c r="H141" s="33"/>
    </row>
    <row r="142" spans="1:8">
      <c r="A142" s="44"/>
      <c r="B142" s="346" t="s">
        <v>810</v>
      </c>
      <c r="C142" s="347">
        <v>10</v>
      </c>
      <c r="D142" s="347">
        <f>C141</f>
        <v>1</v>
      </c>
      <c r="E142" s="347">
        <f>ROUNDUP((D141/0.2)+1,0)</f>
        <v>93</v>
      </c>
      <c r="F142" s="348">
        <f>E141-0.04</f>
        <v>2.96</v>
      </c>
      <c r="G142" s="349">
        <f t="shared" ref="G142:G143" si="21">ROUND(D142*E142*F142,2)</f>
        <v>275.27999999999997</v>
      </c>
      <c r="H142" s="350">
        <f>IF($C142=10,D142*F142*E142,0)</f>
        <v>275.27999999999997</v>
      </c>
    </row>
    <row r="143" spans="1:8">
      <c r="A143" s="44"/>
      <c r="B143" s="346" t="s">
        <v>811</v>
      </c>
      <c r="C143" s="347">
        <v>10</v>
      </c>
      <c r="D143" s="347">
        <f>D142</f>
        <v>1</v>
      </c>
      <c r="E143" s="347">
        <f>ROUNDUP((E141/0.2)+1,0)</f>
        <v>16</v>
      </c>
      <c r="F143" s="348">
        <f>D141-0.04</f>
        <v>18.257999999999999</v>
      </c>
      <c r="G143" s="349">
        <f t="shared" si="21"/>
        <v>292.13</v>
      </c>
      <c r="H143" s="350">
        <f>IF($C143=10,D143*F143*E143,0)</f>
        <v>292.12799999999999</v>
      </c>
    </row>
    <row r="144" spans="1:8">
      <c r="A144" s="44"/>
      <c r="B144" s="285" t="s">
        <v>837</v>
      </c>
      <c r="C144" s="40">
        <v>1</v>
      </c>
      <c r="D144" s="42">
        <v>10.098000000000001</v>
      </c>
      <c r="E144" s="42">
        <v>3</v>
      </c>
      <c r="F144" s="35"/>
      <c r="G144" s="35"/>
      <c r="H144" s="33"/>
    </row>
    <row r="145" spans="1:8">
      <c r="A145" s="44"/>
      <c r="B145" s="346" t="s">
        <v>810</v>
      </c>
      <c r="C145" s="347">
        <v>10</v>
      </c>
      <c r="D145" s="347">
        <f>C144</f>
        <v>1</v>
      </c>
      <c r="E145" s="347">
        <f>ROUNDUP((D144/0.2)+1,0)</f>
        <v>52</v>
      </c>
      <c r="F145" s="348">
        <f>E144-0.04</f>
        <v>2.96</v>
      </c>
      <c r="G145" s="349">
        <f t="shared" ref="G145:G146" si="22">ROUND(D145*E145*F145,2)</f>
        <v>153.91999999999999</v>
      </c>
      <c r="H145" s="350">
        <f>IF($C145=10,D145*F145*E145,0)</f>
        <v>153.91999999999999</v>
      </c>
    </row>
    <row r="146" spans="1:8">
      <c r="A146" s="44"/>
      <c r="B146" s="346" t="s">
        <v>811</v>
      </c>
      <c r="C146" s="347">
        <v>10</v>
      </c>
      <c r="D146" s="347">
        <f>D145</f>
        <v>1</v>
      </c>
      <c r="E146" s="347">
        <f>ROUNDUP((E144/0.2)+1,0)</f>
        <v>16</v>
      </c>
      <c r="F146" s="348">
        <f>D144-0.04</f>
        <v>10.058000000000002</v>
      </c>
      <c r="G146" s="349">
        <f t="shared" si="22"/>
        <v>160.93</v>
      </c>
      <c r="H146" s="350">
        <f>IF($C146=10,D146*F146*E146,0)</f>
        <v>160.92800000000003</v>
      </c>
    </row>
    <row r="147" spans="1:8">
      <c r="A147" s="44"/>
      <c r="B147" s="285" t="s">
        <v>837</v>
      </c>
      <c r="C147" s="40">
        <v>1</v>
      </c>
      <c r="D147" s="42">
        <v>3.3</v>
      </c>
      <c r="E147" s="42">
        <v>3</v>
      </c>
      <c r="F147" s="35"/>
      <c r="G147" s="35"/>
      <c r="H147" s="33"/>
    </row>
    <row r="148" spans="1:8">
      <c r="A148" s="44"/>
      <c r="B148" s="346" t="s">
        <v>810</v>
      </c>
      <c r="C148" s="347">
        <v>10</v>
      </c>
      <c r="D148" s="347">
        <f>C147</f>
        <v>1</v>
      </c>
      <c r="E148" s="347">
        <f>ROUNDUP((D147/0.2)+1,0)</f>
        <v>18</v>
      </c>
      <c r="F148" s="348">
        <f>E147-0.04</f>
        <v>2.96</v>
      </c>
      <c r="G148" s="349">
        <f t="shared" ref="G148:G149" si="23">ROUND(D148*E148*F148,2)</f>
        <v>53.28</v>
      </c>
      <c r="H148" s="350">
        <f>IF($C148=10,D148*F148*E148,0)</f>
        <v>53.28</v>
      </c>
    </row>
    <row r="149" spans="1:8">
      <c r="A149" s="44"/>
      <c r="B149" s="346" t="s">
        <v>811</v>
      </c>
      <c r="C149" s="347">
        <v>10</v>
      </c>
      <c r="D149" s="347">
        <f>D148</f>
        <v>1</v>
      </c>
      <c r="E149" s="347">
        <f>ROUNDUP((E147/0.2)+1,0)</f>
        <v>16</v>
      </c>
      <c r="F149" s="348">
        <f>D147-0.04</f>
        <v>3.26</v>
      </c>
      <c r="G149" s="349">
        <f t="shared" si="23"/>
        <v>52.16</v>
      </c>
      <c r="H149" s="350">
        <f>IF($C149=10,D149*F149*E149,0)</f>
        <v>52.16</v>
      </c>
    </row>
    <row r="150" spans="1:8">
      <c r="A150" s="44"/>
      <c r="B150" s="285" t="s">
        <v>837</v>
      </c>
      <c r="C150" s="40">
        <v>1</v>
      </c>
      <c r="D150" s="42">
        <v>5.95</v>
      </c>
      <c r="E150" s="42">
        <v>3</v>
      </c>
      <c r="F150" s="35"/>
      <c r="G150" s="35"/>
      <c r="H150" s="33"/>
    </row>
    <row r="151" spans="1:8">
      <c r="A151" s="44"/>
      <c r="B151" s="346" t="s">
        <v>810</v>
      </c>
      <c r="C151" s="347">
        <v>10</v>
      </c>
      <c r="D151" s="347">
        <f>C150</f>
        <v>1</v>
      </c>
      <c r="E151" s="347">
        <f>ROUNDUP((D150/0.2)+1,0)</f>
        <v>31</v>
      </c>
      <c r="F151" s="348">
        <f>E150-0.04</f>
        <v>2.96</v>
      </c>
      <c r="G151" s="349">
        <f t="shared" ref="G151:G152" si="24">ROUND(D151*E151*F151,2)</f>
        <v>91.76</v>
      </c>
      <c r="H151" s="350">
        <f>IF($C151=10,D151*F151*E151,0)</f>
        <v>91.76</v>
      </c>
    </row>
    <row r="152" spans="1:8">
      <c r="A152" s="44"/>
      <c r="B152" s="346" t="s">
        <v>811</v>
      </c>
      <c r="C152" s="347">
        <v>10</v>
      </c>
      <c r="D152" s="347">
        <f>D151</f>
        <v>1</v>
      </c>
      <c r="E152" s="347">
        <f>ROUNDUP((E150/0.2)+1,0)</f>
        <v>16</v>
      </c>
      <c r="F152" s="348">
        <f>D150-0.04</f>
        <v>5.91</v>
      </c>
      <c r="G152" s="349">
        <f t="shared" si="24"/>
        <v>94.56</v>
      </c>
      <c r="H152" s="350">
        <f>IF($C152=10,D152*F152*E152,0)</f>
        <v>94.56</v>
      </c>
    </row>
    <row r="153" spans="1:8">
      <c r="A153" s="44"/>
      <c r="B153" s="285" t="s">
        <v>834</v>
      </c>
      <c r="C153" s="50">
        <v>1</v>
      </c>
      <c r="D153" s="51">
        <f>3+2.8+2.791</f>
        <v>8.5909999999999993</v>
      </c>
      <c r="E153" s="42">
        <v>3</v>
      </c>
      <c r="F153" s="35"/>
      <c r="G153" s="35"/>
      <c r="H153" s="33"/>
    </row>
    <row r="154" spans="1:8">
      <c r="A154" s="44"/>
      <c r="B154" s="346" t="s">
        <v>810</v>
      </c>
      <c r="C154" s="347">
        <v>10</v>
      </c>
      <c r="D154" s="347">
        <f>C153</f>
        <v>1</v>
      </c>
      <c r="E154" s="347">
        <f>ROUNDUP((D153/0.2)+1,0)</f>
        <v>44</v>
      </c>
      <c r="F154" s="348">
        <f>E153-0.04</f>
        <v>2.96</v>
      </c>
      <c r="G154" s="349">
        <f t="shared" ref="G154:G155" si="25">ROUND(D154*E154*F154,2)</f>
        <v>130.24</v>
      </c>
      <c r="H154" s="350">
        <f>IF($C154=10,D154*F154*E154,0)</f>
        <v>130.24</v>
      </c>
    </row>
    <row r="155" spans="1:8">
      <c r="A155" s="44"/>
      <c r="B155" s="346" t="s">
        <v>811</v>
      </c>
      <c r="C155" s="347">
        <v>10</v>
      </c>
      <c r="D155" s="347">
        <f>D154</f>
        <v>1</v>
      </c>
      <c r="E155" s="347">
        <f>ROUNDUP((E153/0.2)+1,0)</f>
        <v>16</v>
      </c>
      <c r="F155" s="348">
        <f>D153-0.04</f>
        <v>8.5510000000000002</v>
      </c>
      <c r="G155" s="349">
        <f t="shared" si="25"/>
        <v>136.82</v>
      </c>
      <c r="H155" s="350">
        <f>IF($C155=10,D155*F155*E155,0)</f>
        <v>136.816</v>
      </c>
    </row>
    <row r="156" spans="1:8">
      <c r="A156" s="44"/>
      <c r="B156" s="285" t="s">
        <v>737</v>
      </c>
      <c r="C156" s="50">
        <v>2</v>
      </c>
      <c r="D156" s="51">
        <f>3.5</f>
        <v>3.5</v>
      </c>
      <c r="E156" s="42">
        <v>3</v>
      </c>
      <c r="F156" s="35"/>
      <c r="G156" s="35"/>
      <c r="H156" s="33"/>
    </row>
    <row r="157" spans="1:8">
      <c r="A157" s="44"/>
      <c r="B157" s="346" t="s">
        <v>810</v>
      </c>
      <c r="C157" s="347">
        <v>10</v>
      </c>
      <c r="D157" s="347">
        <f>C156</f>
        <v>2</v>
      </c>
      <c r="E157" s="347">
        <f>ROUNDUP((D156/0.2)+1,0)</f>
        <v>19</v>
      </c>
      <c r="F157" s="348">
        <f>E156-0.04</f>
        <v>2.96</v>
      </c>
      <c r="G157" s="349">
        <f t="shared" ref="G157:G158" si="26">ROUND(D157*E157*F157,2)</f>
        <v>112.48</v>
      </c>
      <c r="H157" s="350">
        <f>IF($C157=10,D157*F157*E157,0)</f>
        <v>112.48</v>
      </c>
    </row>
    <row r="158" spans="1:8">
      <c r="A158" s="44"/>
      <c r="B158" s="346" t="s">
        <v>811</v>
      </c>
      <c r="C158" s="347">
        <v>10</v>
      </c>
      <c r="D158" s="347">
        <f>D157</f>
        <v>2</v>
      </c>
      <c r="E158" s="347">
        <f>ROUNDUP((E156/0.2)+1,0)</f>
        <v>16</v>
      </c>
      <c r="F158" s="348">
        <f>D156-0.04</f>
        <v>3.46</v>
      </c>
      <c r="G158" s="349">
        <f t="shared" si="26"/>
        <v>110.72</v>
      </c>
      <c r="H158" s="350">
        <f>IF($C158=10,D158*F158*E158,0)</f>
        <v>110.72</v>
      </c>
    </row>
    <row r="159" spans="1:8">
      <c r="A159" s="44"/>
      <c r="B159" s="48" t="s">
        <v>846</v>
      </c>
      <c r="C159" s="40">
        <v>1</v>
      </c>
      <c r="D159" s="42">
        <v>8</v>
      </c>
      <c r="E159" s="51">
        <v>3</v>
      </c>
      <c r="F159" s="35"/>
      <c r="G159" s="35"/>
      <c r="H159" s="33"/>
    </row>
    <row r="160" spans="1:8">
      <c r="A160" s="44"/>
      <c r="B160" s="346" t="s">
        <v>810</v>
      </c>
      <c r="C160" s="347">
        <v>10</v>
      </c>
      <c r="D160" s="347">
        <f>C159</f>
        <v>1</v>
      </c>
      <c r="E160" s="347">
        <f>ROUNDUP((D159/0.2)+1,0)</f>
        <v>41</v>
      </c>
      <c r="F160" s="348">
        <f>E159-0.04</f>
        <v>2.96</v>
      </c>
      <c r="G160" s="349">
        <f t="shared" ref="G160:G161" si="27">ROUND(D160*E160*F160,2)</f>
        <v>121.36</v>
      </c>
      <c r="H160" s="350">
        <f>IF($C160=10,D160*F160*E160,0)</f>
        <v>121.36</v>
      </c>
    </row>
    <row r="161" spans="1:8">
      <c r="A161" s="44"/>
      <c r="B161" s="346" t="s">
        <v>811</v>
      </c>
      <c r="C161" s="347">
        <v>10</v>
      </c>
      <c r="D161" s="347">
        <f>D160</f>
        <v>1</v>
      </c>
      <c r="E161" s="347">
        <f>ROUNDUP((E159/0.2)+1,0)</f>
        <v>16</v>
      </c>
      <c r="F161" s="348">
        <f>D159-0.04</f>
        <v>7.96</v>
      </c>
      <c r="G161" s="349">
        <f t="shared" si="27"/>
        <v>127.36</v>
      </c>
      <c r="H161" s="350">
        <f>IF($C161=10,D161*F161*E161,0)</f>
        <v>127.36</v>
      </c>
    </row>
    <row r="162" spans="1:8">
      <c r="A162" s="44"/>
      <c r="B162" s="41" t="s">
        <v>847</v>
      </c>
      <c r="C162" s="40">
        <v>1</v>
      </c>
      <c r="D162" s="42">
        <v>11.55</v>
      </c>
      <c r="E162" s="51">
        <v>3</v>
      </c>
      <c r="F162" s="35"/>
      <c r="G162" s="35"/>
      <c r="H162" s="33"/>
    </row>
    <row r="163" spans="1:8">
      <c r="A163" s="44"/>
      <c r="B163" s="346" t="s">
        <v>810</v>
      </c>
      <c r="C163" s="347">
        <v>10</v>
      </c>
      <c r="D163" s="347">
        <f>C162</f>
        <v>1</v>
      </c>
      <c r="E163" s="347">
        <f>ROUNDUP((D162/0.2)+1,0)</f>
        <v>59</v>
      </c>
      <c r="F163" s="348">
        <f>E162-0.04</f>
        <v>2.96</v>
      </c>
      <c r="G163" s="349">
        <f t="shared" ref="G163:G164" si="28">ROUND(D163*E163*F163,2)</f>
        <v>174.64</v>
      </c>
      <c r="H163" s="350">
        <f>IF($C163=10,D163*F163*E163,0)</f>
        <v>174.64</v>
      </c>
    </row>
    <row r="164" spans="1:8">
      <c r="A164" s="44"/>
      <c r="B164" s="346" t="s">
        <v>811</v>
      </c>
      <c r="C164" s="347">
        <v>10</v>
      </c>
      <c r="D164" s="347">
        <f>D163</f>
        <v>1</v>
      </c>
      <c r="E164" s="347">
        <f>ROUNDUP((E162/0.2)+1,0)</f>
        <v>16</v>
      </c>
      <c r="F164" s="348">
        <f>D162-0.04</f>
        <v>11.510000000000002</v>
      </c>
      <c r="G164" s="349">
        <f t="shared" si="28"/>
        <v>184.16</v>
      </c>
      <c r="H164" s="350">
        <f>IF($C164=10,D164*F164*E164,0)</f>
        <v>184.16000000000003</v>
      </c>
    </row>
    <row r="165" spans="1:8">
      <c r="A165" s="44"/>
      <c r="B165" s="346"/>
      <c r="C165" s="347"/>
      <c r="D165" s="347"/>
      <c r="E165" s="347"/>
      <c r="F165" s="348"/>
      <c r="G165" s="349"/>
      <c r="H165" s="350"/>
    </row>
    <row r="166" spans="1:8">
      <c r="A166" s="44"/>
      <c r="B166" s="351" t="s">
        <v>812</v>
      </c>
      <c r="C166" s="347"/>
      <c r="D166" s="347"/>
      <c r="E166" s="347"/>
      <c r="F166" s="348"/>
      <c r="G166" s="349"/>
      <c r="H166" s="350">
        <f>SUM(H127:H165)*1.1</f>
        <v>5360.1372000000001</v>
      </c>
    </row>
    <row r="167" spans="1:8">
      <c r="A167" s="44"/>
      <c r="B167" s="352" t="s">
        <v>813</v>
      </c>
      <c r="C167" s="353"/>
      <c r="D167" s="354"/>
      <c r="E167" s="347"/>
      <c r="F167" s="348"/>
      <c r="G167" s="349"/>
      <c r="H167" s="350">
        <f>10*10/162.2</f>
        <v>0.61652281134401976</v>
      </c>
    </row>
    <row r="168" spans="1:8">
      <c r="A168" s="44"/>
      <c r="B168" s="346" t="s">
        <v>814</v>
      </c>
      <c r="C168" s="347"/>
      <c r="D168" s="347"/>
      <c r="E168" s="347"/>
      <c r="F168" s="348"/>
      <c r="G168" s="349"/>
      <c r="H168" s="350">
        <f>ROUND(H167*H166,2)</f>
        <v>3304.65</v>
      </c>
    </row>
    <row r="169" spans="1:8">
      <c r="A169" s="38"/>
      <c r="B169" s="37"/>
      <c r="C169" s="33"/>
      <c r="D169" s="35"/>
      <c r="E169" s="35"/>
      <c r="F169" s="35"/>
      <c r="G169" s="36"/>
      <c r="H169" s="38"/>
    </row>
    <row r="170" spans="1:8">
      <c r="A170" s="38"/>
      <c r="B170" s="37" t="s">
        <v>815</v>
      </c>
      <c r="C170" s="33"/>
      <c r="D170" s="35"/>
      <c r="E170" s="35"/>
      <c r="F170" s="35"/>
      <c r="G170" s="36"/>
      <c r="H170" s="355">
        <f>ROUNDUP(H168,0)</f>
        <v>3305</v>
      </c>
    </row>
    <row r="171" spans="1:8">
      <c r="A171" s="44"/>
      <c r="B171" s="48"/>
      <c r="C171" s="40"/>
      <c r="D171" s="42"/>
      <c r="E171" s="42"/>
      <c r="F171" s="42"/>
      <c r="G171" s="45"/>
      <c r="H171" s="356"/>
    </row>
    <row r="172" spans="1:8">
      <c r="A172" s="38">
        <f>A124+1</f>
        <v>10</v>
      </c>
      <c r="B172" s="37" t="s">
        <v>817</v>
      </c>
      <c r="C172" s="33"/>
      <c r="D172" s="35"/>
      <c r="E172" s="35"/>
      <c r="F172" s="35"/>
      <c r="G172" s="35"/>
      <c r="H172" s="33"/>
    </row>
    <row r="173" spans="1:8">
      <c r="A173" s="44"/>
      <c r="B173" s="41" t="s">
        <v>796</v>
      </c>
      <c r="C173" s="33">
        <f>2*2</f>
        <v>4</v>
      </c>
      <c r="D173" s="35">
        <v>2.5</v>
      </c>
      <c r="E173" s="35"/>
      <c r="F173" s="35">
        <v>0.15</v>
      </c>
      <c r="G173" s="35">
        <f>PRODUCT(C173:F173)</f>
        <v>1.5</v>
      </c>
      <c r="H173" s="33" t="s">
        <v>6</v>
      </c>
    </row>
    <row r="174" spans="1:8">
      <c r="A174" s="44"/>
      <c r="B174" s="41" t="s">
        <v>797</v>
      </c>
      <c r="C174" s="40">
        <f>1*2</f>
        <v>2</v>
      </c>
      <c r="D174" s="42">
        <v>2.5</v>
      </c>
      <c r="E174" s="42"/>
      <c r="F174" s="35">
        <v>0.15</v>
      </c>
      <c r="G174" s="35">
        <f t="shared" ref="G174:G176" si="29">PRODUCT(C174:F174)</f>
        <v>0.75</v>
      </c>
      <c r="H174" s="33" t="s">
        <v>6</v>
      </c>
    </row>
    <row r="175" spans="1:8">
      <c r="A175" s="44"/>
      <c r="B175" s="41" t="s">
        <v>832</v>
      </c>
      <c r="C175" s="40">
        <f>1*2</f>
        <v>2</v>
      </c>
      <c r="D175" s="42">
        <v>12.015000000000001</v>
      </c>
      <c r="E175" s="42"/>
      <c r="F175" s="35">
        <v>0.15</v>
      </c>
      <c r="G175" s="35">
        <f t="shared" si="29"/>
        <v>3.6044999999999998</v>
      </c>
      <c r="H175" s="33" t="s">
        <v>6</v>
      </c>
    </row>
    <row r="176" spans="1:8">
      <c r="A176" s="44"/>
      <c r="B176" s="41" t="s">
        <v>833</v>
      </c>
      <c r="C176" s="40">
        <f t="shared" ref="C176:C182" si="30">1*2</f>
        <v>2</v>
      </c>
      <c r="D176" s="51">
        <v>52.62</v>
      </c>
      <c r="E176" s="42"/>
      <c r="F176" s="35">
        <v>0.15</v>
      </c>
      <c r="G176" s="35">
        <f t="shared" si="29"/>
        <v>15.785999999999998</v>
      </c>
      <c r="H176" s="33" t="s">
        <v>6</v>
      </c>
    </row>
    <row r="177" spans="1:8">
      <c r="A177" s="53"/>
      <c r="B177" s="41" t="s">
        <v>798</v>
      </c>
      <c r="C177" s="40">
        <f t="shared" si="30"/>
        <v>2</v>
      </c>
      <c r="D177" s="42">
        <v>5.5</v>
      </c>
      <c r="E177" s="51"/>
      <c r="F177" s="35">
        <v>0.15</v>
      </c>
      <c r="G177" s="35">
        <f t="shared" ref="G177:G182" si="31">PRODUCT(C177:F177)</f>
        <v>1.65</v>
      </c>
      <c r="H177" s="33" t="s">
        <v>6</v>
      </c>
    </row>
    <row r="178" spans="1:8">
      <c r="A178" s="50"/>
      <c r="B178" s="55" t="s">
        <v>837</v>
      </c>
      <c r="C178" s="50">
        <v>1</v>
      </c>
      <c r="D178" s="51">
        <v>107.93</v>
      </c>
      <c r="E178" s="51"/>
      <c r="F178" s="51">
        <v>0.15</v>
      </c>
      <c r="G178" s="35">
        <f>PRODUCT(C178:F178)</f>
        <v>16.189499999999999</v>
      </c>
      <c r="H178" s="33" t="s">
        <v>6</v>
      </c>
    </row>
    <row r="179" spans="1:8">
      <c r="A179" s="53"/>
      <c r="B179" s="55" t="s">
        <v>834</v>
      </c>
      <c r="C179" s="40">
        <f t="shared" si="30"/>
        <v>2</v>
      </c>
      <c r="D179" s="51">
        <f>3+2.8+2.791</f>
        <v>8.5909999999999993</v>
      </c>
      <c r="E179" s="51"/>
      <c r="F179" s="35">
        <v>0.15</v>
      </c>
      <c r="G179" s="35">
        <f t="shared" si="31"/>
        <v>2.5772999999999997</v>
      </c>
      <c r="H179" s="33" t="s">
        <v>6</v>
      </c>
    </row>
    <row r="180" spans="1:8">
      <c r="A180" s="53"/>
      <c r="B180" s="55" t="s">
        <v>737</v>
      </c>
      <c r="C180" s="33">
        <f>2*2</f>
        <v>4</v>
      </c>
      <c r="D180" s="51">
        <f>3.5</f>
        <v>3.5</v>
      </c>
      <c r="E180" s="51"/>
      <c r="F180" s="35">
        <v>0.15</v>
      </c>
      <c r="G180" s="35">
        <f t="shared" si="31"/>
        <v>2.1</v>
      </c>
      <c r="H180" s="33" t="s">
        <v>6</v>
      </c>
    </row>
    <row r="181" spans="1:8">
      <c r="A181" s="40"/>
      <c r="B181" s="41" t="s">
        <v>846</v>
      </c>
      <c r="C181" s="40">
        <f t="shared" si="30"/>
        <v>2</v>
      </c>
      <c r="D181" s="42">
        <v>8</v>
      </c>
      <c r="E181" s="51"/>
      <c r="F181" s="35">
        <v>0.15</v>
      </c>
      <c r="G181" s="51">
        <f t="shared" si="31"/>
        <v>2.4</v>
      </c>
      <c r="H181" s="33" t="s">
        <v>6</v>
      </c>
    </row>
    <row r="182" spans="1:8">
      <c r="A182" s="40"/>
      <c r="B182" s="41" t="s">
        <v>847</v>
      </c>
      <c r="C182" s="40">
        <f t="shared" si="30"/>
        <v>2</v>
      </c>
      <c r="D182" s="42">
        <v>11.55</v>
      </c>
      <c r="E182" s="51"/>
      <c r="F182" s="35">
        <v>0.15</v>
      </c>
      <c r="G182" s="51">
        <f t="shared" si="31"/>
        <v>3.4650000000000003</v>
      </c>
      <c r="H182" s="33" t="s">
        <v>6</v>
      </c>
    </row>
    <row r="183" spans="1:8">
      <c r="A183" s="44"/>
      <c r="B183" s="41"/>
      <c r="C183" s="40"/>
      <c r="D183" s="42"/>
      <c r="E183" s="42"/>
      <c r="F183" s="42"/>
      <c r="G183" s="42"/>
      <c r="H183" s="40"/>
    </row>
    <row r="184" spans="1:8">
      <c r="A184" s="38"/>
      <c r="B184" s="34"/>
      <c r="C184" s="33"/>
      <c r="D184" s="35"/>
      <c r="E184" s="35"/>
      <c r="F184" s="36" t="s">
        <v>33</v>
      </c>
      <c r="G184" s="36">
        <f>SUM(G173:G183)*1.1</f>
        <v>55.024529999999999</v>
      </c>
      <c r="H184" s="38" t="s">
        <v>6</v>
      </c>
    </row>
    <row r="185" spans="1:8">
      <c r="A185" s="38"/>
      <c r="B185" s="37"/>
      <c r="C185" s="33"/>
      <c r="D185" s="35"/>
      <c r="E185" s="35"/>
      <c r="F185" s="35"/>
      <c r="G185" s="36"/>
      <c r="H185" s="38"/>
    </row>
    <row r="186" spans="1:8">
      <c r="A186" s="38"/>
      <c r="B186" s="37" t="s">
        <v>816</v>
      </c>
      <c r="C186" s="33"/>
      <c r="D186" s="35"/>
      <c r="E186" s="35"/>
      <c r="F186" s="35"/>
      <c r="G186" s="36">
        <f>ROUNDUP(G184,0)</f>
        <v>56</v>
      </c>
      <c r="H186" s="38" t="s">
        <v>6</v>
      </c>
    </row>
    <row r="187" spans="1:8">
      <c r="A187" s="44"/>
      <c r="B187" s="48"/>
      <c r="C187" s="40"/>
      <c r="D187" s="42"/>
      <c r="E187" s="42"/>
      <c r="F187" s="42"/>
      <c r="G187" s="45"/>
      <c r="H187" s="44"/>
    </row>
    <row r="188" spans="1:8">
      <c r="A188" s="38">
        <f>A172+1</f>
        <v>11</v>
      </c>
      <c r="B188" s="37" t="s">
        <v>818</v>
      </c>
      <c r="C188" s="33"/>
      <c r="D188" s="35"/>
      <c r="E188" s="35"/>
      <c r="F188" s="35"/>
      <c r="G188" s="35"/>
      <c r="H188" s="33"/>
    </row>
    <row r="189" spans="1:8">
      <c r="A189" s="44"/>
      <c r="B189" s="41" t="s">
        <v>796</v>
      </c>
      <c r="C189" s="33">
        <v>2</v>
      </c>
      <c r="D189" s="35">
        <v>2.5</v>
      </c>
      <c r="E189" s="35">
        <v>3</v>
      </c>
      <c r="F189" s="35"/>
      <c r="G189" s="35">
        <f>PRODUCT(C189:F189)</f>
        <v>15</v>
      </c>
      <c r="H189" s="33" t="s">
        <v>6</v>
      </c>
    </row>
    <row r="190" spans="1:8">
      <c r="A190" s="44"/>
      <c r="B190" s="41" t="s">
        <v>797</v>
      </c>
      <c r="C190" s="40">
        <v>1</v>
      </c>
      <c r="D190" s="42">
        <v>2.5</v>
      </c>
      <c r="E190" s="35">
        <v>3</v>
      </c>
      <c r="F190" s="35"/>
      <c r="G190" s="35">
        <f t="shared" ref="G190:G192" si="32">PRODUCT(C190:F190)</f>
        <v>7.5</v>
      </c>
      <c r="H190" s="33" t="s">
        <v>6</v>
      </c>
    </row>
    <row r="191" spans="1:8">
      <c r="A191" s="44"/>
      <c r="B191" s="41" t="s">
        <v>832</v>
      </c>
      <c r="C191" s="40">
        <v>1</v>
      </c>
      <c r="D191" s="42">
        <v>12.015000000000001</v>
      </c>
      <c r="E191" s="42">
        <v>3</v>
      </c>
      <c r="F191" s="35"/>
      <c r="G191" s="35">
        <f t="shared" si="32"/>
        <v>36.045000000000002</v>
      </c>
      <c r="H191" s="33" t="s">
        <v>6</v>
      </c>
    </row>
    <row r="192" spans="1:8">
      <c r="A192" s="44"/>
      <c r="B192" s="41" t="s">
        <v>833</v>
      </c>
      <c r="C192" s="50">
        <v>1</v>
      </c>
      <c r="D192" s="51">
        <v>52.62</v>
      </c>
      <c r="E192" s="42">
        <v>3.3</v>
      </c>
      <c r="F192" s="35"/>
      <c r="G192" s="35">
        <f t="shared" si="32"/>
        <v>173.64599999999999</v>
      </c>
      <c r="H192" s="33" t="s">
        <v>6</v>
      </c>
    </row>
    <row r="193" spans="1:8">
      <c r="A193" s="53"/>
      <c r="B193" s="41" t="s">
        <v>798</v>
      </c>
      <c r="C193" s="40">
        <v>1</v>
      </c>
      <c r="D193" s="42">
        <v>5.5</v>
      </c>
      <c r="E193" s="42">
        <v>3</v>
      </c>
      <c r="F193" s="51"/>
      <c r="G193" s="35">
        <f t="shared" ref="G193:G198" si="33">PRODUCT(C193:F193)</f>
        <v>16.5</v>
      </c>
      <c r="H193" s="33" t="s">
        <v>6</v>
      </c>
    </row>
    <row r="194" spans="1:8">
      <c r="A194" s="50"/>
      <c r="B194" s="55" t="s">
        <v>837</v>
      </c>
      <c r="C194" s="50">
        <v>1</v>
      </c>
      <c r="D194" s="51">
        <v>107.93</v>
      </c>
      <c r="E194" s="51"/>
      <c r="F194" s="51"/>
      <c r="G194" s="35">
        <f>PRODUCT(C194:F194)</f>
        <v>107.93</v>
      </c>
      <c r="H194" s="33" t="s">
        <v>6</v>
      </c>
    </row>
    <row r="195" spans="1:8">
      <c r="A195" s="53"/>
      <c r="B195" s="55" t="s">
        <v>834</v>
      </c>
      <c r="C195" s="50">
        <v>1</v>
      </c>
      <c r="D195" s="51">
        <f>3+2.8+2.791</f>
        <v>8.5909999999999993</v>
      </c>
      <c r="E195" s="42">
        <v>3</v>
      </c>
      <c r="F195" s="51"/>
      <c r="G195" s="35">
        <f t="shared" si="33"/>
        <v>25.772999999999996</v>
      </c>
      <c r="H195" s="33" t="s">
        <v>6</v>
      </c>
    </row>
    <row r="196" spans="1:8">
      <c r="A196" s="53"/>
      <c r="B196" s="55" t="s">
        <v>737</v>
      </c>
      <c r="C196" s="50">
        <v>2</v>
      </c>
      <c r="D196" s="51">
        <f>3.5</f>
        <v>3.5</v>
      </c>
      <c r="E196" s="42">
        <v>3</v>
      </c>
      <c r="F196" s="51"/>
      <c r="G196" s="35">
        <f t="shared" si="33"/>
        <v>21</v>
      </c>
      <c r="H196" s="33" t="s">
        <v>6</v>
      </c>
    </row>
    <row r="197" spans="1:8">
      <c r="A197" s="40"/>
      <c r="B197" s="41" t="s">
        <v>846</v>
      </c>
      <c r="C197" s="50">
        <v>1</v>
      </c>
      <c r="D197" s="42">
        <v>8</v>
      </c>
      <c r="E197" s="42">
        <v>3</v>
      </c>
      <c r="F197" s="35"/>
      <c r="G197" s="51">
        <f t="shared" si="33"/>
        <v>24</v>
      </c>
      <c r="H197" s="33" t="s">
        <v>6</v>
      </c>
    </row>
    <row r="198" spans="1:8">
      <c r="A198" s="40"/>
      <c r="B198" s="41" t="s">
        <v>847</v>
      </c>
      <c r="C198" s="50">
        <v>1</v>
      </c>
      <c r="D198" s="42">
        <v>11.55</v>
      </c>
      <c r="E198" s="42">
        <v>3</v>
      </c>
      <c r="F198" s="35"/>
      <c r="G198" s="51">
        <f t="shared" si="33"/>
        <v>34.650000000000006</v>
      </c>
      <c r="H198" s="33" t="s">
        <v>6</v>
      </c>
    </row>
    <row r="199" spans="1:8">
      <c r="A199" s="44"/>
      <c r="B199" s="41"/>
      <c r="C199" s="40"/>
      <c r="D199" s="42"/>
      <c r="E199" s="42"/>
      <c r="F199" s="42"/>
      <c r="G199" s="42"/>
      <c r="H199" s="40"/>
    </row>
    <row r="200" spans="1:8">
      <c r="A200" s="38"/>
      <c r="B200" s="34"/>
      <c r="C200" s="33"/>
      <c r="D200" s="35"/>
      <c r="E200" s="35"/>
      <c r="F200" s="36" t="s">
        <v>33</v>
      </c>
      <c r="G200" s="36">
        <f>SUM(G189:G199)*1.1</f>
        <v>508.2484</v>
      </c>
      <c r="H200" s="38" t="s">
        <v>6</v>
      </c>
    </row>
    <row r="201" spans="1:8">
      <c r="A201" s="38"/>
      <c r="B201" s="37"/>
      <c r="C201" s="33"/>
      <c r="D201" s="35"/>
      <c r="E201" s="35"/>
      <c r="F201" s="35"/>
      <c r="G201" s="36"/>
      <c r="H201" s="38"/>
    </row>
    <row r="202" spans="1:8">
      <c r="A202" s="38"/>
      <c r="B202" s="37" t="s">
        <v>819</v>
      </c>
      <c r="C202" s="33"/>
      <c r="D202" s="35"/>
      <c r="E202" s="35"/>
      <c r="F202" s="35"/>
      <c r="G202" s="36">
        <f>ROUNDUP(G200,0)</f>
        <v>509</v>
      </c>
      <c r="H202" s="38" t="s">
        <v>6</v>
      </c>
    </row>
    <row r="203" spans="1:8">
      <c r="A203" s="44"/>
      <c r="B203" s="48"/>
      <c r="C203" s="40"/>
      <c r="D203" s="42"/>
      <c r="E203" s="42"/>
      <c r="F203" s="42"/>
      <c r="G203" s="45"/>
      <c r="H203" s="44"/>
    </row>
    <row r="204" spans="1:8">
      <c r="A204" s="38">
        <f>A188+1</f>
        <v>12</v>
      </c>
      <c r="B204" s="37" t="s">
        <v>820</v>
      </c>
      <c r="C204" s="33"/>
      <c r="D204" s="35"/>
      <c r="E204" s="35"/>
      <c r="F204" s="35"/>
      <c r="G204" s="35"/>
      <c r="H204" s="33"/>
    </row>
    <row r="205" spans="1:8">
      <c r="A205" s="44"/>
      <c r="B205" s="41" t="s">
        <v>796</v>
      </c>
      <c r="C205" s="33">
        <f>2*2</f>
        <v>4</v>
      </c>
      <c r="D205" s="35">
        <v>2.5</v>
      </c>
      <c r="E205" s="148">
        <v>0.125</v>
      </c>
      <c r="F205" s="35">
        <v>0.6</v>
      </c>
      <c r="G205" s="35">
        <f>PRODUCT(C205:F205)</f>
        <v>0.75</v>
      </c>
      <c r="H205" s="33" t="s">
        <v>7</v>
      </c>
    </row>
    <row r="206" spans="1:8">
      <c r="A206" s="44"/>
      <c r="B206" s="41" t="s">
        <v>797</v>
      </c>
      <c r="C206" s="40">
        <f>1*2</f>
        <v>2</v>
      </c>
      <c r="D206" s="42">
        <v>2.5</v>
      </c>
      <c r="E206" s="148">
        <v>0.125</v>
      </c>
      <c r="F206" s="35">
        <v>0.6</v>
      </c>
      <c r="G206" s="35">
        <f t="shared" ref="G206:G208" si="34">PRODUCT(C206:F206)</f>
        <v>0.375</v>
      </c>
      <c r="H206" s="33" t="s">
        <v>7</v>
      </c>
    </row>
    <row r="207" spans="1:8">
      <c r="A207" s="44"/>
      <c r="B207" s="41" t="s">
        <v>832</v>
      </c>
      <c r="C207" s="40">
        <f t="shared" ref="C207:C214" si="35">1*2</f>
        <v>2</v>
      </c>
      <c r="D207" s="42">
        <v>12.015000000000001</v>
      </c>
      <c r="E207" s="148">
        <v>0.125</v>
      </c>
      <c r="F207" s="35">
        <v>0.6</v>
      </c>
      <c r="G207" s="35">
        <f t="shared" si="34"/>
        <v>1.8022499999999999</v>
      </c>
      <c r="H207" s="33" t="s">
        <v>7</v>
      </c>
    </row>
    <row r="208" spans="1:8">
      <c r="A208" s="44"/>
      <c r="B208" s="41" t="s">
        <v>833</v>
      </c>
      <c r="C208" s="40">
        <f t="shared" si="35"/>
        <v>2</v>
      </c>
      <c r="D208" s="51">
        <v>52.62</v>
      </c>
      <c r="E208" s="148">
        <v>0.125</v>
      </c>
      <c r="F208" s="35">
        <v>0.6</v>
      </c>
      <c r="G208" s="35">
        <f t="shared" si="34"/>
        <v>7.8929999999999989</v>
      </c>
      <c r="H208" s="33" t="s">
        <v>7</v>
      </c>
    </row>
    <row r="209" spans="1:8">
      <c r="A209" s="53"/>
      <c r="B209" s="41" t="s">
        <v>798</v>
      </c>
      <c r="C209" s="40">
        <f t="shared" si="35"/>
        <v>2</v>
      </c>
      <c r="D209" s="42">
        <v>5.5</v>
      </c>
      <c r="E209" s="148">
        <v>0.125</v>
      </c>
      <c r="F209" s="35">
        <v>0.6</v>
      </c>
      <c r="G209" s="35">
        <f t="shared" ref="G209:G214" si="36">PRODUCT(C209:F209)</f>
        <v>0.82499999999999996</v>
      </c>
      <c r="H209" s="33" t="s">
        <v>7</v>
      </c>
    </row>
    <row r="210" spans="1:8">
      <c r="A210" s="50"/>
      <c r="B210" s="55" t="s">
        <v>837</v>
      </c>
      <c r="C210" s="50">
        <v>1</v>
      </c>
      <c r="D210" s="51">
        <v>107.93</v>
      </c>
      <c r="E210" s="148">
        <v>0.125</v>
      </c>
      <c r="F210" s="35">
        <v>0.6</v>
      </c>
      <c r="G210" s="35">
        <f>PRODUCT(C210:F210)</f>
        <v>8.0947499999999994</v>
      </c>
      <c r="H210" s="33" t="s">
        <v>7</v>
      </c>
    </row>
    <row r="211" spans="1:8">
      <c r="A211" s="53"/>
      <c r="B211" s="55" t="s">
        <v>834</v>
      </c>
      <c r="C211" s="40">
        <f t="shared" si="35"/>
        <v>2</v>
      </c>
      <c r="D211" s="51">
        <f>3+2.8+2.791</f>
        <v>8.5909999999999993</v>
      </c>
      <c r="E211" s="148">
        <v>0.125</v>
      </c>
      <c r="F211" s="35">
        <v>0.6</v>
      </c>
      <c r="G211" s="35">
        <f t="shared" si="36"/>
        <v>1.2886499999999999</v>
      </c>
      <c r="H211" s="33" t="s">
        <v>7</v>
      </c>
    </row>
    <row r="212" spans="1:8">
      <c r="A212" s="53"/>
      <c r="B212" s="55" t="s">
        <v>737</v>
      </c>
      <c r="C212" s="33">
        <f>2*2</f>
        <v>4</v>
      </c>
      <c r="D212" s="51">
        <f>3.5</f>
        <v>3.5</v>
      </c>
      <c r="E212" s="148">
        <v>0.125</v>
      </c>
      <c r="F212" s="35">
        <v>0.6</v>
      </c>
      <c r="G212" s="35">
        <f t="shared" si="36"/>
        <v>1.05</v>
      </c>
      <c r="H212" s="33" t="s">
        <v>7</v>
      </c>
    </row>
    <row r="213" spans="1:8">
      <c r="A213" s="40"/>
      <c r="B213" s="41" t="s">
        <v>846</v>
      </c>
      <c r="C213" s="40">
        <f t="shared" si="35"/>
        <v>2</v>
      </c>
      <c r="D213" s="42">
        <v>8</v>
      </c>
      <c r="E213" s="148">
        <v>0.125</v>
      </c>
      <c r="F213" s="35">
        <v>0.6</v>
      </c>
      <c r="G213" s="51">
        <f t="shared" si="36"/>
        <v>1.2</v>
      </c>
      <c r="H213" s="33" t="s">
        <v>7</v>
      </c>
    </row>
    <row r="214" spans="1:8">
      <c r="A214" s="40"/>
      <c r="B214" s="41" t="s">
        <v>847</v>
      </c>
      <c r="C214" s="40">
        <f t="shared" si="35"/>
        <v>2</v>
      </c>
      <c r="D214" s="42">
        <v>11.55</v>
      </c>
      <c r="E214" s="148">
        <v>0.125</v>
      </c>
      <c r="F214" s="35">
        <v>0.6</v>
      </c>
      <c r="G214" s="51">
        <f t="shared" si="36"/>
        <v>1.7325000000000002</v>
      </c>
      <c r="H214" s="33" t="s">
        <v>7</v>
      </c>
    </row>
    <row r="215" spans="1:8">
      <c r="A215" s="44"/>
      <c r="B215" s="41"/>
      <c r="C215" s="40"/>
      <c r="D215" s="42"/>
      <c r="E215" s="42"/>
      <c r="F215" s="42"/>
      <c r="G215" s="42"/>
      <c r="H215" s="40"/>
    </row>
    <row r="216" spans="1:8">
      <c r="A216" s="38"/>
      <c r="B216" s="34"/>
      <c r="C216" s="33"/>
      <c r="D216" s="35"/>
      <c r="E216" s="35"/>
      <c r="F216" s="36" t="s">
        <v>33</v>
      </c>
      <c r="G216" s="36">
        <f>SUM(G205:G215)*1.1</f>
        <v>27.512264999999999</v>
      </c>
      <c r="H216" s="38" t="s">
        <v>7</v>
      </c>
    </row>
    <row r="217" spans="1:8">
      <c r="A217" s="38"/>
      <c r="B217" s="37"/>
      <c r="C217" s="33"/>
      <c r="D217" s="35"/>
      <c r="E217" s="35"/>
      <c r="F217" s="35"/>
      <c r="G217" s="36"/>
      <c r="H217" s="38"/>
    </row>
    <row r="218" spans="1:8">
      <c r="A218" s="38"/>
      <c r="B218" s="37" t="s">
        <v>821</v>
      </c>
      <c r="C218" s="33"/>
      <c r="D218" s="35"/>
      <c r="E218" s="35"/>
      <c r="F218" s="35"/>
      <c r="G218" s="36">
        <f>ROUNDUP(G216,0)</f>
        <v>28</v>
      </c>
      <c r="H218" s="38" t="s">
        <v>7</v>
      </c>
    </row>
    <row r="219" spans="1:8">
      <c r="A219" s="44"/>
      <c r="B219" s="48"/>
      <c r="C219" s="40"/>
      <c r="D219" s="42"/>
      <c r="E219" s="42"/>
      <c r="F219" s="42"/>
      <c r="G219" s="45"/>
      <c r="H219" s="44"/>
    </row>
    <row r="220" spans="1:8">
      <c r="A220" s="38">
        <f>A204+1</f>
        <v>13</v>
      </c>
      <c r="B220" s="37" t="s">
        <v>822</v>
      </c>
      <c r="C220" s="33"/>
      <c r="D220" s="35"/>
      <c r="E220" s="35"/>
      <c r="F220" s="35"/>
      <c r="G220" s="35"/>
      <c r="H220" s="33"/>
    </row>
    <row r="221" spans="1:8">
      <c r="A221" s="44"/>
      <c r="B221" s="41" t="s">
        <v>796</v>
      </c>
      <c r="C221" s="33">
        <f>2*2</f>
        <v>4</v>
      </c>
      <c r="D221" s="35">
        <v>2.5</v>
      </c>
      <c r="E221" s="35"/>
      <c r="F221" s="35">
        <v>0.6</v>
      </c>
      <c r="G221" s="35">
        <f>PRODUCT(C221:F221)</f>
        <v>6</v>
      </c>
      <c r="H221" s="33" t="s">
        <v>6</v>
      </c>
    </row>
    <row r="222" spans="1:8">
      <c r="A222" s="44"/>
      <c r="B222" s="41" t="s">
        <v>797</v>
      </c>
      <c r="C222" s="40">
        <f>1*2</f>
        <v>2</v>
      </c>
      <c r="D222" s="42">
        <v>2.5</v>
      </c>
      <c r="E222" s="35"/>
      <c r="F222" s="35">
        <v>0.6</v>
      </c>
      <c r="G222" s="35">
        <f t="shared" ref="G222:G224" si="37">PRODUCT(C222:F222)</f>
        <v>3</v>
      </c>
      <c r="H222" s="33" t="s">
        <v>6</v>
      </c>
    </row>
    <row r="223" spans="1:8">
      <c r="A223" s="44"/>
      <c r="B223" s="41" t="s">
        <v>832</v>
      </c>
      <c r="C223" s="40">
        <f t="shared" ref="C223:C227" si="38">1*2</f>
        <v>2</v>
      </c>
      <c r="D223" s="42">
        <v>12.015000000000001</v>
      </c>
      <c r="E223" s="35"/>
      <c r="F223" s="35">
        <v>0.6</v>
      </c>
      <c r="G223" s="35">
        <f t="shared" si="37"/>
        <v>14.417999999999999</v>
      </c>
      <c r="H223" s="33" t="s">
        <v>6</v>
      </c>
    </row>
    <row r="224" spans="1:8">
      <c r="A224" s="44"/>
      <c r="B224" s="41" t="s">
        <v>833</v>
      </c>
      <c r="C224" s="40">
        <f t="shared" si="38"/>
        <v>2</v>
      </c>
      <c r="D224" s="51">
        <v>52.62</v>
      </c>
      <c r="E224" s="35"/>
      <c r="F224" s="35">
        <v>0.6</v>
      </c>
      <c r="G224" s="35">
        <f t="shared" si="37"/>
        <v>63.143999999999991</v>
      </c>
      <c r="H224" s="33" t="s">
        <v>6</v>
      </c>
    </row>
    <row r="225" spans="1:8">
      <c r="A225" s="53"/>
      <c r="B225" s="41" t="s">
        <v>798</v>
      </c>
      <c r="C225" s="40">
        <f t="shared" si="38"/>
        <v>2</v>
      </c>
      <c r="D225" s="42">
        <v>5.5</v>
      </c>
      <c r="E225" s="51"/>
      <c r="F225" s="35">
        <v>0.6</v>
      </c>
      <c r="G225" s="35">
        <f t="shared" ref="G225:G230" si="39">PRODUCT(C225:F225)</f>
        <v>6.6</v>
      </c>
      <c r="H225" s="33" t="s">
        <v>6</v>
      </c>
    </row>
    <row r="226" spans="1:8">
      <c r="A226" s="50"/>
      <c r="B226" s="55" t="s">
        <v>837</v>
      </c>
      <c r="C226" s="50">
        <v>1</v>
      </c>
      <c r="D226" s="51">
        <v>107.93</v>
      </c>
      <c r="E226" s="148"/>
      <c r="F226" s="35">
        <v>0.6</v>
      </c>
      <c r="G226" s="35">
        <f>PRODUCT(C226:F226)</f>
        <v>64.757999999999996</v>
      </c>
      <c r="H226" s="33" t="s">
        <v>6</v>
      </c>
    </row>
    <row r="227" spans="1:8">
      <c r="A227" s="53"/>
      <c r="B227" s="55" t="s">
        <v>834</v>
      </c>
      <c r="C227" s="40">
        <f t="shared" si="38"/>
        <v>2</v>
      </c>
      <c r="D227" s="51">
        <f>3+2.8+2.791</f>
        <v>8.5909999999999993</v>
      </c>
      <c r="E227" s="51"/>
      <c r="F227" s="35">
        <v>0.6</v>
      </c>
      <c r="G227" s="35">
        <f t="shared" si="39"/>
        <v>10.309199999999999</v>
      </c>
      <c r="H227" s="33" t="s">
        <v>6</v>
      </c>
    </row>
    <row r="228" spans="1:8">
      <c r="A228" s="53"/>
      <c r="B228" s="55" t="s">
        <v>737</v>
      </c>
      <c r="C228" s="33">
        <f>2*2</f>
        <v>4</v>
      </c>
      <c r="D228" s="51">
        <f>3.5</f>
        <v>3.5</v>
      </c>
      <c r="E228" s="51"/>
      <c r="F228" s="35">
        <v>0.6</v>
      </c>
      <c r="G228" s="35">
        <f t="shared" si="39"/>
        <v>8.4</v>
      </c>
      <c r="H228" s="33" t="s">
        <v>6</v>
      </c>
    </row>
    <row r="229" spans="1:8">
      <c r="A229" s="40"/>
      <c r="B229" s="41" t="s">
        <v>846</v>
      </c>
      <c r="C229" s="40">
        <f t="shared" ref="C229:C230" si="40">1*2</f>
        <v>2</v>
      </c>
      <c r="D229" s="42">
        <v>8</v>
      </c>
      <c r="E229" s="148"/>
      <c r="F229" s="35">
        <v>0.6</v>
      </c>
      <c r="G229" s="51">
        <f t="shared" si="39"/>
        <v>9.6</v>
      </c>
      <c r="H229" s="33" t="s">
        <v>6</v>
      </c>
    </row>
    <row r="230" spans="1:8">
      <c r="A230" s="40"/>
      <c r="B230" s="41" t="s">
        <v>847</v>
      </c>
      <c r="C230" s="40">
        <f t="shared" si="40"/>
        <v>2</v>
      </c>
      <c r="D230" s="42">
        <v>11.55</v>
      </c>
      <c r="E230" s="148"/>
      <c r="F230" s="35">
        <v>0.6</v>
      </c>
      <c r="G230" s="51">
        <f t="shared" si="39"/>
        <v>13.860000000000001</v>
      </c>
      <c r="H230" s="33" t="s">
        <v>6</v>
      </c>
    </row>
    <row r="231" spans="1:8">
      <c r="A231" s="44"/>
      <c r="B231" s="41"/>
      <c r="C231" s="40"/>
      <c r="D231" s="42"/>
      <c r="E231" s="42"/>
      <c r="F231" s="42"/>
      <c r="G231" s="42"/>
      <c r="H231" s="40"/>
    </row>
    <row r="232" spans="1:8">
      <c r="A232" s="38"/>
      <c r="B232" s="34"/>
      <c r="C232" s="33"/>
      <c r="D232" s="35"/>
      <c r="E232" s="35"/>
      <c r="F232" s="36" t="s">
        <v>33</v>
      </c>
      <c r="G232" s="36">
        <f>SUM(G221:G231)*1.1</f>
        <v>220.09811999999999</v>
      </c>
      <c r="H232" s="38" t="s">
        <v>6</v>
      </c>
    </row>
    <row r="233" spans="1:8">
      <c r="A233" s="38"/>
      <c r="B233" s="37"/>
      <c r="C233" s="33"/>
      <c r="D233" s="35"/>
      <c r="E233" s="35"/>
      <c r="F233" s="35"/>
      <c r="G233" s="36"/>
      <c r="H233" s="38"/>
    </row>
    <row r="234" spans="1:8">
      <c r="A234" s="38"/>
      <c r="B234" s="37" t="s">
        <v>823</v>
      </c>
      <c r="C234" s="33"/>
      <c r="D234" s="35"/>
      <c r="E234" s="35"/>
      <c r="F234" s="35"/>
      <c r="G234" s="36">
        <f>ROUNDUP(G232,0)</f>
        <v>221</v>
      </c>
      <c r="H234" s="38" t="s">
        <v>6</v>
      </c>
    </row>
    <row r="235" spans="1:8">
      <c r="A235" s="44"/>
      <c r="B235" s="48"/>
      <c r="C235" s="40"/>
      <c r="D235" s="42"/>
      <c r="E235" s="42"/>
      <c r="F235" s="42"/>
      <c r="G235" s="45"/>
      <c r="H235" s="44"/>
    </row>
    <row r="236" spans="1:8">
      <c r="A236" s="38">
        <f>A220+1</f>
        <v>14</v>
      </c>
      <c r="B236" s="37" t="s">
        <v>824</v>
      </c>
      <c r="C236" s="33"/>
      <c r="D236" s="35"/>
      <c r="E236" s="35"/>
      <c r="F236" s="35"/>
      <c r="G236" s="35"/>
      <c r="H236" s="33"/>
    </row>
    <row r="237" spans="1:8">
      <c r="A237" s="44"/>
      <c r="B237" s="41" t="s">
        <v>825</v>
      </c>
      <c r="C237" s="33">
        <v>1</v>
      </c>
      <c r="D237" s="35">
        <v>50</v>
      </c>
      <c r="E237" s="35"/>
      <c r="F237" s="35"/>
      <c r="G237" s="35">
        <f>PRODUCT(C237:F237)</f>
        <v>50</v>
      </c>
      <c r="H237" s="33" t="s">
        <v>9</v>
      </c>
    </row>
    <row r="238" spans="1:8">
      <c r="A238" s="44"/>
      <c r="B238" s="41" t="s">
        <v>826</v>
      </c>
      <c r="C238" s="40">
        <v>1</v>
      </c>
      <c r="D238" s="42">
        <v>50</v>
      </c>
      <c r="E238" s="35"/>
      <c r="F238" s="35"/>
      <c r="G238" s="35">
        <f t="shared" ref="G238:G239" si="41">PRODUCT(C238:F238)</f>
        <v>50</v>
      </c>
      <c r="H238" s="33" t="s">
        <v>9</v>
      </c>
    </row>
    <row r="239" spans="1:8">
      <c r="A239" s="44"/>
      <c r="B239" s="41" t="s">
        <v>827</v>
      </c>
      <c r="C239" s="40">
        <v>1</v>
      </c>
      <c r="D239" s="42">
        <v>200</v>
      </c>
      <c r="E239" s="35"/>
      <c r="F239" s="35"/>
      <c r="G239" s="35">
        <f t="shared" si="41"/>
        <v>200</v>
      </c>
      <c r="H239" s="33" t="s">
        <v>9</v>
      </c>
    </row>
    <row r="240" spans="1:8">
      <c r="A240" s="44"/>
      <c r="B240" s="41"/>
      <c r="C240" s="40"/>
      <c r="D240" s="42"/>
      <c r="E240" s="42"/>
      <c r="F240" s="42"/>
      <c r="G240" s="42"/>
      <c r="H240" s="40"/>
    </row>
    <row r="241" spans="1:8">
      <c r="A241" s="38"/>
      <c r="B241" s="34"/>
      <c r="C241" s="33"/>
      <c r="D241" s="35"/>
      <c r="E241" s="35"/>
      <c r="F241" s="36" t="s">
        <v>33</v>
      </c>
      <c r="G241" s="36">
        <f>SUM(G237:G240)*1.1</f>
        <v>330</v>
      </c>
      <c r="H241" s="38" t="s">
        <v>9</v>
      </c>
    </row>
    <row r="242" spans="1:8">
      <c r="A242" s="38"/>
      <c r="B242" s="37"/>
      <c r="C242" s="33"/>
      <c r="D242" s="35"/>
      <c r="E242" s="35"/>
      <c r="F242" s="35"/>
      <c r="G242" s="36"/>
      <c r="H242" s="38"/>
    </row>
    <row r="243" spans="1:8">
      <c r="A243" s="38"/>
      <c r="B243" s="37" t="s">
        <v>828</v>
      </c>
      <c r="C243" s="33"/>
      <c r="D243" s="35"/>
      <c r="E243" s="35"/>
      <c r="F243" s="35"/>
      <c r="G243" s="36">
        <f>ROUNDUP(G241,0)</f>
        <v>330</v>
      </c>
      <c r="H243" s="38" t="s">
        <v>9</v>
      </c>
    </row>
    <row r="244" spans="1:8">
      <c r="A244" s="44"/>
      <c r="B244" s="48"/>
      <c r="C244" s="40"/>
      <c r="D244" s="42"/>
      <c r="E244" s="42"/>
      <c r="F244" s="42"/>
      <c r="G244" s="45"/>
      <c r="H244" s="44"/>
    </row>
    <row r="245" spans="1:8">
      <c r="A245" s="38">
        <f>A236+1</f>
        <v>15</v>
      </c>
      <c r="B245" s="37" t="s">
        <v>841</v>
      </c>
      <c r="C245" s="33"/>
      <c r="D245" s="35"/>
      <c r="E245" s="35"/>
      <c r="F245" s="35"/>
      <c r="G245" s="35"/>
      <c r="H245" s="33"/>
    </row>
    <row r="246" spans="1:8">
      <c r="A246" s="44"/>
      <c r="B246" s="41" t="s">
        <v>796</v>
      </c>
      <c r="C246" s="33">
        <f>2*2</f>
        <v>4</v>
      </c>
      <c r="D246" s="35">
        <v>2.5</v>
      </c>
      <c r="E246" s="35">
        <v>0.15</v>
      </c>
      <c r="F246" s="35"/>
      <c r="G246" s="35">
        <f>PRODUCT(C246:F246)</f>
        <v>1.5</v>
      </c>
      <c r="H246" s="33" t="s">
        <v>6</v>
      </c>
    </row>
    <row r="247" spans="1:8">
      <c r="A247" s="44"/>
      <c r="B247" s="41" t="s">
        <v>797</v>
      </c>
      <c r="C247" s="40">
        <f>1*2</f>
        <v>2</v>
      </c>
      <c r="D247" s="42">
        <v>2.5</v>
      </c>
      <c r="E247" s="35">
        <v>0.15</v>
      </c>
      <c r="F247" s="35"/>
      <c r="G247" s="35">
        <f t="shared" ref="G247:G249" si="42">PRODUCT(C247:F247)</f>
        <v>0.75</v>
      </c>
      <c r="H247" s="33" t="s">
        <v>6</v>
      </c>
    </row>
    <row r="248" spans="1:8">
      <c r="A248" s="44"/>
      <c r="B248" s="41" t="s">
        <v>832</v>
      </c>
      <c r="C248" s="40">
        <f t="shared" ref="C248:C252" si="43">1*2</f>
        <v>2</v>
      </c>
      <c r="D248" s="42">
        <v>12.015000000000001</v>
      </c>
      <c r="E248" s="35">
        <v>0.15</v>
      </c>
      <c r="F248" s="35"/>
      <c r="G248" s="35">
        <f t="shared" si="42"/>
        <v>3.6044999999999998</v>
      </c>
      <c r="H248" s="33" t="s">
        <v>6</v>
      </c>
    </row>
    <row r="249" spans="1:8">
      <c r="A249" s="44"/>
      <c r="B249" s="41" t="s">
        <v>833</v>
      </c>
      <c r="C249" s="40">
        <f t="shared" si="43"/>
        <v>2</v>
      </c>
      <c r="D249" s="51">
        <v>52.62</v>
      </c>
      <c r="E249" s="35">
        <v>0.15</v>
      </c>
      <c r="F249" s="35"/>
      <c r="G249" s="35">
        <f t="shared" si="42"/>
        <v>15.785999999999998</v>
      </c>
      <c r="H249" s="33" t="s">
        <v>6</v>
      </c>
    </row>
    <row r="250" spans="1:8">
      <c r="A250" s="53"/>
      <c r="B250" s="41" t="s">
        <v>798</v>
      </c>
      <c r="C250" s="40">
        <f t="shared" si="43"/>
        <v>2</v>
      </c>
      <c r="D250" s="42">
        <v>5.5</v>
      </c>
      <c r="E250" s="35">
        <v>0.15</v>
      </c>
      <c r="F250" s="35"/>
      <c r="G250" s="35">
        <f t="shared" ref="G250:G255" si="44">PRODUCT(C250:F250)</f>
        <v>1.65</v>
      </c>
      <c r="H250" s="33" t="s">
        <v>6</v>
      </c>
    </row>
    <row r="251" spans="1:8">
      <c r="A251" s="50"/>
      <c r="B251" s="55" t="s">
        <v>837</v>
      </c>
      <c r="C251" s="50">
        <v>1</v>
      </c>
      <c r="D251" s="51">
        <v>107.93</v>
      </c>
      <c r="E251" s="35">
        <v>0.15</v>
      </c>
      <c r="F251" s="35"/>
      <c r="G251" s="35">
        <f>PRODUCT(C251:F251)</f>
        <v>16.189499999999999</v>
      </c>
      <c r="H251" s="33" t="s">
        <v>6</v>
      </c>
    </row>
    <row r="252" spans="1:8">
      <c r="A252" s="53"/>
      <c r="B252" s="55" t="s">
        <v>834</v>
      </c>
      <c r="C252" s="40">
        <f t="shared" si="43"/>
        <v>2</v>
      </c>
      <c r="D252" s="51">
        <f>3+2.8+2.791</f>
        <v>8.5909999999999993</v>
      </c>
      <c r="E252" s="35">
        <v>0.15</v>
      </c>
      <c r="F252" s="35"/>
      <c r="G252" s="35">
        <f t="shared" si="44"/>
        <v>2.5772999999999997</v>
      </c>
      <c r="H252" s="33" t="s">
        <v>6</v>
      </c>
    </row>
    <row r="253" spans="1:8">
      <c r="A253" s="53"/>
      <c r="B253" s="55" t="s">
        <v>737</v>
      </c>
      <c r="C253" s="33">
        <f>2*2</f>
        <v>4</v>
      </c>
      <c r="D253" s="51">
        <f>3.5</f>
        <v>3.5</v>
      </c>
      <c r="E253" s="35">
        <v>0.15</v>
      </c>
      <c r="F253" s="35"/>
      <c r="G253" s="35">
        <f t="shared" si="44"/>
        <v>2.1</v>
      </c>
      <c r="H253" s="33" t="s">
        <v>6</v>
      </c>
    </row>
    <row r="254" spans="1:8">
      <c r="A254" s="40"/>
      <c r="B254" s="41" t="s">
        <v>846</v>
      </c>
      <c r="C254" s="40">
        <f t="shared" ref="C254:C255" si="45">1*2</f>
        <v>2</v>
      </c>
      <c r="D254" s="42">
        <v>8</v>
      </c>
      <c r="E254" s="35">
        <v>0.15</v>
      </c>
      <c r="F254" s="35"/>
      <c r="G254" s="51">
        <f t="shared" si="44"/>
        <v>2.4</v>
      </c>
      <c r="H254" s="33" t="s">
        <v>6</v>
      </c>
    </row>
    <row r="255" spans="1:8">
      <c r="A255" s="40"/>
      <c r="B255" s="41" t="s">
        <v>847</v>
      </c>
      <c r="C255" s="40">
        <f t="shared" si="45"/>
        <v>2</v>
      </c>
      <c r="D255" s="42">
        <v>11.55</v>
      </c>
      <c r="E255" s="35">
        <v>0.15</v>
      </c>
      <c r="F255" s="35"/>
      <c r="G255" s="51">
        <f t="shared" si="44"/>
        <v>3.4650000000000003</v>
      </c>
      <c r="H255" s="33" t="s">
        <v>6</v>
      </c>
    </row>
    <row r="256" spans="1:8">
      <c r="A256" s="44"/>
      <c r="B256" s="41"/>
      <c r="C256" s="40"/>
      <c r="D256" s="42"/>
      <c r="E256" s="42"/>
      <c r="F256" s="42"/>
      <c r="G256" s="42"/>
      <c r="H256" s="40"/>
    </row>
    <row r="257" spans="1:8">
      <c r="A257" s="38"/>
      <c r="B257" s="34"/>
      <c r="C257" s="33"/>
      <c r="D257" s="35"/>
      <c r="E257" s="35"/>
      <c r="F257" s="36" t="s">
        <v>33</v>
      </c>
      <c r="G257" s="36">
        <f>SUM(G246:G256)*1.1</f>
        <v>55.024529999999999</v>
      </c>
      <c r="H257" s="38" t="s">
        <v>6</v>
      </c>
    </row>
    <row r="258" spans="1:8">
      <c r="A258" s="38"/>
      <c r="B258" s="37"/>
      <c r="C258" s="33"/>
      <c r="D258" s="35"/>
      <c r="E258" s="35"/>
      <c r="F258" s="35"/>
      <c r="G258" s="36"/>
      <c r="H258" s="38"/>
    </row>
    <row r="259" spans="1:8">
      <c r="A259" s="38"/>
      <c r="B259" s="37" t="s">
        <v>829</v>
      </c>
      <c r="C259" s="33"/>
      <c r="D259" s="35"/>
      <c r="E259" s="35"/>
      <c r="F259" s="35"/>
      <c r="G259" s="36">
        <f>ROUNDUP(G257,0)</f>
        <v>56</v>
      </c>
      <c r="H259" s="38" t="s">
        <v>6</v>
      </c>
    </row>
    <row r="260" spans="1:8">
      <c r="A260" s="44"/>
      <c r="B260" s="48"/>
      <c r="C260" s="40"/>
      <c r="D260" s="42"/>
      <c r="E260" s="42"/>
      <c r="F260" s="42"/>
      <c r="G260" s="45"/>
      <c r="H260" s="44"/>
    </row>
  </sheetData>
  <mergeCells count="1">
    <mergeCell ref="A2:H2"/>
  </mergeCells>
  <pageMargins left="0.7" right="0.7" top="0.75" bottom="0.75" header="0.3" footer="0.3"/>
  <pageSetup paperSize="9"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U9190"/>
  <sheetViews>
    <sheetView view="pageBreakPreview" topLeftCell="A2" zoomScaleSheetLayoutView="100" workbookViewId="0">
      <selection activeCell="A5" sqref="A2:XFD5"/>
    </sheetView>
  </sheetViews>
  <sheetFormatPr defaultColWidth="9.109375" defaultRowHeight="13.8"/>
  <cols>
    <col min="1" max="1" width="8.6640625" style="531" customWidth="1"/>
    <col min="2" max="2" width="35.5546875" style="531" bestFit="1" customWidth="1"/>
    <col min="3" max="3" width="5.44140625" style="534" bestFit="1" customWidth="1"/>
    <col min="4" max="4" width="10.109375" style="531" bestFit="1" customWidth="1"/>
    <col min="5" max="5" width="11.88671875" style="531" bestFit="1" customWidth="1"/>
    <col min="6" max="6" width="9.88671875" style="538" bestFit="1" customWidth="1"/>
    <col min="7" max="7" width="12.6640625" style="531" customWidth="1"/>
    <col min="8" max="8" width="13" style="532" customWidth="1"/>
    <col min="9" max="16384" width="9.109375" style="532"/>
  </cols>
  <sheetData>
    <row r="1" spans="1:7" s="530" customFormat="1" ht="14.25" hidden="1" customHeight="1">
      <c r="A1" s="556" t="s">
        <v>999</v>
      </c>
      <c r="B1" s="557"/>
      <c r="C1" s="557"/>
      <c r="D1" s="558"/>
      <c r="E1" s="557"/>
      <c r="F1" s="557"/>
      <c r="G1" s="559"/>
    </row>
    <row r="2" spans="1:7" s="530" customFormat="1" ht="20.100000000000001" customHeight="1">
      <c r="A2" s="663" t="s">
        <v>1000</v>
      </c>
      <c r="B2" s="663"/>
      <c r="C2" s="663"/>
      <c r="D2" s="663"/>
      <c r="E2" s="663"/>
      <c r="F2" s="663"/>
      <c r="G2" s="663"/>
    </row>
    <row r="3" spans="1:7" s="530" customFormat="1" ht="20.100000000000001" customHeight="1">
      <c r="A3" s="664" t="s">
        <v>1001</v>
      </c>
      <c r="B3" s="664"/>
      <c r="C3" s="664"/>
      <c r="D3" s="664"/>
      <c r="E3" s="664"/>
      <c r="F3" s="664"/>
      <c r="G3" s="664"/>
    </row>
    <row r="4" spans="1:7" s="530" customFormat="1" ht="20.100000000000001" customHeight="1">
      <c r="A4" s="664" t="s">
        <v>1002</v>
      </c>
      <c r="B4" s="664"/>
      <c r="C4" s="664"/>
      <c r="D4" s="664"/>
      <c r="E4" s="664"/>
      <c r="F4" s="664"/>
      <c r="G4" s="664"/>
    </row>
    <row r="5" spans="1:7" ht="15.6">
      <c r="A5" s="663"/>
      <c r="B5" s="663"/>
      <c r="C5" s="663"/>
      <c r="D5" s="663"/>
      <c r="E5" s="663"/>
      <c r="F5" s="663"/>
      <c r="G5" s="663"/>
    </row>
    <row r="6" spans="1:7" s="533" customFormat="1" ht="20.100000000000001" customHeight="1">
      <c r="A6" s="560" t="s">
        <v>25</v>
      </c>
      <c r="B6" s="561" t="s">
        <v>1</v>
      </c>
      <c r="C6" s="561" t="s">
        <v>27</v>
      </c>
      <c r="D6" s="562" t="s">
        <v>28</v>
      </c>
      <c r="E6" s="561" t="s">
        <v>1003</v>
      </c>
      <c r="F6" s="563" t="s">
        <v>30</v>
      </c>
      <c r="G6" s="564" t="s">
        <v>2</v>
      </c>
    </row>
    <row r="7" spans="1:7" ht="15.6">
      <c r="A7" s="565"/>
      <c r="B7" s="566"/>
      <c r="C7" s="567"/>
      <c r="D7" s="568"/>
      <c r="E7" s="568"/>
      <c r="F7" s="569"/>
      <c r="G7" s="570"/>
    </row>
    <row r="8" spans="1:7" ht="15.6">
      <c r="A8" s="565"/>
      <c r="B8" s="571"/>
      <c r="C8" s="567"/>
      <c r="D8" s="572"/>
      <c r="E8" s="572"/>
      <c r="F8" s="572"/>
      <c r="G8" s="573"/>
    </row>
    <row r="9" spans="1:7" ht="63" customHeight="1">
      <c r="A9" s="574">
        <v>1</v>
      </c>
      <c r="B9" s="659" t="s">
        <v>1004</v>
      </c>
      <c r="C9" s="659"/>
      <c r="D9" s="659"/>
      <c r="E9" s="659"/>
      <c r="F9" s="659"/>
      <c r="G9" s="570"/>
    </row>
    <row r="10" spans="1:7" ht="15.6">
      <c r="A10" s="575"/>
      <c r="B10" s="566" t="s">
        <v>1005</v>
      </c>
      <c r="C10" s="567"/>
      <c r="D10" s="568"/>
      <c r="E10" s="568"/>
      <c r="F10" s="576"/>
      <c r="G10" s="573"/>
    </row>
    <row r="11" spans="1:7" ht="15.6">
      <c r="A11" s="565"/>
      <c r="B11" s="571"/>
      <c r="C11" s="567">
        <v>1</v>
      </c>
      <c r="D11" s="572">
        <v>20</v>
      </c>
      <c r="E11" s="572">
        <v>10</v>
      </c>
      <c r="F11" s="572"/>
      <c r="G11" s="573">
        <f>ROUND(PRODUCT(C11:F11)*1,0)</f>
        <v>200</v>
      </c>
    </row>
    <row r="12" spans="1:7" ht="15.6">
      <c r="A12" s="565"/>
      <c r="B12" s="571"/>
      <c r="C12" s="567"/>
      <c r="D12" s="572"/>
      <c r="E12" s="572"/>
      <c r="F12" s="572"/>
      <c r="G12" s="573"/>
    </row>
    <row r="13" spans="1:7" s="535" customFormat="1" ht="256.5" customHeight="1">
      <c r="A13" s="577">
        <v>3</v>
      </c>
      <c r="B13" s="656" t="s">
        <v>1006</v>
      </c>
      <c r="C13" s="656"/>
      <c r="D13" s="656"/>
      <c r="E13" s="656"/>
      <c r="F13" s="656"/>
      <c r="G13" s="578"/>
    </row>
    <row r="14" spans="1:7" ht="15.6">
      <c r="A14" s="575"/>
      <c r="B14" s="566" t="s">
        <v>1007</v>
      </c>
      <c r="C14" s="567"/>
      <c r="D14" s="568"/>
      <c r="E14" s="568"/>
      <c r="F14" s="576"/>
      <c r="G14" s="573"/>
    </row>
    <row r="15" spans="1:7" ht="15.6">
      <c r="A15" s="565"/>
      <c r="B15" s="579"/>
      <c r="C15" s="567">
        <v>1</v>
      </c>
      <c r="D15" s="572">
        <f>7.5+2*0.2+1</f>
        <v>8.9</v>
      </c>
      <c r="E15" s="572">
        <f>2.65+2*0.2+1</f>
        <v>4.05</v>
      </c>
      <c r="F15" s="576">
        <v>1.5</v>
      </c>
      <c r="G15" s="573">
        <f>ROUND(PRODUCT(C15:F15)*1,0)</f>
        <v>54</v>
      </c>
    </row>
    <row r="16" spans="1:7" ht="15.6">
      <c r="A16" s="565"/>
      <c r="B16" s="579"/>
      <c r="C16" s="567">
        <v>1</v>
      </c>
      <c r="D16" s="572">
        <f>7.5+2*0.2+1</f>
        <v>8.9</v>
      </c>
      <c r="E16" s="572">
        <f>2.65+2*0.2+1</f>
        <v>4.05</v>
      </c>
      <c r="F16" s="576">
        <v>1</v>
      </c>
      <c r="G16" s="573">
        <f>ROUND(PRODUCT(C16:F16)*1,0)</f>
        <v>36</v>
      </c>
    </row>
    <row r="17" spans="1:17" ht="15.6">
      <c r="A17" s="565"/>
      <c r="B17" s="579"/>
      <c r="C17" s="567"/>
      <c r="D17" s="572"/>
      <c r="E17" s="572"/>
      <c r="F17" s="576"/>
      <c r="G17" s="573"/>
    </row>
    <row r="18" spans="1:17" ht="15.6">
      <c r="A18" s="565"/>
      <c r="B18" s="566"/>
      <c r="C18" s="567"/>
      <c r="D18" s="568"/>
      <c r="E18" s="568"/>
      <c r="F18" s="580"/>
      <c r="G18" s="570">
        <f>ROUND(SUM(G15:G17)*1,0)</f>
        <v>90</v>
      </c>
      <c r="L18" s="535"/>
      <c r="M18" s="535"/>
      <c r="N18" s="535"/>
      <c r="O18" s="535"/>
      <c r="P18" s="535"/>
      <c r="Q18" s="535"/>
    </row>
    <row r="19" spans="1:17" ht="15.6">
      <c r="A19" s="565"/>
      <c r="B19" s="579"/>
      <c r="C19" s="567"/>
      <c r="D19" s="568"/>
      <c r="E19" s="568"/>
      <c r="F19" s="576"/>
      <c r="G19" s="570"/>
    </row>
    <row r="20" spans="1:17" ht="15.6">
      <c r="A20" s="565"/>
      <c r="B20" s="579"/>
      <c r="C20" s="567"/>
      <c r="D20" s="568"/>
      <c r="E20" s="568"/>
      <c r="F20" s="576"/>
      <c r="G20" s="570"/>
    </row>
    <row r="21" spans="1:17" s="535" customFormat="1" ht="139.5" customHeight="1">
      <c r="A21" s="577">
        <v>4</v>
      </c>
      <c r="B21" s="655" t="s">
        <v>1008</v>
      </c>
      <c r="C21" s="655"/>
      <c r="D21" s="655"/>
      <c r="E21" s="655"/>
      <c r="F21" s="655"/>
      <c r="G21" s="581"/>
      <c r="L21" s="532"/>
      <c r="M21" s="532"/>
      <c r="N21" s="532"/>
      <c r="O21" s="532"/>
      <c r="P21" s="532"/>
      <c r="Q21" s="532"/>
    </row>
    <row r="22" spans="1:17" ht="15.6">
      <c r="A22" s="575"/>
      <c r="B22" s="566" t="s">
        <v>1009</v>
      </c>
      <c r="C22" s="567">
        <v>1</v>
      </c>
      <c r="D22" s="568">
        <f>D15</f>
        <v>8.9</v>
      </c>
      <c r="E22" s="568">
        <f>E15</f>
        <v>4.05</v>
      </c>
      <c r="F22" s="576">
        <v>0.1</v>
      </c>
      <c r="G22" s="573">
        <f>ROUND(PRODUCT(C22:F22)*1,0)</f>
        <v>4</v>
      </c>
    </row>
    <row r="23" spans="1:17" ht="15.6">
      <c r="A23" s="565"/>
      <c r="B23" s="571"/>
      <c r="C23" s="567"/>
      <c r="D23" s="572"/>
      <c r="E23" s="572"/>
      <c r="F23" s="572"/>
      <c r="G23" s="570">
        <f>ROUND(SUM(G22:G22)*1.1,0)</f>
        <v>4</v>
      </c>
    </row>
    <row r="24" spans="1:17" ht="15.6">
      <c r="A24" s="565"/>
      <c r="B24" s="571"/>
      <c r="C24" s="567"/>
      <c r="D24" s="572"/>
      <c r="E24" s="572"/>
      <c r="F24" s="572"/>
      <c r="G24" s="573"/>
    </row>
    <row r="25" spans="1:17" s="535" customFormat="1" ht="275.25" customHeight="1">
      <c r="A25" s="582">
        <v>5</v>
      </c>
      <c r="B25" s="655" t="s">
        <v>1010</v>
      </c>
      <c r="C25" s="655"/>
      <c r="D25" s="655"/>
      <c r="E25" s="655"/>
      <c r="F25" s="655"/>
      <c r="G25" s="581"/>
      <c r="L25" s="532"/>
      <c r="M25" s="532"/>
      <c r="N25" s="532"/>
      <c r="O25" s="532"/>
      <c r="P25" s="532"/>
      <c r="Q25" s="532"/>
    </row>
    <row r="26" spans="1:17" ht="15.6">
      <c r="A26" s="575" t="s">
        <v>468</v>
      </c>
      <c r="B26" s="566" t="s">
        <v>1011</v>
      </c>
      <c r="C26" s="567">
        <v>1</v>
      </c>
      <c r="D26" s="568">
        <f>7.8+2*0.2</f>
        <v>8.1999999999999993</v>
      </c>
      <c r="E26" s="568">
        <f>2.65+2*0.2</f>
        <v>3.05</v>
      </c>
      <c r="F26" s="576">
        <v>0.23</v>
      </c>
      <c r="G26" s="573">
        <f>ROUND(PRODUCT(C26:F26)*1,0)</f>
        <v>6</v>
      </c>
    </row>
    <row r="27" spans="1:17" ht="15.6">
      <c r="A27" s="565"/>
      <c r="B27" s="571"/>
      <c r="C27" s="567"/>
      <c r="D27" s="572"/>
      <c r="E27" s="572"/>
      <c r="F27" s="572"/>
      <c r="G27" s="573"/>
    </row>
    <row r="28" spans="1:17" ht="15.6">
      <c r="A28" s="575"/>
      <c r="B28" s="571"/>
      <c r="C28" s="567"/>
      <c r="D28" s="572"/>
      <c r="E28" s="572"/>
      <c r="F28" s="572"/>
      <c r="G28" s="573"/>
    </row>
    <row r="29" spans="1:17" ht="15.6">
      <c r="A29" s="575" t="s">
        <v>435</v>
      </c>
      <c r="B29" s="583" t="s">
        <v>1012</v>
      </c>
      <c r="C29" s="567"/>
      <c r="D29" s="572"/>
      <c r="E29" s="572"/>
      <c r="F29" s="572"/>
      <c r="G29" s="573"/>
    </row>
    <row r="30" spans="1:17" ht="15.6">
      <c r="A30" s="575"/>
      <c r="B30" s="571"/>
      <c r="C30" s="567">
        <v>2</v>
      </c>
      <c r="D30" s="572">
        <f>7.5+0.2*2</f>
        <v>7.9</v>
      </c>
      <c r="E30" s="572">
        <v>0.2</v>
      </c>
      <c r="F30" s="572">
        <f>(1.5+2.3)/2</f>
        <v>1.9</v>
      </c>
      <c r="G30" s="573">
        <f t="shared" ref="G30:G33" si="0">ROUND(PRODUCT(C30:F30)*1,0)</f>
        <v>6</v>
      </c>
    </row>
    <row r="31" spans="1:17" ht="15.6">
      <c r="A31" s="575"/>
      <c r="B31" s="571"/>
      <c r="C31" s="567">
        <v>1</v>
      </c>
      <c r="D31" s="572">
        <v>2.65</v>
      </c>
      <c r="E31" s="572">
        <v>0.2</v>
      </c>
      <c r="F31" s="572">
        <v>1.5</v>
      </c>
      <c r="G31" s="573">
        <f t="shared" si="0"/>
        <v>1</v>
      </c>
    </row>
    <row r="32" spans="1:17" ht="15.6">
      <c r="A32" s="575"/>
      <c r="B32" s="571"/>
      <c r="C32" s="567">
        <v>1</v>
      </c>
      <c r="D32" s="572">
        <v>2.65</v>
      </c>
      <c r="E32" s="572">
        <v>0.2</v>
      </c>
      <c r="F32" s="572">
        <v>2.2999999999999998</v>
      </c>
      <c r="G32" s="573">
        <f t="shared" si="0"/>
        <v>1</v>
      </c>
    </row>
    <row r="33" spans="1:17" ht="15.6">
      <c r="A33" s="575"/>
      <c r="B33" s="579" t="s">
        <v>1013</v>
      </c>
      <c r="C33" s="567">
        <v>1</v>
      </c>
      <c r="D33" s="572">
        <v>2.65</v>
      </c>
      <c r="E33" s="572">
        <v>0.2</v>
      </c>
      <c r="F33" s="572">
        <v>1.5</v>
      </c>
      <c r="G33" s="573">
        <f t="shared" si="0"/>
        <v>1</v>
      </c>
      <c r="L33" s="535"/>
      <c r="M33" s="535"/>
      <c r="N33" s="535"/>
      <c r="O33" s="535"/>
      <c r="P33" s="535"/>
      <c r="Q33" s="535"/>
    </row>
    <row r="34" spans="1:17" ht="15.6">
      <c r="A34" s="575"/>
      <c r="B34" s="571"/>
      <c r="C34" s="567"/>
      <c r="D34" s="572"/>
      <c r="E34" s="572"/>
      <c r="F34" s="572"/>
      <c r="G34" s="570">
        <f>SUM(G30:G33)</f>
        <v>9</v>
      </c>
      <c r="L34" s="535"/>
      <c r="M34" s="535"/>
      <c r="N34" s="535"/>
      <c r="O34" s="535"/>
      <c r="P34" s="535"/>
      <c r="Q34" s="535"/>
    </row>
    <row r="35" spans="1:17" ht="15.6">
      <c r="A35" s="575"/>
      <c r="B35" s="571"/>
      <c r="C35" s="567"/>
      <c r="D35" s="572"/>
      <c r="E35" s="572"/>
      <c r="F35" s="572"/>
      <c r="G35" s="570"/>
      <c r="L35" s="535"/>
      <c r="M35" s="535"/>
      <c r="N35" s="535"/>
      <c r="O35" s="535"/>
      <c r="P35" s="535"/>
      <c r="Q35" s="535"/>
    </row>
    <row r="36" spans="1:17" ht="15.6">
      <c r="A36" s="575"/>
      <c r="B36" s="566"/>
      <c r="C36" s="567"/>
      <c r="D36" s="568"/>
      <c r="E36" s="568"/>
      <c r="F36" s="576"/>
      <c r="G36" s="573"/>
      <c r="L36" s="535"/>
      <c r="M36" s="535"/>
      <c r="N36" s="535"/>
      <c r="O36" s="535"/>
      <c r="P36" s="535"/>
      <c r="Q36" s="535"/>
    </row>
    <row r="37" spans="1:17" ht="15.75" customHeight="1">
      <c r="A37" s="575" t="s">
        <v>1014</v>
      </c>
      <c r="B37" s="566" t="s">
        <v>1015</v>
      </c>
      <c r="C37" s="567">
        <v>1</v>
      </c>
      <c r="D37" s="568">
        <f>D30</f>
        <v>7.9</v>
      </c>
      <c r="E37" s="568">
        <f>2.65+0.2*2</f>
        <v>3.05</v>
      </c>
      <c r="F37" s="576">
        <v>0.125</v>
      </c>
      <c r="G37" s="573">
        <f>ROUND(PRODUCT(C37:F37)*1,0)</f>
        <v>3</v>
      </c>
      <c r="L37" s="535"/>
      <c r="M37" s="535"/>
      <c r="N37" s="535"/>
      <c r="O37" s="535"/>
      <c r="P37" s="535"/>
      <c r="Q37" s="535"/>
    </row>
    <row r="38" spans="1:17" ht="15.6">
      <c r="A38" s="565"/>
      <c r="B38" s="566"/>
      <c r="C38" s="567"/>
      <c r="D38" s="568"/>
      <c r="E38" s="568"/>
      <c r="F38" s="576"/>
      <c r="G38" s="570">
        <f>G37+G34+G26</f>
        <v>18</v>
      </c>
      <c r="L38" s="535"/>
      <c r="M38" s="535"/>
      <c r="N38" s="535"/>
      <c r="O38" s="535"/>
      <c r="P38" s="535"/>
      <c r="Q38" s="535"/>
    </row>
    <row r="39" spans="1:17" ht="15.6">
      <c r="A39" s="575"/>
      <c r="B39" s="566"/>
      <c r="C39" s="567"/>
      <c r="D39" s="568"/>
      <c r="E39" s="568"/>
      <c r="F39" s="576"/>
      <c r="G39" s="570"/>
      <c r="L39" s="535"/>
      <c r="M39" s="535"/>
      <c r="N39" s="535"/>
      <c r="O39" s="535"/>
      <c r="P39" s="535"/>
      <c r="Q39" s="535"/>
    </row>
    <row r="40" spans="1:17" s="535" customFormat="1" ht="178.5" customHeight="1">
      <c r="A40" s="582">
        <v>6</v>
      </c>
      <c r="B40" s="655" t="s">
        <v>1016</v>
      </c>
      <c r="C40" s="655"/>
      <c r="D40" s="655"/>
      <c r="E40" s="655"/>
      <c r="F40" s="655"/>
      <c r="G40" s="581"/>
    </row>
    <row r="41" spans="1:17" s="535" customFormat="1" ht="15.6">
      <c r="A41" s="584"/>
      <c r="B41" s="585" t="s">
        <v>1017</v>
      </c>
      <c r="C41" s="567">
        <v>1</v>
      </c>
      <c r="D41" s="572">
        <f>2*(8.2+3.05)</f>
        <v>22.5</v>
      </c>
      <c r="E41" s="572"/>
      <c r="F41" s="572">
        <v>0.23</v>
      </c>
      <c r="G41" s="573">
        <f>ROUND(PRODUCT(C41:F41)*1,0)</f>
        <v>5</v>
      </c>
    </row>
    <row r="42" spans="1:17" s="535" customFormat="1" ht="15.6">
      <c r="A42" s="584"/>
      <c r="B42" s="585" t="s">
        <v>1018</v>
      </c>
      <c r="C42" s="567">
        <v>4</v>
      </c>
      <c r="D42" s="572">
        <f>D30</f>
        <v>7.9</v>
      </c>
      <c r="E42" s="572"/>
      <c r="F42" s="572">
        <f>F30</f>
        <v>1.9</v>
      </c>
      <c r="G42" s="573">
        <f>ROUND(PRODUCT(C42:F42)*1,0)</f>
        <v>60</v>
      </c>
    </row>
    <row r="43" spans="1:17" s="535" customFormat="1" ht="15.6">
      <c r="A43" s="584"/>
      <c r="B43" s="585"/>
      <c r="C43" s="567">
        <v>2</v>
      </c>
      <c r="D43" s="572">
        <f>D31</f>
        <v>2.65</v>
      </c>
      <c r="E43" s="572"/>
      <c r="F43" s="572">
        <f>F31</f>
        <v>1.5</v>
      </c>
      <c r="G43" s="573">
        <f>ROUND(PRODUCT(C43:F43)*1,0)</f>
        <v>8</v>
      </c>
    </row>
    <row r="44" spans="1:17" s="535" customFormat="1" ht="15.6">
      <c r="A44" s="584"/>
      <c r="B44" s="585"/>
      <c r="C44" s="567">
        <v>4</v>
      </c>
      <c r="D44" s="572">
        <f>D32</f>
        <v>2.65</v>
      </c>
      <c r="E44" s="572"/>
      <c r="F44" s="572">
        <f>F32</f>
        <v>2.2999999999999998</v>
      </c>
      <c r="G44" s="573">
        <f>ROUND(PRODUCT(C44:F44)*1,0)</f>
        <v>24</v>
      </c>
      <c r="L44" s="532"/>
      <c r="M44" s="532"/>
      <c r="N44" s="532"/>
      <c r="O44" s="532"/>
      <c r="P44" s="532"/>
      <c r="Q44" s="532"/>
    </row>
    <row r="45" spans="1:17" s="535" customFormat="1" ht="15.6">
      <c r="A45" s="584"/>
      <c r="B45" s="585" t="s">
        <v>1019</v>
      </c>
      <c r="C45" s="567">
        <v>2</v>
      </c>
      <c r="D45" s="572">
        <f>D33</f>
        <v>2.65</v>
      </c>
      <c r="E45" s="572"/>
      <c r="F45" s="572">
        <f>F33</f>
        <v>1.5</v>
      </c>
      <c r="G45" s="573">
        <f>ROUND(PRODUCT(C45:F45)*1,0)</f>
        <v>8</v>
      </c>
      <c r="L45" s="532"/>
      <c r="M45" s="532"/>
      <c r="N45" s="532"/>
      <c r="O45" s="532"/>
      <c r="P45" s="532"/>
      <c r="Q45" s="532"/>
    </row>
    <row r="46" spans="1:17" s="535" customFormat="1" ht="15.6">
      <c r="A46" s="584"/>
      <c r="B46" s="585"/>
      <c r="C46" s="567"/>
      <c r="D46" s="572"/>
      <c r="E46" s="572"/>
      <c r="F46" s="572"/>
      <c r="G46" s="570">
        <f>SUM(G42:G45)</f>
        <v>100</v>
      </c>
      <c r="L46" s="532"/>
      <c r="M46" s="532"/>
      <c r="N46" s="532"/>
      <c r="O46" s="532"/>
      <c r="P46" s="532"/>
      <c r="Q46" s="532"/>
    </row>
    <row r="47" spans="1:17" s="535" customFormat="1" ht="15.6">
      <c r="A47" s="584"/>
      <c r="B47" s="585"/>
      <c r="C47" s="567"/>
      <c r="D47" s="572"/>
      <c r="E47" s="572"/>
      <c r="F47" s="572"/>
      <c r="G47" s="570"/>
      <c r="L47" s="532"/>
      <c r="M47" s="532"/>
      <c r="N47" s="532"/>
      <c r="O47" s="532"/>
      <c r="P47" s="532"/>
      <c r="Q47" s="532"/>
    </row>
    <row r="48" spans="1:17" s="535" customFormat="1" ht="15.6">
      <c r="A48" s="584"/>
      <c r="B48" s="585" t="s">
        <v>1020</v>
      </c>
      <c r="C48" s="567">
        <v>1</v>
      </c>
      <c r="D48" s="572">
        <f>D37</f>
        <v>7.9</v>
      </c>
      <c r="E48" s="572">
        <f>E37</f>
        <v>3.05</v>
      </c>
      <c r="F48" s="572"/>
      <c r="G48" s="573">
        <f>ROUND(PRODUCT(C48:F48)*1,0)</f>
        <v>24</v>
      </c>
      <c r="L48" s="532"/>
      <c r="M48" s="532"/>
      <c r="N48" s="532"/>
      <c r="O48" s="532"/>
      <c r="P48" s="532"/>
      <c r="Q48" s="532"/>
    </row>
    <row r="49" spans="1:21" s="535" customFormat="1" ht="15.6">
      <c r="A49" s="584"/>
      <c r="B49" s="585"/>
      <c r="C49" s="567"/>
      <c r="D49" s="572"/>
      <c r="E49" s="572"/>
      <c r="F49" s="572"/>
      <c r="G49" s="570"/>
      <c r="L49" s="532"/>
      <c r="M49" s="532"/>
      <c r="N49" s="532"/>
      <c r="O49" s="532"/>
      <c r="P49" s="532"/>
      <c r="Q49" s="532"/>
    </row>
    <row r="50" spans="1:21" s="535" customFormat="1" ht="151.5" customHeight="1">
      <c r="A50" s="582">
        <v>7</v>
      </c>
      <c r="B50" s="655" t="s">
        <v>1021</v>
      </c>
      <c r="C50" s="655"/>
      <c r="D50" s="655"/>
      <c r="E50" s="655"/>
      <c r="F50" s="655"/>
      <c r="G50" s="581"/>
      <c r="L50" s="532"/>
      <c r="M50" s="532"/>
      <c r="N50" s="532"/>
      <c r="O50" s="532"/>
      <c r="P50" s="532"/>
      <c r="Q50" s="532"/>
    </row>
    <row r="51" spans="1:21" ht="15.6">
      <c r="A51" s="575"/>
      <c r="B51" s="566" t="s">
        <v>1022</v>
      </c>
      <c r="C51" s="567"/>
      <c r="D51" s="568"/>
      <c r="E51" s="568"/>
      <c r="F51" s="576"/>
      <c r="G51" s="570"/>
    </row>
    <row r="52" spans="1:21" ht="15.6">
      <c r="A52" s="575"/>
      <c r="B52" s="579" t="str">
        <f>B26</f>
        <v>RCC BOT SLAB 230MM THICK</v>
      </c>
      <c r="C52" s="567"/>
      <c r="D52" s="568">
        <f>G26</f>
        <v>6</v>
      </c>
      <c r="E52" s="568">
        <v>100</v>
      </c>
      <c r="F52" s="576"/>
      <c r="G52" s="573">
        <f>D52*E52</f>
        <v>600</v>
      </c>
    </row>
    <row r="53" spans="1:21" ht="15.6">
      <c r="A53" s="575"/>
      <c r="B53" s="579" t="str">
        <f>B29</f>
        <v>RCC WALLS 200mm thick</v>
      </c>
      <c r="C53" s="567"/>
      <c r="D53" s="568">
        <f>G34</f>
        <v>9</v>
      </c>
      <c r="E53" s="568">
        <v>250</v>
      </c>
      <c r="F53" s="576"/>
      <c r="G53" s="573">
        <f>D53*E53</f>
        <v>2250</v>
      </c>
      <c r="L53" s="535"/>
      <c r="M53" s="535"/>
      <c r="N53" s="535"/>
      <c r="O53" s="535"/>
      <c r="P53" s="535"/>
      <c r="Q53" s="535"/>
    </row>
    <row r="54" spans="1:21" ht="15.6">
      <c r="A54" s="575"/>
      <c r="B54" s="579" t="str">
        <f>B37</f>
        <v>RCC TOP  SLAB 115MM THICK</v>
      </c>
      <c r="C54" s="567"/>
      <c r="D54" s="568">
        <f>G37</f>
        <v>3</v>
      </c>
      <c r="E54" s="568">
        <v>80</v>
      </c>
      <c r="F54" s="576"/>
      <c r="G54" s="573">
        <f>D54*E54</f>
        <v>240</v>
      </c>
      <c r="L54" s="535"/>
      <c r="M54" s="535"/>
      <c r="N54" s="535"/>
      <c r="O54" s="535"/>
      <c r="P54" s="535"/>
      <c r="Q54" s="535"/>
    </row>
    <row r="55" spans="1:21" ht="15.6">
      <c r="A55" s="575"/>
      <c r="B55" s="579" t="s">
        <v>1023</v>
      </c>
      <c r="C55" s="567"/>
      <c r="D55" s="568"/>
      <c r="E55" s="568"/>
      <c r="F55" s="576"/>
      <c r="G55" s="573">
        <f>SUM(G52:G54)*15%</f>
        <v>463.5</v>
      </c>
      <c r="L55" s="535"/>
      <c r="M55" s="535"/>
      <c r="N55" s="535"/>
      <c r="O55" s="535"/>
      <c r="P55" s="535"/>
      <c r="Q55" s="535"/>
    </row>
    <row r="56" spans="1:21" ht="15.6">
      <c r="A56" s="575"/>
      <c r="B56" s="566"/>
      <c r="C56" s="567"/>
      <c r="D56" s="568"/>
      <c r="E56" s="568"/>
      <c r="F56" s="576"/>
      <c r="G56" s="570">
        <f>ROUND(SUM(G52:G55)*1.1,0)</f>
        <v>3909</v>
      </c>
    </row>
    <row r="57" spans="1:21" ht="15.6">
      <c r="A57" s="575"/>
      <c r="B57" s="566"/>
      <c r="C57" s="567"/>
      <c r="D57" s="568"/>
      <c r="E57" s="568"/>
      <c r="F57" s="576"/>
      <c r="G57" s="570"/>
    </row>
    <row r="58" spans="1:21" ht="15.6">
      <c r="A58" s="575"/>
      <c r="B58" s="566"/>
      <c r="C58" s="567"/>
      <c r="D58" s="568"/>
      <c r="E58" s="568"/>
      <c r="F58" s="576"/>
      <c r="G58" s="570"/>
    </row>
    <row r="59" spans="1:21" ht="15.6">
      <c r="A59" s="575"/>
      <c r="B59" s="566"/>
      <c r="C59" s="567"/>
      <c r="D59" s="568"/>
      <c r="E59" s="568"/>
      <c r="F59" s="576"/>
      <c r="G59" s="570"/>
    </row>
    <row r="60" spans="1:21" s="535" customFormat="1" ht="120.75" customHeight="1">
      <c r="A60" s="582">
        <v>8</v>
      </c>
      <c r="B60" s="655" t="s">
        <v>1024</v>
      </c>
      <c r="C60" s="655"/>
      <c r="D60" s="655"/>
      <c r="E60" s="655"/>
      <c r="F60" s="655"/>
      <c r="G60" s="578"/>
      <c r="O60" s="532"/>
      <c r="P60" s="532"/>
      <c r="Q60" s="532"/>
      <c r="R60" s="532"/>
      <c r="S60" s="532"/>
      <c r="T60" s="532"/>
      <c r="U60" s="532"/>
    </row>
    <row r="61" spans="1:21" s="535" customFormat="1" ht="15.6">
      <c r="A61" s="586"/>
      <c r="B61" s="585"/>
      <c r="C61" s="587">
        <v>1</v>
      </c>
      <c r="D61" s="587">
        <f>7.8</f>
        <v>7.8</v>
      </c>
      <c r="E61" s="587">
        <v>2.65</v>
      </c>
      <c r="F61" s="587"/>
      <c r="G61" s="588">
        <f>ROUNDUP(PRODUCT(C61:F61)*1,-1)</f>
        <v>30</v>
      </c>
      <c r="L61" s="532"/>
      <c r="M61" s="532"/>
      <c r="N61" s="532"/>
      <c r="O61" s="532"/>
      <c r="P61" s="532"/>
      <c r="Q61" s="532"/>
      <c r="R61" s="532"/>
      <c r="S61" s="532"/>
      <c r="T61" s="532"/>
      <c r="U61" s="532"/>
    </row>
    <row r="62" spans="1:21" s="535" customFormat="1" ht="15.6">
      <c r="A62" s="586"/>
      <c r="B62" s="585"/>
      <c r="C62" s="587"/>
      <c r="D62" s="587"/>
      <c r="E62" s="587"/>
      <c r="F62" s="587"/>
      <c r="G62" s="588"/>
      <c r="L62" s="532"/>
      <c r="M62" s="532"/>
      <c r="N62" s="532"/>
      <c r="O62" s="532"/>
      <c r="P62" s="532"/>
      <c r="Q62" s="532"/>
      <c r="R62" s="532"/>
      <c r="S62" s="532"/>
      <c r="T62" s="532"/>
      <c r="U62" s="532"/>
    </row>
    <row r="63" spans="1:21" ht="58.5" customHeight="1">
      <c r="A63" s="582">
        <v>9</v>
      </c>
      <c r="B63" s="655" t="s">
        <v>1025</v>
      </c>
      <c r="C63" s="655"/>
      <c r="D63" s="655"/>
      <c r="E63" s="655"/>
      <c r="F63" s="655"/>
      <c r="G63" s="570"/>
    </row>
    <row r="64" spans="1:21" ht="15.6">
      <c r="A64" s="575"/>
      <c r="B64" s="566" t="s">
        <v>1026</v>
      </c>
      <c r="C64" s="567">
        <v>1</v>
      </c>
      <c r="D64" s="568">
        <f>D48</f>
        <v>7.9</v>
      </c>
      <c r="E64" s="568">
        <f>E61</f>
        <v>2.65</v>
      </c>
      <c r="F64" s="576"/>
      <c r="G64" s="573">
        <f>ROUND(PRODUCT(C64:F64)*1,0)</f>
        <v>21</v>
      </c>
    </row>
    <row r="65" spans="1:21" ht="15.6">
      <c r="A65" s="575"/>
      <c r="B65" s="566"/>
      <c r="C65" s="567"/>
      <c r="D65" s="568"/>
      <c r="E65" s="568"/>
      <c r="F65" s="576"/>
      <c r="G65" s="570">
        <f>SUM(G64:G64)</f>
        <v>21</v>
      </c>
    </row>
    <row r="66" spans="1:21" ht="15.6">
      <c r="A66" s="575"/>
      <c r="B66" s="566"/>
      <c r="C66" s="567"/>
      <c r="D66" s="568"/>
      <c r="E66" s="568"/>
      <c r="F66" s="576"/>
      <c r="G66" s="570"/>
    </row>
    <row r="67" spans="1:21" s="535" customFormat="1" ht="243" customHeight="1">
      <c r="A67" s="582">
        <v>10</v>
      </c>
      <c r="B67" s="655" t="s">
        <v>1027</v>
      </c>
      <c r="C67" s="655"/>
      <c r="D67" s="655"/>
      <c r="E67" s="655"/>
      <c r="F67" s="655"/>
      <c r="G67" s="581"/>
      <c r="L67" s="532"/>
      <c r="M67" s="532"/>
      <c r="N67" s="532"/>
      <c r="O67" s="532"/>
      <c r="P67" s="532"/>
      <c r="Q67" s="532"/>
      <c r="R67" s="532"/>
      <c r="S67" s="532"/>
      <c r="T67" s="532"/>
      <c r="U67" s="532"/>
    </row>
    <row r="68" spans="1:21" ht="15.6">
      <c r="A68" s="575"/>
      <c r="B68" s="566" t="s">
        <v>1028</v>
      </c>
      <c r="C68" s="567">
        <v>2</v>
      </c>
      <c r="D68" s="572">
        <v>7.5</v>
      </c>
      <c r="E68" s="572"/>
      <c r="F68" s="572">
        <f>F42</f>
        <v>1.9</v>
      </c>
      <c r="G68" s="573">
        <f>ROUND(PRODUCT(C68:F68)*1,0)</f>
        <v>29</v>
      </c>
    </row>
    <row r="69" spans="1:21" ht="15.6">
      <c r="A69" s="575"/>
      <c r="B69" s="566"/>
      <c r="C69" s="567">
        <v>1</v>
      </c>
      <c r="D69" s="572">
        <v>2.65</v>
      </c>
      <c r="E69" s="572"/>
      <c r="F69" s="572">
        <f>F43</f>
        <v>1.5</v>
      </c>
      <c r="G69" s="573">
        <f>ROUND(PRODUCT(C69:F69)*1,0)</f>
        <v>4</v>
      </c>
    </row>
    <row r="70" spans="1:21" ht="15.6">
      <c r="A70" s="575"/>
      <c r="B70" s="566"/>
      <c r="C70" s="567">
        <v>1</v>
      </c>
      <c r="D70" s="572">
        <v>2.65</v>
      </c>
      <c r="E70" s="572"/>
      <c r="F70" s="572">
        <f>F44</f>
        <v>2.2999999999999998</v>
      </c>
      <c r="G70" s="573">
        <f>ROUND(PRODUCT(C70:F70)*1,0)</f>
        <v>6</v>
      </c>
    </row>
    <row r="71" spans="1:21" ht="15.6">
      <c r="A71" s="575"/>
      <c r="B71" s="566"/>
      <c r="C71" s="567">
        <v>2</v>
      </c>
      <c r="D71" s="572">
        <v>2.65</v>
      </c>
      <c r="E71" s="568"/>
      <c r="F71" s="572">
        <f>F45</f>
        <v>1.5</v>
      </c>
      <c r="G71" s="573">
        <f>ROUND(PRODUCT(C71:F71)*1,0)</f>
        <v>8</v>
      </c>
    </row>
    <row r="72" spans="1:21" ht="15.6">
      <c r="A72" s="565"/>
      <c r="B72" s="571"/>
      <c r="C72" s="567"/>
      <c r="D72" s="572"/>
      <c r="E72" s="572"/>
      <c r="F72" s="572"/>
      <c r="G72" s="570">
        <f>SUM(G68:G71)</f>
        <v>47</v>
      </c>
    </row>
    <row r="73" spans="1:21" ht="15.6">
      <c r="A73" s="565"/>
      <c r="B73" s="571"/>
      <c r="C73" s="567"/>
      <c r="D73" s="572"/>
      <c r="E73" s="572"/>
      <c r="F73" s="572"/>
      <c r="G73" s="570"/>
    </row>
    <row r="74" spans="1:21" ht="15.6">
      <c r="A74" s="565"/>
      <c r="B74" s="566"/>
      <c r="C74" s="567"/>
      <c r="D74" s="572"/>
      <c r="E74" s="572"/>
      <c r="F74" s="572"/>
      <c r="G74" s="570"/>
    </row>
    <row r="75" spans="1:21" ht="245.25" customHeight="1">
      <c r="A75" s="582">
        <v>11</v>
      </c>
      <c r="B75" s="656" t="s">
        <v>1029</v>
      </c>
      <c r="C75" s="656"/>
      <c r="D75" s="656"/>
      <c r="E75" s="656"/>
      <c r="F75" s="656"/>
      <c r="G75" s="570"/>
    </row>
    <row r="76" spans="1:21" ht="15.6">
      <c r="A76" s="575"/>
      <c r="B76" s="566" t="s">
        <v>1030</v>
      </c>
      <c r="C76" s="567"/>
      <c r="D76" s="568"/>
      <c r="E76" s="568"/>
      <c r="F76" s="576"/>
      <c r="G76" s="573"/>
    </row>
    <row r="77" spans="1:21" ht="15.6">
      <c r="A77" s="565"/>
      <c r="B77" s="579"/>
      <c r="C77" s="567">
        <v>2</v>
      </c>
      <c r="D77" s="572">
        <f>7.5+0.2*2</f>
        <v>7.9</v>
      </c>
      <c r="E77" s="572"/>
      <c r="F77" s="572">
        <v>2.5</v>
      </c>
      <c r="G77" s="573">
        <f>ROUND(PRODUCT(C77:F77)*1,0)</f>
        <v>40</v>
      </c>
    </row>
    <row r="78" spans="1:21" ht="15.6">
      <c r="A78" s="565"/>
      <c r="B78" s="579"/>
      <c r="C78" s="567">
        <v>1</v>
      </c>
      <c r="D78" s="572">
        <f>2.65+2*0.2</f>
        <v>3.05</v>
      </c>
      <c r="E78" s="572"/>
      <c r="F78" s="572">
        <v>2.9</v>
      </c>
      <c r="G78" s="573">
        <f>ROUND(PRODUCT(C78:F78)*1,0)</f>
        <v>9</v>
      </c>
    </row>
    <row r="79" spans="1:21" ht="15.6">
      <c r="A79" s="565"/>
      <c r="B79" s="579"/>
      <c r="C79" s="567">
        <v>1</v>
      </c>
      <c r="D79" s="572">
        <f>2.65+2*0.2</f>
        <v>3.05</v>
      </c>
      <c r="E79" s="572"/>
      <c r="F79" s="572">
        <v>2.1</v>
      </c>
      <c r="G79" s="573">
        <f>ROUND(PRODUCT(C79:F79)*1,0)</f>
        <v>6</v>
      </c>
    </row>
    <row r="80" spans="1:21" ht="15.6">
      <c r="A80" s="565"/>
      <c r="B80" s="566"/>
      <c r="C80" s="567"/>
      <c r="D80" s="572"/>
      <c r="E80" s="572"/>
      <c r="F80" s="572"/>
      <c r="G80" s="570">
        <f>SUM(G77:G79)</f>
        <v>55</v>
      </c>
    </row>
    <row r="81" spans="1:7" ht="15.6">
      <c r="A81" s="565"/>
      <c r="B81" s="566"/>
      <c r="C81" s="567"/>
      <c r="D81" s="572"/>
      <c r="E81" s="572"/>
      <c r="F81" s="572"/>
      <c r="G81" s="570"/>
    </row>
    <row r="82" spans="1:7" ht="142.5" customHeight="1">
      <c r="A82" s="574">
        <v>12</v>
      </c>
      <c r="B82" s="656" t="s">
        <v>1031</v>
      </c>
      <c r="C82" s="656"/>
      <c r="D82" s="656"/>
      <c r="E82" s="656"/>
      <c r="F82" s="656"/>
      <c r="G82" s="570"/>
    </row>
    <row r="83" spans="1:7" ht="15.6">
      <c r="A83" s="589"/>
      <c r="B83" s="566" t="s">
        <v>1032</v>
      </c>
      <c r="C83" s="567">
        <v>1</v>
      </c>
      <c r="D83" s="579">
        <v>15</v>
      </c>
      <c r="E83" s="579"/>
      <c r="F83" s="590"/>
      <c r="G83" s="573">
        <f>ROUND(PRODUCT(C83:F83)*1,0)</f>
        <v>15</v>
      </c>
    </row>
    <row r="84" spans="1:7" ht="15.6">
      <c r="A84" s="589"/>
      <c r="B84" s="566"/>
      <c r="C84" s="567"/>
      <c r="D84" s="579"/>
      <c r="E84" s="579"/>
      <c r="F84" s="590"/>
      <c r="G84" s="570"/>
    </row>
    <row r="85" spans="1:7" ht="15.6">
      <c r="A85" s="589"/>
      <c r="B85" s="566"/>
      <c r="C85" s="567"/>
      <c r="D85" s="579"/>
      <c r="E85" s="579"/>
      <c r="F85" s="590"/>
      <c r="G85" s="570"/>
    </row>
    <row r="86" spans="1:7" ht="130.5" customHeight="1">
      <c r="A86" s="582">
        <v>13</v>
      </c>
      <c r="B86" s="656" t="s">
        <v>1033</v>
      </c>
      <c r="C86" s="656"/>
      <c r="D86" s="656"/>
      <c r="E86" s="656"/>
      <c r="F86" s="656"/>
      <c r="G86" s="570"/>
    </row>
    <row r="87" spans="1:7" ht="15.6">
      <c r="A87" s="589"/>
      <c r="B87" s="566" t="s">
        <v>1034</v>
      </c>
      <c r="C87" s="567">
        <v>1</v>
      </c>
      <c r="D87" s="579">
        <v>10</v>
      </c>
      <c r="E87" s="579"/>
      <c r="F87" s="590"/>
      <c r="G87" s="573">
        <f>ROUND(PRODUCT(C87:F87)*1,0)</f>
        <v>10</v>
      </c>
    </row>
    <row r="88" spans="1:7" ht="15.6">
      <c r="A88" s="565"/>
      <c r="B88" s="566"/>
      <c r="C88" s="567"/>
      <c r="D88" s="572"/>
      <c r="E88" s="572"/>
      <c r="F88" s="572"/>
      <c r="G88" s="570"/>
    </row>
    <row r="89" spans="1:7" ht="15.6">
      <c r="A89" s="565"/>
      <c r="B89" s="566"/>
      <c r="C89" s="567"/>
      <c r="D89" s="572"/>
      <c r="E89" s="572"/>
      <c r="F89" s="572"/>
      <c r="G89" s="570"/>
    </row>
    <row r="90" spans="1:7" ht="15.6">
      <c r="A90" s="575">
        <v>14</v>
      </c>
      <c r="B90" s="566" t="s">
        <v>1035</v>
      </c>
      <c r="C90" s="567">
        <v>2</v>
      </c>
      <c r="D90" s="579"/>
      <c r="E90" s="579"/>
      <c r="F90" s="590"/>
      <c r="G90" s="570">
        <v>2</v>
      </c>
    </row>
    <row r="91" spans="1:7" ht="15.6">
      <c r="A91" s="575"/>
      <c r="B91" s="566"/>
      <c r="C91" s="567"/>
      <c r="D91" s="579"/>
      <c r="E91" s="579"/>
      <c r="F91" s="590"/>
      <c r="G91" s="570"/>
    </row>
    <row r="92" spans="1:7" ht="15.6">
      <c r="A92" s="575">
        <v>15</v>
      </c>
      <c r="B92" s="566" t="s">
        <v>1036</v>
      </c>
      <c r="C92" s="567">
        <v>12</v>
      </c>
      <c r="D92" s="579"/>
      <c r="E92" s="579"/>
      <c r="F92" s="590"/>
      <c r="G92" s="570">
        <f>C92</f>
        <v>12</v>
      </c>
    </row>
    <row r="93" spans="1:7" ht="15.6">
      <c r="A93" s="575"/>
      <c r="B93" s="566"/>
      <c r="C93" s="567"/>
      <c r="D93" s="579"/>
      <c r="E93" s="579"/>
      <c r="F93" s="590"/>
      <c r="G93" s="570"/>
    </row>
    <row r="94" spans="1:7" ht="15.6">
      <c r="A94" s="575"/>
      <c r="B94" s="566"/>
      <c r="C94" s="567"/>
      <c r="D94" s="579"/>
      <c r="E94" s="579"/>
      <c r="F94" s="590"/>
      <c r="G94" s="570"/>
    </row>
    <row r="95" spans="1:7" ht="15.6">
      <c r="A95" s="591"/>
      <c r="B95" s="657" t="s">
        <v>518</v>
      </c>
      <c r="C95" s="657"/>
      <c r="D95" s="657"/>
      <c r="E95" s="657"/>
      <c r="F95" s="657"/>
      <c r="G95" s="658"/>
    </row>
    <row r="96" spans="1:7">
      <c r="A96" s="532"/>
      <c r="B96" s="532"/>
      <c r="C96" s="536"/>
      <c r="D96" s="532"/>
      <c r="E96" s="532"/>
      <c r="F96" s="537"/>
      <c r="G96" s="532"/>
    </row>
    <row r="97" spans="3:6" s="532" customFormat="1">
      <c r="C97" s="536"/>
      <c r="F97" s="537"/>
    </row>
    <row r="98" spans="3:6" s="532" customFormat="1">
      <c r="C98" s="536"/>
      <c r="F98" s="537"/>
    </row>
    <row r="99" spans="3:6" s="532" customFormat="1">
      <c r="C99" s="536"/>
      <c r="F99" s="537"/>
    </row>
    <row r="100" spans="3:6" s="532" customFormat="1">
      <c r="C100" s="536"/>
      <c r="F100" s="537"/>
    </row>
    <row r="101" spans="3:6" s="532" customFormat="1">
      <c r="C101" s="536"/>
      <c r="F101" s="537"/>
    </row>
    <row r="102" spans="3:6" s="532" customFormat="1">
      <c r="C102" s="536"/>
      <c r="F102" s="537"/>
    </row>
    <row r="103" spans="3:6" s="532" customFormat="1">
      <c r="C103" s="536"/>
      <c r="F103" s="537"/>
    </row>
    <row r="104" spans="3:6" s="532" customFormat="1">
      <c r="C104" s="536"/>
      <c r="F104" s="537"/>
    </row>
    <row r="105" spans="3:6" s="532" customFormat="1">
      <c r="C105" s="536"/>
      <c r="F105" s="537"/>
    </row>
    <row r="106" spans="3:6" s="532" customFormat="1">
      <c r="C106" s="536"/>
      <c r="F106" s="537"/>
    </row>
    <row r="107" spans="3:6" s="532" customFormat="1">
      <c r="C107" s="536"/>
      <c r="F107" s="537"/>
    </row>
    <row r="108" spans="3:6" s="532" customFormat="1">
      <c r="C108" s="536"/>
      <c r="F108" s="537"/>
    </row>
    <row r="109" spans="3:6" s="532" customFormat="1">
      <c r="C109" s="536"/>
      <c r="F109" s="537"/>
    </row>
    <row r="110" spans="3:6" s="532" customFormat="1">
      <c r="C110" s="536"/>
      <c r="F110" s="537"/>
    </row>
    <row r="111" spans="3:6" s="532" customFormat="1">
      <c r="C111" s="536"/>
      <c r="F111" s="537"/>
    </row>
    <row r="112" spans="3:6" s="532" customFormat="1">
      <c r="C112" s="536"/>
      <c r="F112" s="537"/>
    </row>
    <row r="113" spans="3:6" s="532" customFormat="1">
      <c r="C113" s="536"/>
      <c r="F113" s="537"/>
    </row>
    <row r="114" spans="3:6" s="532" customFormat="1">
      <c r="C114" s="536"/>
      <c r="F114" s="537"/>
    </row>
    <row r="115" spans="3:6" s="532" customFormat="1">
      <c r="C115" s="536"/>
      <c r="F115" s="537"/>
    </row>
    <row r="116" spans="3:6" s="532" customFormat="1">
      <c r="C116" s="536"/>
      <c r="F116" s="537"/>
    </row>
    <row r="117" spans="3:6" s="532" customFormat="1">
      <c r="C117" s="536"/>
      <c r="F117" s="537"/>
    </row>
    <row r="118" spans="3:6" s="532" customFormat="1">
      <c r="C118" s="536"/>
      <c r="F118" s="537"/>
    </row>
    <row r="119" spans="3:6" s="532" customFormat="1">
      <c r="C119" s="536"/>
      <c r="F119" s="537"/>
    </row>
    <row r="120" spans="3:6" s="532" customFormat="1">
      <c r="C120" s="536"/>
      <c r="F120" s="537"/>
    </row>
    <row r="121" spans="3:6" s="532" customFormat="1">
      <c r="C121" s="536"/>
      <c r="F121" s="537"/>
    </row>
    <row r="122" spans="3:6" s="532" customFormat="1">
      <c r="C122" s="536"/>
      <c r="F122" s="537"/>
    </row>
    <row r="123" spans="3:6" s="532" customFormat="1">
      <c r="C123" s="536"/>
      <c r="F123" s="537"/>
    </row>
    <row r="124" spans="3:6" s="532" customFormat="1">
      <c r="C124" s="536"/>
      <c r="F124" s="537"/>
    </row>
    <row r="125" spans="3:6" s="532" customFormat="1">
      <c r="C125" s="536"/>
      <c r="F125" s="537"/>
    </row>
    <row r="126" spans="3:6" s="532" customFormat="1">
      <c r="C126" s="536"/>
      <c r="F126" s="537"/>
    </row>
    <row r="127" spans="3:6" s="532" customFormat="1">
      <c r="C127" s="536"/>
      <c r="F127" s="537"/>
    </row>
    <row r="128" spans="3:6" s="532" customFormat="1">
      <c r="C128" s="536"/>
      <c r="F128" s="537"/>
    </row>
    <row r="129" spans="3:6" s="532" customFormat="1">
      <c r="C129" s="536"/>
      <c r="F129" s="537"/>
    </row>
    <row r="130" spans="3:6" s="532" customFormat="1">
      <c r="C130" s="536"/>
      <c r="F130" s="537"/>
    </row>
    <row r="131" spans="3:6" s="532" customFormat="1">
      <c r="C131" s="536"/>
      <c r="F131" s="537"/>
    </row>
    <row r="132" spans="3:6" s="532" customFormat="1">
      <c r="C132" s="536"/>
      <c r="F132" s="537"/>
    </row>
    <row r="133" spans="3:6" s="532" customFormat="1">
      <c r="C133" s="536"/>
      <c r="F133" s="537"/>
    </row>
    <row r="134" spans="3:6" s="532" customFormat="1">
      <c r="C134" s="536"/>
      <c r="F134" s="537"/>
    </row>
    <row r="135" spans="3:6" s="532" customFormat="1">
      <c r="C135" s="536"/>
      <c r="F135" s="537"/>
    </row>
    <row r="136" spans="3:6" s="532" customFormat="1">
      <c r="C136" s="536"/>
      <c r="F136" s="537"/>
    </row>
    <row r="137" spans="3:6" s="532" customFormat="1">
      <c r="C137" s="536"/>
      <c r="F137" s="537"/>
    </row>
    <row r="138" spans="3:6" s="532" customFormat="1">
      <c r="C138" s="536"/>
      <c r="F138" s="537"/>
    </row>
    <row r="139" spans="3:6" s="532" customFormat="1">
      <c r="C139" s="536"/>
      <c r="F139" s="537"/>
    </row>
    <row r="140" spans="3:6" s="532" customFormat="1">
      <c r="C140" s="536"/>
      <c r="F140" s="537"/>
    </row>
    <row r="141" spans="3:6" s="532" customFormat="1">
      <c r="C141" s="536"/>
      <c r="F141" s="537"/>
    </row>
    <row r="142" spans="3:6" s="532" customFormat="1">
      <c r="C142" s="536"/>
      <c r="F142" s="537"/>
    </row>
    <row r="143" spans="3:6" s="532" customFormat="1">
      <c r="C143" s="536"/>
      <c r="F143" s="537"/>
    </row>
    <row r="144" spans="3:6" s="532" customFormat="1">
      <c r="C144" s="536"/>
      <c r="F144" s="537"/>
    </row>
    <row r="145" spans="3:6" s="532" customFormat="1">
      <c r="C145" s="536"/>
      <c r="F145" s="537"/>
    </row>
    <row r="146" spans="3:6" s="532" customFormat="1">
      <c r="C146" s="536"/>
      <c r="F146" s="537"/>
    </row>
    <row r="147" spans="3:6" s="532" customFormat="1">
      <c r="C147" s="536"/>
      <c r="F147" s="537"/>
    </row>
    <row r="148" spans="3:6" s="532" customFormat="1">
      <c r="C148" s="536"/>
      <c r="F148" s="537"/>
    </row>
    <row r="149" spans="3:6" s="532" customFormat="1">
      <c r="C149" s="536"/>
      <c r="F149" s="537"/>
    </row>
    <row r="150" spans="3:6" s="532" customFormat="1">
      <c r="C150" s="536"/>
      <c r="F150" s="537"/>
    </row>
    <row r="151" spans="3:6" s="532" customFormat="1">
      <c r="C151" s="536"/>
      <c r="F151" s="537"/>
    </row>
    <row r="152" spans="3:6" s="532" customFormat="1">
      <c r="C152" s="536"/>
      <c r="F152" s="537"/>
    </row>
    <row r="153" spans="3:6" s="532" customFormat="1">
      <c r="C153" s="536"/>
      <c r="F153" s="537"/>
    </row>
    <row r="154" spans="3:6" s="532" customFormat="1">
      <c r="C154" s="536"/>
      <c r="F154" s="537"/>
    </row>
    <row r="155" spans="3:6" s="532" customFormat="1">
      <c r="C155" s="536"/>
      <c r="F155" s="537"/>
    </row>
    <row r="156" spans="3:6" s="532" customFormat="1">
      <c r="C156" s="536"/>
      <c r="F156" s="537"/>
    </row>
    <row r="157" spans="3:6" s="532" customFormat="1">
      <c r="C157" s="536"/>
      <c r="F157" s="537"/>
    </row>
    <row r="158" spans="3:6" s="532" customFormat="1">
      <c r="C158" s="536"/>
      <c r="F158" s="537"/>
    </row>
    <row r="159" spans="3:6" s="532" customFormat="1">
      <c r="C159" s="536"/>
      <c r="F159" s="537"/>
    </row>
    <row r="160" spans="3:6" s="532" customFormat="1">
      <c r="C160" s="536"/>
      <c r="F160" s="537"/>
    </row>
    <row r="161" spans="3:6" s="532" customFormat="1">
      <c r="C161" s="536"/>
      <c r="F161" s="537"/>
    </row>
    <row r="162" spans="3:6" s="532" customFormat="1">
      <c r="C162" s="536"/>
      <c r="F162" s="537"/>
    </row>
    <row r="163" spans="3:6" s="532" customFormat="1">
      <c r="C163" s="536"/>
      <c r="F163" s="537"/>
    </row>
    <row r="164" spans="3:6" s="532" customFormat="1">
      <c r="C164" s="536"/>
      <c r="F164" s="537"/>
    </row>
    <row r="165" spans="3:6" s="532" customFormat="1">
      <c r="C165" s="536"/>
      <c r="F165" s="537"/>
    </row>
    <row r="166" spans="3:6" s="532" customFormat="1">
      <c r="C166" s="536"/>
      <c r="F166" s="537"/>
    </row>
    <row r="167" spans="3:6" s="532" customFormat="1">
      <c r="C167" s="536"/>
      <c r="F167" s="537"/>
    </row>
    <row r="168" spans="3:6" s="532" customFormat="1">
      <c r="C168" s="536"/>
      <c r="F168" s="537"/>
    </row>
    <row r="169" spans="3:6" s="532" customFormat="1">
      <c r="C169" s="536"/>
      <c r="F169" s="537"/>
    </row>
    <row r="170" spans="3:6" s="532" customFormat="1">
      <c r="C170" s="536"/>
      <c r="F170" s="537"/>
    </row>
    <row r="171" spans="3:6" s="532" customFormat="1">
      <c r="C171" s="536"/>
      <c r="F171" s="537"/>
    </row>
    <row r="172" spans="3:6" s="532" customFormat="1">
      <c r="C172" s="536"/>
      <c r="F172" s="537"/>
    </row>
    <row r="173" spans="3:6" s="532" customFormat="1">
      <c r="C173" s="536"/>
      <c r="F173" s="537"/>
    </row>
    <row r="174" spans="3:6" s="532" customFormat="1">
      <c r="C174" s="536"/>
      <c r="F174" s="537"/>
    </row>
    <row r="175" spans="3:6" s="532" customFormat="1">
      <c r="C175" s="536"/>
      <c r="F175" s="537"/>
    </row>
    <row r="176" spans="3:6" s="532" customFormat="1">
      <c r="C176" s="536"/>
      <c r="F176" s="537"/>
    </row>
    <row r="177" spans="3:6" s="532" customFormat="1">
      <c r="C177" s="536"/>
      <c r="F177" s="537"/>
    </row>
    <row r="178" spans="3:6" s="532" customFormat="1">
      <c r="C178" s="536"/>
      <c r="F178" s="537"/>
    </row>
    <row r="179" spans="3:6" s="532" customFormat="1">
      <c r="C179" s="536"/>
      <c r="F179" s="537"/>
    </row>
    <row r="180" spans="3:6" s="532" customFormat="1">
      <c r="C180" s="536"/>
      <c r="F180" s="537"/>
    </row>
    <row r="181" spans="3:6" s="532" customFormat="1">
      <c r="C181" s="536"/>
      <c r="F181" s="537"/>
    </row>
    <row r="182" spans="3:6" s="532" customFormat="1">
      <c r="C182" s="536"/>
      <c r="F182" s="537"/>
    </row>
    <row r="183" spans="3:6" s="532" customFormat="1">
      <c r="C183" s="536"/>
      <c r="F183" s="537"/>
    </row>
    <row r="184" spans="3:6" s="532" customFormat="1">
      <c r="C184" s="536"/>
      <c r="F184" s="537"/>
    </row>
    <row r="185" spans="3:6" s="532" customFormat="1">
      <c r="C185" s="536"/>
      <c r="F185" s="537"/>
    </row>
    <row r="186" spans="3:6" s="532" customFormat="1">
      <c r="C186" s="536"/>
      <c r="F186" s="537"/>
    </row>
    <row r="187" spans="3:6" s="532" customFormat="1">
      <c r="C187" s="536"/>
      <c r="F187" s="537"/>
    </row>
    <row r="188" spans="3:6" s="532" customFormat="1">
      <c r="C188" s="536"/>
      <c r="F188" s="537"/>
    </row>
    <row r="189" spans="3:6" s="532" customFormat="1">
      <c r="C189" s="536"/>
      <c r="F189" s="537"/>
    </row>
    <row r="190" spans="3:6" s="532" customFormat="1">
      <c r="C190" s="536"/>
      <c r="F190" s="537"/>
    </row>
    <row r="191" spans="3:6" s="532" customFormat="1">
      <c r="C191" s="536"/>
      <c r="F191" s="537"/>
    </row>
    <row r="192" spans="3:6" s="532" customFormat="1">
      <c r="C192" s="536"/>
      <c r="F192" s="537"/>
    </row>
    <row r="193" spans="3:6" s="532" customFormat="1">
      <c r="C193" s="536"/>
      <c r="F193" s="537"/>
    </row>
    <row r="194" spans="3:6" s="532" customFormat="1">
      <c r="C194" s="536"/>
      <c r="F194" s="537"/>
    </row>
    <row r="195" spans="3:6" s="532" customFormat="1">
      <c r="C195" s="536"/>
      <c r="F195" s="537"/>
    </row>
    <row r="196" spans="3:6" s="532" customFormat="1">
      <c r="C196" s="536"/>
      <c r="F196" s="537"/>
    </row>
    <row r="197" spans="3:6" s="532" customFormat="1">
      <c r="C197" s="536"/>
      <c r="F197" s="537"/>
    </row>
    <row r="198" spans="3:6" s="532" customFormat="1">
      <c r="C198" s="536"/>
      <c r="F198" s="537"/>
    </row>
    <row r="199" spans="3:6" s="532" customFormat="1">
      <c r="C199" s="536"/>
      <c r="F199" s="537"/>
    </row>
    <row r="200" spans="3:6" s="532" customFormat="1">
      <c r="C200" s="536"/>
      <c r="F200" s="537"/>
    </row>
    <row r="201" spans="3:6" s="532" customFormat="1">
      <c r="C201" s="536"/>
      <c r="F201" s="537"/>
    </row>
    <row r="202" spans="3:6" s="532" customFormat="1">
      <c r="C202" s="536"/>
      <c r="F202" s="537"/>
    </row>
    <row r="203" spans="3:6" s="532" customFormat="1">
      <c r="C203" s="536"/>
      <c r="F203" s="537"/>
    </row>
    <row r="204" spans="3:6" s="532" customFormat="1">
      <c r="C204" s="536"/>
      <c r="F204" s="537"/>
    </row>
    <row r="205" spans="3:6" s="532" customFormat="1">
      <c r="C205" s="536"/>
      <c r="F205" s="537"/>
    </row>
    <row r="206" spans="3:6" s="532" customFormat="1">
      <c r="C206" s="536"/>
      <c r="F206" s="537"/>
    </row>
    <row r="207" spans="3:6" s="532" customFormat="1">
      <c r="C207" s="536"/>
      <c r="F207" s="537"/>
    </row>
    <row r="208" spans="3:6" s="532" customFormat="1">
      <c r="C208" s="536"/>
      <c r="F208" s="537"/>
    </row>
    <row r="209" spans="3:6" s="532" customFormat="1">
      <c r="C209" s="536"/>
      <c r="F209" s="537"/>
    </row>
    <row r="210" spans="3:6" s="532" customFormat="1">
      <c r="C210" s="536"/>
      <c r="F210" s="537"/>
    </row>
    <row r="211" spans="3:6" s="532" customFormat="1">
      <c r="C211" s="536"/>
      <c r="F211" s="537"/>
    </row>
    <row r="212" spans="3:6" s="532" customFormat="1">
      <c r="C212" s="536"/>
      <c r="F212" s="537"/>
    </row>
    <row r="213" spans="3:6" s="532" customFormat="1">
      <c r="C213" s="536"/>
      <c r="F213" s="537"/>
    </row>
    <row r="214" spans="3:6" s="532" customFormat="1">
      <c r="C214" s="536"/>
      <c r="F214" s="537"/>
    </row>
    <row r="215" spans="3:6" s="532" customFormat="1">
      <c r="C215" s="536"/>
      <c r="F215" s="537"/>
    </row>
    <row r="216" spans="3:6" s="532" customFormat="1">
      <c r="C216" s="536"/>
      <c r="F216" s="537"/>
    </row>
    <row r="217" spans="3:6" s="532" customFormat="1">
      <c r="C217" s="536"/>
      <c r="F217" s="537"/>
    </row>
    <row r="218" spans="3:6" s="532" customFormat="1">
      <c r="C218" s="536"/>
      <c r="F218" s="537"/>
    </row>
    <row r="219" spans="3:6" s="532" customFormat="1">
      <c r="C219" s="536"/>
      <c r="F219" s="537"/>
    </row>
    <row r="220" spans="3:6" s="532" customFormat="1">
      <c r="C220" s="536"/>
      <c r="F220" s="537"/>
    </row>
    <row r="221" spans="3:6" s="532" customFormat="1">
      <c r="C221" s="536"/>
      <c r="F221" s="537"/>
    </row>
    <row r="222" spans="3:6" s="532" customFormat="1">
      <c r="C222" s="536"/>
      <c r="F222" s="537"/>
    </row>
    <row r="223" spans="3:6" s="532" customFormat="1">
      <c r="C223" s="536"/>
      <c r="F223" s="537"/>
    </row>
    <row r="224" spans="3:6" s="532" customFormat="1">
      <c r="C224" s="536"/>
      <c r="F224" s="537"/>
    </row>
    <row r="225" spans="3:6" s="532" customFormat="1">
      <c r="C225" s="536"/>
      <c r="F225" s="537"/>
    </row>
    <row r="226" spans="3:6" s="532" customFormat="1">
      <c r="C226" s="536"/>
      <c r="F226" s="537"/>
    </row>
    <row r="227" spans="3:6" s="532" customFormat="1">
      <c r="C227" s="536"/>
      <c r="F227" s="537"/>
    </row>
    <row r="228" spans="3:6" s="532" customFormat="1">
      <c r="C228" s="536"/>
      <c r="F228" s="537"/>
    </row>
    <row r="229" spans="3:6" s="532" customFormat="1">
      <c r="C229" s="536"/>
      <c r="F229" s="537"/>
    </row>
    <row r="230" spans="3:6" s="532" customFormat="1">
      <c r="C230" s="536"/>
      <c r="F230" s="537"/>
    </row>
    <row r="231" spans="3:6" s="532" customFormat="1">
      <c r="C231" s="536"/>
      <c r="F231" s="537"/>
    </row>
    <row r="232" spans="3:6" s="532" customFormat="1">
      <c r="C232" s="536"/>
      <c r="F232" s="537"/>
    </row>
    <row r="233" spans="3:6" s="532" customFormat="1">
      <c r="C233" s="536"/>
      <c r="F233" s="537"/>
    </row>
    <row r="234" spans="3:6" s="532" customFormat="1">
      <c r="C234" s="536"/>
      <c r="F234" s="537"/>
    </row>
    <row r="235" spans="3:6" s="532" customFormat="1">
      <c r="C235" s="536"/>
      <c r="F235" s="537"/>
    </row>
    <row r="236" spans="3:6" s="532" customFormat="1">
      <c r="C236" s="536"/>
      <c r="F236" s="537"/>
    </row>
    <row r="237" spans="3:6" s="532" customFormat="1">
      <c r="C237" s="536"/>
      <c r="F237" s="537"/>
    </row>
    <row r="238" spans="3:6" s="532" customFormat="1">
      <c r="C238" s="536"/>
      <c r="F238" s="537"/>
    </row>
    <row r="239" spans="3:6" s="532" customFormat="1">
      <c r="C239" s="536"/>
      <c r="F239" s="537"/>
    </row>
    <row r="240" spans="3:6" s="532" customFormat="1">
      <c r="C240" s="536"/>
      <c r="F240" s="537"/>
    </row>
    <row r="241" spans="3:6" s="532" customFormat="1">
      <c r="C241" s="536"/>
      <c r="F241" s="537"/>
    </row>
    <row r="242" spans="3:6" s="532" customFormat="1">
      <c r="C242" s="536"/>
      <c r="F242" s="537"/>
    </row>
    <row r="243" spans="3:6" s="532" customFormat="1">
      <c r="C243" s="536"/>
      <c r="F243" s="537"/>
    </row>
    <row r="244" spans="3:6" s="532" customFormat="1">
      <c r="C244" s="536"/>
      <c r="F244" s="537"/>
    </row>
    <row r="245" spans="3:6" s="532" customFormat="1">
      <c r="C245" s="536"/>
      <c r="F245" s="537"/>
    </row>
    <row r="246" spans="3:6" s="532" customFormat="1">
      <c r="C246" s="536"/>
      <c r="F246" s="537"/>
    </row>
    <row r="247" spans="3:6" s="532" customFormat="1">
      <c r="C247" s="536"/>
      <c r="F247" s="537"/>
    </row>
    <row r="248" spans="3:6" s="532" customFormat="1">
      <c r="C248" s="536"/>
      <c r="F248" s="537"/>
    </row>
    <row r="249" spans="3:6" s="532" customFormat="1">
      <c r="C249" s="536"/>
      <c r="F249" s="537"/>
    </row>
    <row r="250" spans="3:6" s="532" customFormat="1">
      <c r="C250" s="536"/>
      <c r="F250" s="537"/>
    </row>
    <row r="251" spans="3:6" s="532" customFormat="1">
      <c r="C251" s="536"/>
      <c r="F251" s="537"/>
    </row>
    <row r="252" spans="3:6" s="532" customFormat="1">
      <c r="C252" s="536"/>
      <c r="F252" s="537"/>
    </row>
    <row r="253" spans="3:6" s="532" customFormat="1">
      <c r="C253" s="536"/>
      <c r="F253" s="537"/>
    </row>
    <row r="254" spans="3:6" s="532" customFormat="1">
      <c r="C254" s="536"/>
      <c r="F254" s="537"/>
    </row>
    <row r="255" spans="3:6" s="532" customFormat="1">
      <c r="C255" s="536"/>
      <c r="F255" s="537"/>
    </row>
    <row r="256" spans="3:6" s="532" customFormat="1">
      <c r="C256" s="536"/>
      <c r="F256" s="537"/>
    </row>
    <row r="257" spans="3:6" s="532" customFormat="1">
      <c r="C257" s="536"/>
      <c r="F257" s="537"/>
    </row>
    <row r="258" spans="3:6" s="532" customFormat="1">
      <c r="C258" s="536"/>
      <c r="F258" s="537"/>
    </row>
    <row r="259" spans="3:6" s="532" customFormat="1">
      <c r="C259" s="536"/>
      <c r="F259" s="537"/>
    </row>
    <row r="260" spans="3:6" s="532" customFormat="1">
      <c r="C260" s="536"/>
      <c r="F260" s="537"/>
    </row>
    <row r="261" spans="3:6" s="532" customFormat="1">
      <c r="C261" s="536"/>
      <c r="F261" s="537"/>
    </row>
    <row r="262" spans="3:6" s="532" customFormat="1">
      <c r="C262" s="536"/>
      <c r="F262" s="537"/>
    </row>
    <row r="263" spans="3:6" s="532" customFormat="1">
      <c r="C263" s="536"/>
      <c r="F263" s="537"/>
    </row>
    <row r="264" spans="3:6" s="532" customFormat="1">
      <c r="C264" s="536"/>
      <c r="F264" s="537"/>
    </row>
    <row r="265" spans="3:6" s="532" customFormat="1">
      <c r="C265" s="536"/>
      <c r="F265" s="537"/>
    </row>
    <row r="266" spans="3:6" s="532" customFormat="1">
      <c r="C266" s="536"/>
      <c r="F266" s="537"/>
    </row>
    <row r="267" spans="3:6" s="532" customFormat="1">
      <c r="C267" s="536"/>
      <c r="F267" s="537"/>
    </row>
    <row r="268" spans="3:6" s="532" customFormat="1">
      <c r="C268" s="536"/>
      <c r="F268" s="537"/>
    </row>
    <row r="269" spans="3:6" s="532" customFormat="1">
      <c r="C269" s="536"/>
      <c r="F269" s="537"/>
    </row>
    <row r="270" spans="3:6" s="532" customFormat="1">
      <c r="C270" s="536"/>
      <c r="F270" s="537"/>
    </row>
    <row r="271" spans="3:6" s="532" customFormat="1">
      <c r="C271" s="536"/>
      <c r="F271" s="537"/>
    </row>
    <row r="272" spans="3:6" s="532" customFormat="1">
      <c r="C272" s="536"/>
      <c r="F272" s="537"/>
    </row>
    <row r="273" spans="3:6" s="532" customFormat="1">
      <c r="C273" s="536"/>
      <c r="F273" s="537"/>
    </row>
    <row r="274" spans="3:6" s="532" customFormat="1">
      <c r="C274" s="536"/>
      <c r="F274" s="537"/>
    </row>
    <row r="275" spans="3:6" s="532" customFormat="1">
      <c r="C275" s="536"/>
      <c r="F275" s="537"/>
    </row>
    <row r="276" spans="3:6" s="532" customFormat="1">
      <c r="C276" s="536"/>
      <c r="F276" s="537"/>
    </row>
    <row r="277" spans="3:6" s="532" customFormat="1">
      <c r="C277" s="536"/>
      <c r="F277" s="537"/>
    </row>
    <row r="278" spans="3:6" s="532" customFormat="1">
      <c r="C278" s="536"/>
      <c r="F278" s="537"/>
    </row>
    <row r="279" spans="3:6" s="532" customFormat="1">
      <c r="C279" s="536"/>
      <c r="F279" s="537"/>
    </row>
    <row r="280" spans="3:6" s="532" customFormat="1">
      <c r="C280" s="536"/>
      <c r="F280" s="537"/>
    </row>
    <row r="281" spans="3:6" s="532" customFormat="1">
      <c r="C281" s="536"/>
      <c r="F281" s="537"/>
    </row>
    <row r="282" spans="3:6" s="532" customFormat="1">
      <c r="C282" s="536"/>
      <c r="F282" s="537"/>
    </row>
    <row r="283" spans="3:6" s="532" customFormat="1">
      <c r="C283" s="536"/>
      <c r="F283" s="537"/>
    </row>
    <row r="284" spans="3:6" s="532" customFormat="1">
      <c r="C284" s="536"/>
      <c r="F284" s="537"/>
    </row>
    <row r="285" spans="3:6" s="532" customFormat="1">
      <c r="C285" s="536"/>
      <c r="F285" s="537"/>
    </row>
    <row r="286" spans="3:6" s="532" customFormat="1">
      <c r="C286" s="536"/>
      <c r="F286" s="537"/>
    </row>
    <row r="287" spans="3:6" s="532" customFormat="1">
      <c r="C287" s="536"/>
      <c r="F287" s="537"/>
    </row>
    <row r="288" spans="3:6" s="532" customFormat="1">
      <c r="C288" s="536"/>
      <c r="F288" s="537"/>
    </row>
    <row r="289" spans="3:6" s="532" customFormat="1">
      <c r="C289" s="536"/>
      <c r="F289" s="537"/>
    </row>
    <row r="290" spans="3:6" s="532" customFormat="1">
      <c r="C290" s="536"/>
      <c r="F290" s="537"/>
    </row>
    <row r="291" spans="3:6" s="532" customFormat="1">
      <c r="C291" s="536"/>
      <c r="F291" s="537"/>
    </row>
    <row r="292" spans="3:6" s="532" customFormat="1">
      <c r="C292" s="536"/>
      <c r="F292" s="537"/>
    </row>
    <row r="293" spans="3:6" s="532" customFormat="1">
      <c r="C293" s="536"/>
      <c r="F293" s="537"/>
    </row>
    <row r="294" spans="3:6" s="532" customFormat="1">
      <c r="C294" s="536"/>
      <c r="F294" s="537"/>
    </row>
    <row r="295" spans="3:6" s="532" customFormat="1">
      <c r="C295" s="536"/>
      <c r="F295" s="537"/>
    </row>
    <row r="296" spans="3:6" s="532" customFormat="1">
      <c r="C296" s="536"/>
      <c r="F296" s="537"/>
    </row>
    <row r="297" spans="3:6" s="532" customFormat="1">
      <c r="C297" s="536"/>
      <c r="F297" s="537"/>
    </row>
    <row r="298" spans="3:6" s="532" customFormat="1">
      <c r="C298" s="536"/>
      <c r="F298" s="537"/>
    </row>
    <row r="299" spans="3:6" s="532" customFormat="1">
      <c r="C299" s="536"/>
      <c r="F299" s="537"/>
    </row>
    <row r="300" spans="3:6" s="532" customFormat="1">
      <c r="C300" s="536"/>
      <c r="F300" s="537"/>
    </row>
    <row r="301" spans="3:6" s="532" customFormat="1">
      <c r="C301" s="536"/>
      <c r="F301" s="537"/>
    </row>
    <row r="302" spans="3:6" s="532" customFormat="1">
      <c r="C302" s="536"/>
      <c r="F302" s="537"/>
    </row>
    <row r="303" spans="3:6" s="532" customFormat="1">
      <c r="C303" s="536"/>
      <c r="F303" s="537"/>
    </row>
    <row r="304" spans="3:6" s="532" customFormat="1">
      <c r="C304" s="536"/>
      <c r="F304" s="537"/>
    </row>
    <row r="305" spans="3:6" s="532" customFormat="1">
      <c r="C305" s="536"/>
      <c r="F305" s="537"/>
    </row>
    <row r="306" spans="3:6" s="532" customFormat="1">
      <c r="C306" s="536"/>
      <c r="F306" s="537"/>
    </row>
    <row r="307" spans="3:6" s="532" customFormat="1">
      <c r="C307" s="536"/>
      <c r="F307" s="537"/>
    </row>
    <row r="308" spans="3:6" s="532" customFormat="1">
      <c r="C308" s="536"/>
      <c r="F308" s="537"/>
    </row>
    <row r="309" spans="3:6" s="532" customFormat="1">
      <c r="C309" s="536"/>
      <c r="F309" s="537"/>
    </row>
    <row r="310" spans="3:6" s="532" customFormat="1">
      <c r="C310" s="536"/>
      <c r="F310" s="537"/>
    </row>
    <row r="311" spans="3:6" s="532" customFormat="1">
      <c r="C311" s="536"/>
      <c r="F311" s="537"/>
    </row>
    <row r="312" spans="3:6" s="532" customFormat="1">
      <c r="C312" s="536"/>
      <c r="F312" s="537"/>
    </row>
    <row r="313" spans="3:6" s="532" customFormat="1">
      <c r="C313" s="536"/>
      <c r="F313" s="537"/>
    </row>
    <row r="314" spans="3:6" s="532" customFormat="1">
      <c r="C314" s="536"/>
      <c r="F314" s="537"/>
    </row>
    <row r="315" spans="3:6" s="532" customFormat="1">
      <c r="C315" s="536"/>
      <c r="F315" s="537"/>
    </row>
    <row r="316" spans="3:6" s="532" customFormat="1">
      <c r="C316" s="536"/>
      <c r="F316" s="537"/>
    </row>
    <row r="317" spans="3:6" s="532" customFormat="1">
      <c r="C317" s="536"/>
      <c r="F317" s="537"/>
    </row>
    <row r="318" spans="3:6" s="532" customFormat="1">
      <c r="C318" s="536"/>
      <c r="F318" s="537"/>
    </row>
    <row r="319" spans="3:6" s="532" customFormat="1">
      <c r="C319" s="536"/>
      <c r="F319" s="537"/>
    </row>
    <row r="320" spans="3:6" s="532" customFormat="1">
      <c r="C320" s="536"/>
      <c r="F320" s="537"/>
    </row>
    <row r="321" spans="3:6" s="532" customFormat="1">
      <c r="C321" s="536"/>
      <c r="F321" s="537"/>
    </row>
    <row r="322" spans="3:6" s="532" customFormat="1">
      <c r="C322" s="536"/>
      <c r="F322" s="537"/>
    </row>
    <row r="323" spans="3:6" s="532" customFormat="1">
      <c r="C323" s="536"/>
      <c r="F323" s="537"/>
    </row>
    <row r="324" spans="3:6" s="532" customFormat="1">
      <c r="C324" s="536"/>
      <c r="F324" s="537"/>
    </row>
    <row r="325" spans="3:6" s="532" customFormat="1">
      <c r="C325" s="536"/>
      <c r="F325" s="537"/>
    </row>
    <row r="326" spans="3:6" s="532" customFormat="1">
      <c r="C326" s="536"/>
      <c r="F326" s="537"/>
    </row>
    <row r="327" spans="3:6" s="532" customFormat="1">
      <c r="C327" s="536"/>
      <c r="F327" s="537"/>
    </row>
    <row r="328" spans="3:6" s="532" customFormat="1">
      <c r="C328" s="536"/>
      <c r="F328" s="537"/>
    </row>
    <row r="329" spans="3:6" s="532" customFormat="1">
      <c r="C329" s="536"/>
      <c r="F329" s="537"/>
    </row>
    <row r="330" spans="3:6" s="532" customFormat="1">
      <c r="C330" s="536"/>
      <c r="F330" s="537"/>
    </row>
    <row r="331" spans="3:6" s="532" customFormat="1">
      <c r="C331" s="536"/>
      <c r="F331" s="537"/>
    </row>
    <row r="332" spans="3:6" s="532" customFormat="1">
      <c r="C332" s="536"/>
      <c r="F332" s="537"/>
    </row>
    <row r="333" spans="3:6" s="532" customFormat="1">
      <c r="C333" s="536"/>
      <c r="F333" s="537"/>
    </row>
    <row r="334" spans="3:6" s="532" customFormat="1">
      <c r="C334" s="536"/>
      <c r="F334" s="537"/>
    </row>
    <row r="335" spans="3:6" s="532" customFormat="1">
      <c r="C335" s="536"/>
      <c r="F335" s="537"/>
    </row>
    <row r="336" spans="3:6" s="532" customFormat="1">
      <c r="C336" s="536"/>
      <c r="F336" s="537"/>
    </row>
    <row r="337" spans="3:6" s="532" customFormat="1">
      <c r="C337" s="536"/>
      <c r="F337" s="537"/>
    </row>
    <row r="338" spans="3:6" s="532" customFormat="1">
      <c r="C338" s="536"/>
      <c r="F338" s="537"/>
    </row>
    <row r="339" spans="3:6" s="532" customFormat="1">
      <c r="C339" s="536"/>
      <c r="F339" s="537"/>
    </row>
    <row r="340" spans="3:6" s="532" customFormat="1">
      <c r="C340" s="536"/>
      <c r="F340" s="537"/>
    </row>
    <row r="341" spans="3:6" s="532" customFormat="1">
      <c r="C341" s="536"/>
      <c r="F341" s="537"/>
    </row>
    <row r="342" spans="3:6" s="532" customFormat="1">
      <c r="C342" s="536"/>
      <c r="F342" s="537"/>
    </row>
    <row r="343" spans="3:6" s="532" customFormat="1">
      <c r="C343" s="536"/>
      <c r="F343" s="537"/>
    </row>
    <row r="344" spans="3:6" s="532" customFormat="1">
      <c r="C344" s="536"/>
      <c r="F344" s="537"/>
    </row>
    <row r="345" spans="3:6" s="532" customFormat="1">
      <c r="C345" s="536"/>
      <c r="F345" s="537"/>
    </row>
    <row r="346" spans="3:6" s="532" customFormat="1">
      <c r="C346" s="536"/>
      <c r="F346" s="537"/>
    </row>
    <row r="347" spans="3:6" s="532" customFormat="1">
      <c r="C347" s="536"/>
      <c r="F347" s="537"/>
    </row>
    <row r="348" spans="3:6" s="532" customFormat="1">
      <c r="C348" s="536"/>
      <c r="F348" s="537"/>
    </row>
    <row r="349" spans="3:6" s="532" customFormat="1">
      <c r="C349" s="536"/>
      <c r="F349" s="537"/>
    </row>
    <row r="350" spans="3:6" s="532" customFormat="1">
      <c r="C350" s="536"/>
      <c r="F350" s="537"/>
    </row>
    <row r="351" spans="3:6" s="532" customFormat="1">
      <c r="C351" s="536"/>
      <c r="F351" s="537"/>
    </row>
    <row r="352" spans="3:6" s="532" customFormat="1">
      <c r="C352" s="536"/>
      <c r="F352" s="537"/>
    </row>
    <row r="353" spans="3:6" s="532" customFormat="1">
      <c r="C353" s="536"/>
      <c r="F353" s="537"/>
    </row>
    <row r="354" spans="3:6" s="532" customFormat="1">
      <c r="C354" s="536"/>
      <c r="F354" s="537"/>
    </row>
    <row r="355" spans="3:6" s="532" customFormat="1">
      <c r="C355" s="536"/>
      <c r="F355" s="537"/>
    </row>
    <row r="356" spans="3:6" s="532" customFormat="1">
      <c r="C356" s="536"/>
      <c r="F356" s="537"/>
    </row>
    <row r="357" spans="3:6" s="532" customFormat="1">
      <c r="C357" s="536"/>
      <c r="F357" s="537"/>
    </row>
    <row r="358" spans="3:6" s="532" customFormat="1">
      <c r="C358" s="536"/>
      <c r="F358" s="537"/>
    </row>
    <row r="359" spans="3:6" s="532" customFormat="1">
      <c r="C359" s="536"/>
      <c r="F359" s="537"/>
    </row>
    <row r="360" spans="3:6" s="532" customFormat="1">
      <c r="C360" s="536"/>
      <c r="F360" s="537"/>
    </row>
    <row r="361" spans="3:6" s="532" customFormat="1">
      <c r="C361" s="536"/>
      <c r="F361" s="537"/>
    </row>
    <row r="362" spans="3:6" s="532" customFormat="1">
      <c r="C362" s="536"/>
      <c r="F362" s="537"/>
    </row>
    <row r="363" spans="3:6" s="532" customFormat="1">
      <c r="C363" s="536"/>
      <c r="F363" s="537"/>
    </row>
    <row r="364" spans="3:6" s="532" customFormat="1">
      <c r="C364" s="536"/>
      <c r="F364" s="537"/>
    </row>
    <row r="365" spans="3:6" s="532" customFormat="1">
      <c r="C365" s="536"/>
      <c r="F365" s="537"/>
    </row>
    <row r="366" spans="3:6" s="532" customFormat="1">
      <c r="C366" s="536"/>
      <c r="F366" s="537"/>
    </row>
    <row r="367" spans="3:6" s="532" customFormat="1">
      <c r="C367" s="536"/>
      <c r="F367" s="537"/>
    </row>
    <row r="368" spans="3:6" s="532" customFormat="1">
      <c r="C368" s="536"/>
      <c r="F368" s="537"/>
    </row>
    <row r="369" spans="3:6" s="532" customFormat="1">
      <c r="C369" s="536"/>
      <c r="F369" s="537"/>
    </row>
    <row r="370" spans="3:6" s="532" customFormat="1">
      <c r="C370" s="536"/>
      <c r="F370" s="537"/>
    </row>
    <row r="371" spans="3:6" s="532" customFormat="1">
      <c r="C371" s="536"/>
      <c r="F371" s="537"/>
    </row>
    <row r="372" spans="3:6" s="532" customFormat="1">
      <c r="C372" s="536"/>
      <c r="F372" s="537"/>
    </row>
    <row r="373" spans="3:6" s="532" customFormat="1">
      <c r="C373" s="536"/>
      <c r="F373" s="537"/>
    </row>
    <row r="374" spans="3:6" s="532" customFormat="1">
      <c r="C374" s="536"/>
      <c r="F374" s="537"/>
    </row>
    <row r="375" spans="3:6" s="532" customFormat="1">
      <c r="C375" s="536"/>
      <c r="F375" s="537"/>
    </row>
    <row r="376" spans="3:6" s="532" customFormat="1">
      <c r="C376" s="536"/>
      <c r="F376" s="537"/>
    </row>
    <row r="377" spans="3:6" s="532" customFormat="1">
      <c r="C377" s="536"/>
      <c r="F377" s="537"/>
    </row>
    <row r="378" spans="3:6" s="532" customFormat="1">
      <c r="C378" s="536"/>
      <c r="F378" s="537"/>
    </row>
    <row r="379" spans="3:6" s="532" customFormat="1">
      <c r="C379" s="536"/>
      <c r="F379" s="537"/>
    </row>
    <row r="380" spans="3:6" s="532" customFormat="1">
      <c r="C380" s="536"/>
      <c r="F380" s="537"/>
    </row>
    <row r="381" spans="3:6" s="532" customFormat="1">
      <c r="C381" s="536"/>
      <c r="F381" s="537"/>
    </row>
    <row r="382" spans="3:6" s="532" customFormat="1">
      <c r="C382" s="536"/>
      <c r="F382" s="537"/>
    </row>
    <row r="383" spans="3:6" s="532" customFormat="1">
      <c r="C383" s="536"/>
      <c r="F383" s="537"/>
    </row>
    <row r="384" spans="3:6" s="532" customFormat="1">
      <c r="C384" s="536"/>
      <c r="F384" s="537"/>
    </row>
    <row r="385" spans="3:6" s="532" customFormat="1">
      <c r="C385" s="536"/>
      <c r="F385" s="537"/>
    </row>
    <row r="386" spans="3:6" s="532" customFormat="1">
      <c r="C386" s="536"/>
      <c r="F386" s="537"/>
    </row>
    <row r="387" spans="3:6" s="532" customFormat="1">
      <c r="C387" s="536"/>
      <c r="F387" s="537"/>
    </row>
    <row r="388" spans="3:6" s="532" customFormat="1">
      <c r="C388" s="536"/>
      <c r="F388" s="537"/>
    </row>
    <row r="389" spans="3:6" s="532" customFormat="1">
      <c r="C389" s="536"/>
      <c r="F389" s="537"/>
    </row>
    <row r="390" spans="3:6" s="532" customFormat="1">
      <c r="C390" s="536"/>
      <c r="F390" s="537"/>
    </row>
    <row r="391" spans="3:6" s="532" customFormat="1">
      <c r="C391" s="536"/>
      <c r="F391" s="537"/>
    </row>
    <row r="392" spans="3:6" s="532" customFormat="1">
      <c r="C392" s="536"/>
      <c r="F392" s="537"/>
    </row>
    <row r="393" spans="3:6" s="532" customFormat="1">
      <c r="C393" s="536"/>
      <c r="F393" s="537"/>
    </row>
    <row r="394" spans="3:6" s="532" customFormat="1">
      <c r="C394" s="536"/>
      <c r="F394" s="537"/>
    </row>
    <row r="395" spans="3:6" s="532" customFormat="1">
      <c r="C395" s="536"/>
      <c r="F395" s="537"/>
    </row>
    <row r="396" spans="3:6" s="532" customFormat="1">
      <c r="C396" s="536"/>
      <c r="F396" s="537"/>
    </row>
    <row r="397" spans="3:6" s="532" customFormat="1">
      <c r="C397" s="536"/>
      <c r="F397" s="537"/>
    </row>
    <row r="398" spans="3:6" s="532" customFormat="1">
      <c r="C398" s="536"/>
      <c r="F398" s="537"/>
    </row>
    <row r="399" spans="3:6" s="532" customFormat="1">
      <c r="C399" s="536"/>
      <c r="F399" s="537"/>
    </row>
    <row r="400" spans="3:6" s="532" customFormat="1">
      <c r="C400" s="536"/>
      <c r="F400" s="537"/>
    </row>
    <row r="401" spans="3:6" s="532" customFormat="1">
      <c r="C401" s="536"/>
      <c r="F401" s="537"/>
    </row>
    <row r="402" spans="3:6" s="532" customFormat="1">
      <c r="C402" s="536"/>
      <c r="F402" s="537"/>
    </row>
    <row r="403" spans="3:6" s="532" customFormat="1">
      <c r="C403" s="536"/>
      <c r="F403" s="537"/>
    </row>
    <row r="404" spans="3:6" s="532" customFormat="1">
      <c r="C404" s="536"/>
      <c r="F404" s="537"/>
    </row>
    <row r="405" spans="3:6" s="532" customFormat="1">
      <c r="C405" s="536"/>
      <c r="F405" s="537"/>
    </row>
    <row r="406" spans="3:6" s="532" customFormat="1">
      <c r="C406" s="536"/>
      <c r="F406" s="537"/>
    </row>
    <row r="407" spans="3:6" s="532" customFormat="1">
      <c r="C407" s="536"/>
      <c r="F407" s="537"/>
    </row>
    <row r="408" spans="3:6" s="532" customFormat="1">
      <c r="C408" s="536"/>
      <c r="F408" s="537"/>
    </row>
    <row r="409" spans="3:6" s="532" customFormat="1">
      <c r="C409" s="536"/>
      <c r="F409" s="537"/>
    </row>
    <row r="410" spans="3:6" s="532" customFormat="1">
      <c r="C410" s="536"/>
      <c r="F410" s="537"/>
    </row>
    <row r="411" spans="3:6" s="532" customFormat="1">
      <c r="C411" s="536"/>
      <c r="F411" s="537"/>
    </row>
    <row r="412" spans="3:6" s="532" customFormat="1">
      <c r="C412" s="536"/>
      <c r="F412" s="537"/>
    </row>
    <row r="413" spans="3:6" s="532" customFormat="1">
      <c r="C413" s="536"/>
      <c r="F413" s="537"/>
    </row>
    <row r="414" spans="3:6" s="532" customFormat="1">
      <c r="C414" s="536"/>
      <c r="F414" s="537"/>
    </row>
    <row r="415" spans="3:6" s="532" customFormat="1">
      <c r="C415" s="536"/>
      <c r="F415" s="537"/>
    </row>
    <row r="416" spans="3:6" s="532" customFormat="1">
      <c r="C416" s="536"/>
      <c r="F416" s="537"/>
    </row>
    <row r="417" spans="3:6" s="532" customFormat="1">
      <c r="C417" s="536"/>
      <c r="F417" s="537"/>
    </row>
    <row r="418" spans="3:6" s="532" customFormat="1">
      <c r="C418" s="536"/>
      <c r="F418" s="537"/>
    </row>
    <row r="419" spans="3:6" s="532" customFormat="1">
      <c r="C419" s="536"/>
      <c r="F419" s="537"/>
    </row>
    <row r="420" spans="3:6" s="532" customFormat="1">
      <c r="C420" s="536"/>
      <c r="F420" s="537"/>
    </row>
    <row r="421" spans="3:6" s="532" customFormat="1">
      <c r="C421" s="536"/>
      <c r="F421" s="537"/>
    </row>
    <row r="422" spans="3:6" s="532" customFormat="1">
      <c r="C422" s="536"/>
      <c r="F422" s="537"/>
    </row>
    <row r="423" spans="3:6" s="532" customFormat="1">
      <c r="C423" s="536"/>
      <c r="F423" s="537"/>
    </row>
    <row r="424" spans="3:6" s="532" customFormat="1">
      <c r="C424" s="536"/>
      <c r="F424" s="537"/>
    </row>
    <row r="425" spans="3:6" s="532" customFormat="1">
      <c r="C425" s="536"/>
      <c r="F425" s="537"/>
    </row>
    <row r="426" spans="3:6" s="532" customFormat="1">
      <c r="C426" s="536"/>
      <c r="F426" s="537"/>
    </row>
    <row r="427" spans="3:6" s="532" customFormat="1">
      <c r="C427" s="536"/>
      <c r="F427" s="537"/>
    </row>
    <row r="428" spans="3:6" s="532" customFormat="1">
      <c r="C428" s="536"/>
      <c r="F428" s="537"/>
    </row>
    <row r="429" spans="3:6" s="532" customFormat="1">
      <c r="C429" s="536"/>
      <c r="F429" s="537"/>
    </row>
    <row r="430" spans="3:6" s="532" customFormat="1">
      <c r="C430" s="536"/>
      <c r="F430" s="537"/>
    </row>
    <row r="431" spans="3:6" s="532" customFormat="1">
      <c r="C431" s="536"/>
      <c r="F431" s="537"/>
    </row>
    <row r="432" spans="3:6" s="532" customFormat="1">
      <c r="C432" s="536"/>
      <c r="F432" s="537"/>
    </row>
    <row r="433" spans="3:6" s="532" customFormat="1">
      <c r="C433" s="536"/>
      <c r="F433" s="537"/>
    </row>
    <row r="434" spans="3:6" s="532" customFormat="1">
      <c r="C434" s="536"/>
      <c r="F434" s="537"/>
    </row>
    <row r="435" spans="3:6" s="532" customFormat="1">
      <c r="C435" s="536"/>
      <c r="F435" s="537"/>
    </row>
    <row r="436" spans="3:6" s="532" customFormat="1">
      <c r="C436" s="536"/>
      <c r="F436" s="537"/>
    </row>
    <row r="437" spans="3:6" s="532" customFormat="1">
      <c r="C437" s="536"/>
      <c r="F437" s="537"/>
    </row>
    <row r="438" spans="3:6" s="532" customFormat="1">
      <c r="C438" s="536"/>
      <c r="F438" s="537"/>
    </row>
    <row r="439" spans="3:6" s="532" customFormat="1">
      <c r="C439" s="536"/>
      <c r="F439" s="537"/>
    </row>
    <row r="440" spans="3:6" s="532" customFormat="1">
      <c r="C440" s="536"/>
      <c r="F440" s="537"/>
    </row>
    <row r="441" spans="3:6" s="532" customFormat="1">
      <c r="C441" s="536"/>
      <c r="F441" s="537"/>
    </row>
    <row r="442" spans="3:6" s="532" customFormat="1">
      <c r="C442" s="536"/>
      <c r="F442" s="537"/>
    </row>
    <row r="443" spans="3:6" s="532" customFormat="1">
      <c r="C443" s="536"/>
      <c r="F443" s="537"/>
    </row>
    <row r="444" spans="3:6" s="532" customFormat="1">
      <c r="C444" s="536"/>
      <c r="F444" s="537"/>
    </row>
    <row r="445" spans="3:6" s="532" customFormat="1">
      <c r="C445" s="536"/>
      <c r="F445" s="537"/>
    </row>
    <row r="446" spans="3:6" s="532" customFormat="1">
      <c r="C446" s="536"/>
      <c r="F446" s="537"/>
    </row>
    <row r="447" spans="3:6" s="532" customFormat="1">
      <c r="C447" s="536"/>
      <c r="F447" s="537"/>
    </row>
    <row r="448" spans="3:6" s="532" customFormat="1">
      <c r="C448" s="536"/>
      <c r="F448" s="537"/>
    </row>
    <row r="449" spans="3:6" s="532" customFormat="1">
      <c r="C449" s="536"/>
      <c r="F449" s="537"/>
    </row>
    <row r="450" spans="3:6" s="532" customFormat="1">
      <c r="C450" s="536"/>
      <c r="F450" s="537"/>
    </row>
    <row r="451" spans="3:6" s="532" customFormat="1">
      <c r="C451" s="536"/>
      <c r="F451" s="537"/>
    </row>
    <row r="452" spans="3:6" s="532" customFormat="1">
      <c r="C452" s="536"/>
      <c r="F452" s="537"/>
    </row>
    <row r="453" spans="3:6" s="532" customFormat="1">
      <c r="C453" s="536"/>
      <c r="F453" s="537"/>
    </row>
    <row r="454" spans="3:6" s="532" customFormat="1">
      <c r="C454" s="536"/>
      <c r="F454" s="537"/>
    </row>
    <row r="455" spans="3:6" s="532" customFormat="1">
      <c r="C455" s="536"/>
      <c r="F455" s="537"/>
    </row>
    <row r="456" spans="3:6" s="532" customFormat="1">
      <c r="C456" s="536"/>
      <c r="F456" s="537"/>
    </row>
    <row r="457" spans="3:6" s="532" customFormat="1">
      <c r="C457" s="536"/>
      <c r="F457" s="537"/>
    </row>
    <row r="458" spans="3:6" s="532" customFormat="1">
      <c r="C458" s="536"/>
      <c r="F458" s="537"/>
    </row>
    <row r="459" spans="3:6" s="532" customFormat="1">
      <c r="C459" s="536"/>
      <c r="F459" s="537"/>
    </row>
    <row r="460" spans="3:6" s="532" customFormat="1">
      <c r="C460" s="536"/>
      <c r="F460" s="537"/>
    </row>
    <row r="461" spans="3:6" s="532" customFormat="1">
      <c r="C461" s="536"/>
      <c r="F461" s="537"/>
    </row>
    <row r="462" spans="3:6" s="532" customFormat="1">
      <c r="C462" s="536"/>
      <c r="F462" s="537"/>
    </row>
    <row r="463" spans="3:6" s="532" customFormat="1">
      <c r="C463" s="536"/>
      <c r="F463" s="537"/>
    </row>
    <row r="464" spans="3:6" s="532" customFormat="1">
      <c r="C464" s="536"/>
      <c r="F464" s="537"/>
    </row>
    <row r="465" spans="3:6" s="532" customFormat="1">
      <c r="C465" s="536"/>
      <c r="F465" s="537"/>
    </row>
    <row r="466" spans="3:6" s="532" customFormat="1">
      <c r="C466" s="536"/>
      <c r="F466" s="537"/>
    </row>
    <row r="467" spans="3:6" s="532" customFormat="1">
      <c r="C467" s="536"/>
      <c r="F467" s="537"/>
    </row>
    <row r="468" spans="3:6" s="532" customFormat="1">
      <c r="C468" s="536"/>
      <c r="F468" s="537"/>
    </row>
    <row r="469" spans="3:6" s="532" customFormat="1">
      <c r="C469" s="536"/>
      <c r="F469" s="537"/>
    </row>
    <row r="470" spans="3:6" s="532" customFormat="1">
      <c r="C470" s="536"/>
      <c r="F470" s="537"/>
    </row>
    <row r="471" spans="3:6" s="532" customFormat="1">
      <c r="C471" s="536"/>
      <c r="F471" s="537"/>
    </row>
    <row r="472" spans="3:6" s="532" customFormat="1">
      <c r="C472" s="536"/>
      <c r="F472" s="537"/>
    </row>
    <row r="473" spans="3:6" s="532" customFormat="1">
      <c r="C473" s="536"/>
      <c r="F473" s="537"/>
    </row>
    <row r="474" spans="3:6" s="532" customFormat="1">
      <c r="C474" s="536"/>
      <c r="F474" s="537"/>
    </row>
    <row r="475" spans="3:6" s="532" customFormat="1">
      <c r="C475" s="536"/>
      <c r="F475" s="537"/>
    </row>
    <row r="476" spans="3:6" s="532" customFormat="1">
      <c r="C476" s="536"/>
      <c r="F476" s="537"/>
    </row>
    <row r="477" spans="3:6" s="532" customFormat="1">
      <c r="C477" s="536"/>
      <c r="F477" s="537"/>
    </row>
    <row r="478" spans="3:6" s="532" customFormat="1">
      <c r="C478" s="536"/>
      <c r="F478" s="537"/>
    </row>
    <row r="479" spans="3:6" s="532" customFormat="1">
      <c r="C479" s="536"/>
      <c r="F479" s="537"/>
    </row>
    <row r="480" spans="3:6" s="532" customFormat="1">
      <c r="C480" s="536"/>
      <c r="F480" s="537"/>
    </row>
    <row r="481" spans="3:6" s="532" customFormat="1">
      <c r="C481" s="536"/>
      <c r="F481" s="537"/>
    </row>
    <row r="482" spans="3:6" s="532" customFormat="1">
      <c r="C482" s="536"/>
      <c r="F482" s="537"/>
    </row>
    <row r="483" spans="3:6" s="532" customFormat="1">
      <c r="C483" s="536"/>
      <c r="F483" s="537"/>
    </row>
    <row r="484" spans="3:6" s="532" customFormat="1">
      <c r="C484" s="536"/>
      <c r="F484" s="537"/>
    </row>
    <row r="485" spans="3:6" s="532" customFormat="1">
      <c r="C485" s="536"/>
      <c r="F485" s="537"/>
    </row>
    <row r="486" spans="3:6" s="532" customFormat="1">
      <c r="C486" s="536"/>
      <c r="F486" s="537"/>
    </row>
    <row r="487" spans="3:6" s="532" customFormat="1">
      <c r="C487" s="536"/>
      <c r="F487" s="537"/>
    </row>
    <row r="488" spans="3:6" s="532" customFormat="1">
      <c r="C488" s="536"/>
      <c r="F488" s="537"/>
    </row>
    <row r="489" spans="3:6" s="532" customFormat="1">
      <c r="C489" s="536"/>
      <c r="F489" s="537"/>
    </row>
    <row r="490" spans="3:6" s="532" customFormat="1">
      <c r="C490" s="536"/>
      <c r="F490" s="537"/>
    </row>
    <row r="491" spans="3:6" s="532" customFormat="1">
      <c r="C491" s="536"/>
      <c r="F491" s="537"/>
    </row>
    <row r="492" spans="3:6" s="532" customFormat="1">
      <c r="C492" s="536"/>
      <c r="F492" s="537"/>
    </row>
    <row r="493" spans="3:6" s="532" customFormat="1">
      <c r="C493" s="536"/>
      <c r="F493" s="537"/>
    </row>
    <row r="494" spans="3:6" s="532" customFormat="1">
      <c r="C494" s="536"/>
      <c r="F494" s="537"/>
    </row>
    <row r="495" spans="3:6" s="532" customFormat="1">
      <c r="C495" s="536"/>
      <c r="F495" s="537"/>
    </row>
    <row r="496" spans="3:6" s="532" customFormat="1">
      <c r="C496" s="536"/>
      <c r="F496" s="537"/>
    </row>
    <row r="497" spans="3:6" s="532" customFormat="1">
      <c r="C497" s="536"/>
      <c r="F497" s="537"/>
    </row>
    <row r="498" spans="3:6" s="532" customFormat="1">
      <c r="C498" s="536"/>
      <c r="F498" s="537"/>
    </row>
    <row r="499" spans="3:6" s="532" customFormat="1">
      <c r="C499" s="536"/>
      <c r="F499" s="537"/>
    </row>
    <row r="500" spans="3:6" s="532" customFormat="1">
      <c r="C500" s="536"/>
      <c r="F500" s="537"/>
    </row>
    <row r="501" spans="3:6" s="532" customFormat="1">
      <c r="C501" s="536"/>
      <c r="F501" s="537"/>
    </row>
    <row r="502" spans="3:6" s="532" customFormat="1">
      <c r="C502" s="536"/>
      <c r="F502" s="537"/>
    </row>
    <row r="503" spans="3:6" s="532" customFormat="1">
      <c r="C503" s="536"/>
      <c r="F503" s="537"/>
    </row>
    <row r="504" spans="3:6" s="532" customFormat="1">
      <c r="C504" s="536"/>
      <c r="F504" s="537"/>
    </row>
    <row r="505" spans="3:6" s="532" customFormat="1">
      <c r="C505" s="536"/>
      <c r="F505" s="537"/>
    </row>
    <row r="506" spans="3:6" s="532" customFormat="1">
      <c r="C506" s="536"/>
      <c r="F506" s="537"/>
    </row>
    <row r="507" spans="3:6" s="532" customFormat="1">
      <c r="C507" s="536"/>
      <c r="F507" s="537"/>
    </row>
    <row r="508" spans="3:6" s="532" customFormat="1">
      <c r="C508" s="536"/>
      <c r="F508" s="537"/>
    </row>
    <row r="509" spans="3:6" s="532" customFormat="1">
      <c r="C509" s="536"/>
      <c r="F509" s="537"/>
    </row>
    <row r="510" spans="3:6" s="532" customFormat="1">
      <c r="C510" s="536"/>
      <c r="F510" s="537"/>
    </row>
    <row r="511" spans="3:6" s="532" customFormat="1">
      <c r="C511" s="536"/>
      <c r="F511" s="537"/>
    </row>
    <row r="512" spans="3:6" s="532" customFormat="1">
      <c r="C512" s="536"/>
      <c r="F512" s="537"/>
    </row>
    <row r="513" spans="3:6" s="532" customFormat="1">
      <c r="C513" s="536"/>
      <c r="F513" s="537"/>
    </row>
    <row r="514" spans="3:6" s="532" customFormat="1">
      <c r="C514" s="536"/>
      <c r="F514" s="537"/>
    </row>
    <row r="515" spans="3:6" s="532" customFormat="1">
      <c r="C515" s="536"/>
      <c r="F515" s="537"/>
    </row>
    <row r="516" spans="3:6" s="532" customFormat="1">
      <c r="C516" s="536"/>
      <c r="F516" s="537"/>
    </row>
    <row r="517" spans="3:6" s="532" customFormat="1">
      <c r="C517" s="536"/>
      <c r="F517" s="537"/>
    </row>
    <row r="518" spans="3:6" s="532" customFormat="1">
      <c r="C518" s="536"/>
      <c r="F518" s="537"/>
    </row>
    <row r="519" spans="3:6" s="532" customFormat="1">
      <c r="C519" s="536"/>
      <c r="F519" s="537"/>
    </row>
    <row r="520" spans="3:6" s="532" customFormat="1">
      <c r="C520" s="536"/>
      <c r="F520" s="537"/>
    </row>
    <row r="521" spans="3:6" s="532" customFormat="1">
      <c r="C521" s="536"/>
      <c r="F521" s="537"/>
    </row>
    <row r="522" spans="3:6" s="532" customFormat="1">
      <c r="C522" s="536"/>
      <c r="F522" s="537"/>
    </row>
    <row r="523" spans="3:6" s="532" customFormat="1">
      <c r="C523" s="536"/>
      <c r="F523" s="537"/>
    </row>
    <row r="524" spans="3:6" s="532" customFormat="1">
      <c r="C524" s="536"/>
      <c r="F524" s="537"/>
    </row>
    <row r="525" spans="3:6" s="532" customFormat="1">
      <c r="C525" s="536"/>
      <c r="F525" s="537"/>
    </row>
    <row r="526" spans="3:6" s="532" customFormat="1">
      <c r="C526" s="536"/>
      <c r="F526" s="537"/>
    </row>
    <row r="527" spans="3:6" s="532" customFormat="1">
      <c r="C527" s="536"/>
      <c r="F527" s="537"/>
    </row>
    <row r="528" spans="3:6" s="532" customFormat="1">
      <c r="C528" s="536"/>
      <c r="F528" s="537"/>
    </row>
    <row r="529" spans="3:6" s="532" customFormat="1">
      <c r="C529" s="536"/>
      <c r="F529" s="537"/>
    </row>
    <row r="530" spans="3:6" s="532" customFormat="1">
      <c r="C530" s="536"/>
      <c r="F530" s="537"/>
    </row>
    <row r="531" spans="3:6" s="532" customFormat="1">
      <c r="C531" s="536"/>
      <c r="F531" s="537"/>
    </row>
    <row r="532" spans="3:6" s="532" customFormat="1">
      <c r="C532" s="536"/>
      <c r="F532" s="537"/>
    </row>
    <row r="533" spans="3:6" s="532" customFormat="1">
      <c r="C533" s="536"/>
      <c r="F533" s="537"/>
    </row>
    <row r="534" spans="3:6" s="532" customFormat="1">
      <c r="C534" s="536"/>
      <c r="F534" s="537"/>
    </row>
    <row r="535" spans="3:6" s="532" customFormat="1">
      <c r="C535" s="536"/>
      <c r="F535" s="537"/>
    </row>
    <row r="536" spans="3:6" s="532" customFormat="1">
      <c r="C536" s="536"/>
      <c r="F536" s="537"/>
    </row>
    <row r="537" spans="3:6" s="532" customFormat="1">
      <c r="C537" s="536"/>
      <c r="F537" s="537"/>
    </row>
    <row r="538" spans="3:6" s="532" customFormat="1">
      <c r="C538" s="536"/>
      <c r="F538" s="537"/>
    </row>
    <row r="539" spans="3:6" s="532" customFormat="1">
      <c r="C539" s="536"/>
      <c r="F539" s="537"/>
    </row>
    <row r="540" spans="3:6" s="532" customFormat="1">
      <c r="C540" s="536"/>
      <c r="F540" s="537"/>
    </row>
    <row r="541" spans="3:6" s="532" customFormat="1">
      <c r="C541" s="536"/>
      <c r="F541" s="537"/>
    </row>
    <row r="542" spans="3:6" s="532" customFormat="1">
      <c r="C542" s="536"/>
      <c r="F542" s="537"/>
    </row>
    <row r="543" spans="3:6" s="532" customFormat="1">
      <c r="C543" s="536"/>
      <c r="F543" s="537"/>
    </row>
    <row r="544" spans="3:6" s="532" customFormat="1">
      <c r="C544" s="536"/>
      <c r="F544" s="537"/>
    </row>
    <row r="545" spans="3:6" s="532" customFormat="1">
      <c r="C545" s="536"/>
      <c r="F545" s="537"/>
    </row>
    <row r="546" spans="3:6" s="532" customFormat="1">
      <c r="C546" s="536"/>
      <c r="F546" s="537"/>
    </row>
    <row r="547" spans="3:6" s="532" customFormat="1">
      <c r="C547" s="536"/>
      <c r="F547" s="537"/>
    </row>
    <row r="548" spans="3:6" s="532" customFormat="1">
      <c r="C548" s="536"/>
      <c r="F548" s="537"/>
    </row>
    <row r="549" spans="3:6" s="532" customFormat="1">
      <c r="C549" s="536"/>
      <c r="F549" s="537"/>
    </row>
    <row r="550" spans="3:6" s="532" customFormat="1">
      <c r="C550" s="536"/>
      <c r="F550" s="537"/>
    </row>
    <row r="551" spans="3:6" s="532" customFormat="1">
      <c r="C551" s="536"/>
      <c r="F551" s="537"/>
    </row>
    <row r="552" spans="3:6" s="532" customFormat="1">
      <c r="C552" s="536"/>
      <c r="F552" s="537"/>
    </row>
    <row r="553" spans="3:6" s="532" customFormat="1">
      <c r="C553" s="536"/>
      <c r="F553" s="537"/>
    </row>
    <row r="554" spans="3:6" s="532" customFormat="1">
      <c r="C554" s="536"/>
      <c r="F554" s="537"/>
    </row>
    <row r="555" spans="3:6" s="532" customFormat="1">
      <c r="C555" s="536"/>
      <c r="F555" s="537"/>
    </row>
    <row r="556" spans="3:6" s="532" customFormat="1">
      <c r="C556" s="536"/>
      <c r="F556" s="537"/>
    </row>
    <row r="557" spans="3:6" s="532" customFormat="1">
      <c r="C557" s="536"/>
      <c r="F557" s="537"/>
    </row>
    <row r="558" spans="3:6" s="532" customFormat="1">
      <c r="C558" s="536"/>
      <c r="F558" s="537"/>
    </row>
    <row r="559" spans="3:6" s="532" customFormat="1">
      <c r="C559" s="536"/>
      <c r="F559" s="537"/>
    </row>
    <row r="560" spans="3:6" s="532" customFormat="1">
      <c r="C560" s="536"/>
      <c r="F560" s="537"/>
    </row>
    <row r="561" spans="3:6" s="532" customFormat="1">
      <c r="C561" s="536"/>
      <c r="F561" s="537"/>
    </row>
    <row r="562" spans="3:6" s="532" customFormat="1">
      <c r="C562" s="536"/>
      <c r="F562" s="537"/>
    </row>
    <row r="563" spans="3:6" s="532" customFormat="1">
      <c r="C563" s="536"/>
      <c r="F563" s="537"/>
    </row>
    <row r="564" spans="3:6" s="532" customFormat="1">
      <c r="C564" s="536"/>
      <c r="F564" s="537"/>
    </row>
    <row r="565" spans="3:6" s="532" customFormat="1">
      <c r="C565" s="536"/>
      <c r="F565" s="537"/>
    </row>
    <row r="566" spans="3:6" s="532" customFormat="1">
      <c r="C566" s="536"/>
      <c r="F566" s="537"/>
    </row>
    <row r="567" spans="3:6" s="532" customFormat="1">
      <c r="C567" s="536"/>
      <c r="F567" s="537"/>
    </row>
    <row r="568" spans="3:6" s="532" customFormat="1">
      <c r="C568" s="536"/>
      <c r="F568" s="537"/>
    </row>
    <row r="569" spans="3:6" s="532" customFormat="1">
      <c r="C569" s="536"/>
      <c r="F569" s="537"/>
    </row>
    <row r="570" spans="3:6" s="532" customFormat="1">
      <c r="C570" s="536"/>
      <c r="F570" s="537"/>
    </row>
    <row r="571" spans="3:6" s="532" customFormat="1">
      <c r="C571" s="536"/>
      <c r="F571" s="537"/>
    </row>
    <row r="572" spans="3:6" s="532" customFormat="1">
      <c r="C572" s="536"/>
      <c r="F572" s="537"/>
    </row>
    <row r="573" spans="3:6" s="532" customFormat="1">
      <c r="C573" s="536"/>
      <c r="F573" s="537"/>
    </row>
    <row r="574" spans="3:6" s="532" customFormat="1">
      <c r="C574" s="536"/>
      <c r="F574" s="537"/>
    </row>
    <row r="575" spans="3:6" s="532" customFormat="1">
      <c r="C575" s="536"/>
      <c r="F575" s="537"/>
    </row>
    <row r="576" spans="3:6" s="532" customFormat="1">
      <c r="C576" s="536"/>
      <c r="F576" s="537"/>
    </row>
    <row r="577" spans="3:6" s="532" customFormat="1">
      <c r="C577" s="536"/>
      <c r="F577" s="537"/>
    </row>
    <row r="578" spans="3:6" s="532" customFormat="1">
      <c r="C578" s="536"/>
      <c r="F578" s="537"/>
    </row>
    <row r="579" spans="3:6" s="532" customFormat="1">
      <c r="C579" s="536"/>
      <c r="F579" s="537"/>
    </row>
    <row r="580" spans="3:6" s="532" customFormat="1">
      <c r="C580" s="536"/>
      <c r="F580" s="537"/>
    </row>
    <row r="581" spans="3:6" s="532" customFormat="1">
      <c r="C581" s="536"/>
      <c r="F581" s="537"/>
    </row>
    <row r="582" spans="3:6" s="532" customFormat="1">
      <c r="C582" s="536"/>
      <c r="F582" s="537"/>
    </row>
    <row r="583" spans="3:6" s="532" customFormat="1">
      <c r="C583" s="536"/>
      <c r="F583" s="537"/>
    </row>
    <row r="584" spans="3:6" s="532" customFormat="1">
      <c r="C584" s="536"/>
      <c r="F584" s="537"/>
    </row>
    <row r="585" spans="3:6" s="532" customFormat="1">
      <c r="C585" s="536"/>
      <c r="F585" s="537"/>
    </row>
    <row r="586" spans="3:6" s="532" customFormat="1">
      <c r="C586" s="536"/>
      <c r="F586" s="537"/>
    </row>
    <row r="587" spans="3:6" s="532" customFormat="1">
      <c r="C587" s="536"/>
      <c r="F587" s="537"/>
    </row>
    <row r="588" spans="3:6" s="532" customFormat="1">
      <c r="C588" s="536"/>
      <c r="F588" s="537"/>
    </row>
    <row r="589" spans="3:6" s="532" customFormat="1">
      <c r="C589" s="536"/>
      <c r="F589" s="537"/>
    </row>
    <row r="590" spans="3:6" s="532" customFormat="1">
      <c r="C590" s="536"/>
      <c r="F590" s="537"/>
    </row>
    <row r="591" spans="3:6" s="532" customFormat="1">
      <c r="C591" s="536"/>
      <c r="F591" s="537"/>
    </row>
    <row r="592" spans="3:6" s="532" customFormat="1">
      <c r="C592" s="536"/>
      <c r="F592" s="537"/>
    </row>
    <row r="593" spans="3:6" s="532" customFormat="1">
      <c r="C593" s="536"/>
      <c r="F593" s="537"/>
    </row>
    <row r="594" spans="3:6" s="532" customFormat="1">
      <c r="C594" s="536"/>
      <c r="F594" s="537"/>
    </row>
    <row r="595" spans="3:6" s="532" customFormat="1">
      <c r="C595" s="536"/>
      <c r="F595" s="537"/>
    </row>
    <row r="596" spans="3:6" s="532" customFormat="1">
      <c r="C596" s="536"/>
      <c r="F596" s="537"/>
    </row>
    <row r="597" spans="3:6" s="532" customFormat="1">
      <c r="C597" s="536"/>
      <c r="F597" s="537"/>
    </row>
    <row r="598" spans="3:6" s="532" customFormat="1">
      <c r="C598" s="536"/>
      <c r="F598" s="537"/>
    </row>
    <row r="599" spans="3:6" s="532" customFormat="1">
      <c r="C599" s="536"/>
      <c r="F599" s="537"/>
    </row>
    <row r="600" spans="3:6" s="532" customFormat="1">
      <c r="C600" s="536"/>
      <c r="F600" s="537"/>
    </row>
    <row r="601" spans="3:6" s="532" customFormat="1">
      <c r="C601" s="536"/>
      <c r="F601" s="537"/>
    </row>
    <row r="602" spans="3:6" s="532" customFormat="1">
      <c r="C602" s="536"/>
      <c r="F602" s="537"/>
    </row>
    <row r="603" spans="3:6" s="532" customFormat="1">
      <c r="C603" s="536"/>
      <c r="F603" s="537"/>
    </row>
    <row r="604" spans="3:6" s="532" customFormat="1">
      <c r="C604" s="536"/>
      <c r="F604" s="537"/>
    </row>
    <row r="605" spans="3:6" s="532" customFormat="1">
      <c r="C605" s="536"/>
      <c r="F605" s="537"/>
    </row>
    <row r="606" spans="3:6" s="532" customFormat="1">
      <c r="C606" s="536"/>
      <c r="F606" s="537"/>
    </row>
    <row r="607" spans="3:6" s="532" customFormat="1">
      <c r="C607" s="536"/>
      <c r="F607" s="537"/>
    </row>
    <row r="608" spans="3:6" s="532" customFormat="1">
      <c r="C608" s="536"/>
      <c r="F608" s="537"/>
    </row>
    <row r="609" spans="3:6" s="532" customFormat="1">
      <c r="C609" s="536"/>
      <c r="F609" s="537"/>
    </row>
    <row r="610" spans="3:6" s="532" customFormat="1">
      <c r="C610" s="536"/>
      <c r="F610" s="537"/>
    </row>
    <row r="611" spans="3:6" s="532" customFormat="1">
      <c r="C611" s="536"/>
      <c r="F611" s="537"/>
    </row>
    <row r="612" spans="3:6" s="532" customFormat="1">
      <c r="C612" s="536"/>
      <c r="F612" s="537"/>
    </row>
    <row r="613" spans="3:6" s="532" customFormat="1">
      <c r="C613" s="536"/>
      <c r="F613" s="537"/>
    </row>
    <row r="614" spans="3:6" s="532" customFormat="1">
      <c r="C614" s="536"/>
      <c r="F614" s="537"/>
    </row>
    <row r="615" spans="3:6" s="532" customFormat="1">
      <c r="C615" s="536"/>
      <c r="F615" s="537"/>
    </row>
    <row r="616" spans="3:6" s="532" customFormat="1">
      <c r="C616" s="536"/>
      <c r="F616" s="537"/>
    </row>
    <row r="617" spans="3:6" s="532" customFormat="1">
      <c r="C617" s="536"/>
      <c r="F617" s="537"/>
    </row>
    <row r="618" spans="3:6" s="532" customFormat="1">
      <c r="C618" s="536"/>
      <c r="F618" s="537"/>
    </row>
    <row r="619" spans="3:6" s="532" customFormat="1">
      <c r="C619" s="536"/>
      <c r="F619" s="537"/>
    </row>
    <row r="620" spans="3:6" s="532" customFormat="1">
      <c r="C620" s="536"/>
      <c r="F620" s="537"/>
    </row>
    <row r="621" spans="3:6" s="532" customFormat="1">
      <c r="C621" s="536"/>
      <c r="F621" s="537"/>
    </row>
    <row r="622" spans="3:6" s="532" customFormat="1">
      <c r="C622" s="536"/>
      <c r="F622" s="537"/>
    </row>
    <row r="623" spans="3:6" s="532" customFormat="1">
      <c r="C623" s="536"/>
      <c r="F623" s="537"/>
    </row>
    <row r="624" spans="3:6" s="532" customFormat="1">
      <c r="C624" s="536"/>
      <c r="F624" s="537"/>
    </row>
    <row r="625" spans="3:6" s="532" customFormat="1">
      <c r="C625" s="536"/>
      <c r="F625" s="537"/>
    </row>
    <row r="626" spans="3:6" s="532" customFormat="1">
      <c r="C626" s="536"/>
      <c r="F626" s="537"/>
    </row>
    <row r="627" spans="3:6" s="532" customFormat="1">
      <c r="C627" s="536"/>
      <c r="F627" s="537"/>
    </row>
    <row r="628" spans="3:6" s="532" customFormat="1">
      <c r="C628" s="536"/>
      <c r="F628" s="537"/>
    </row>
    <row r="629" spans="3:6" s="532" customFormat="1">
      <c r="C629" s="536"/>
      <c r="F629" s="537"/>
    </row>
    <row r="630" spans="3:6" s="532" customFormat="1">
      <c r="C630" s="536"/>
      <c r="F630" s="537"/>
    </row>
    <row r="631" spans="3:6" s="532" customFormat="1">
      <c r="C631" s="536"/>
      <c r="F631" s="537"/>
    </row>
    <row r="632" spans="3:6" s="532" customFormat="1">
      <c r="C632" s="536"/>
      <c r="F632" s="537"/>
    </row>
    <row r="633" spans="3:6" s="532" customFormat="1">
      <c r="C633" s="536"/>
      <c r="F633" s="537"/>
    </row>
    <row r="634" spans="3:6" s="532" customFormat="1">
      <c r="C634" s="536"/>
      <c r="F634" s="537"/>
    </row>
    <row r="635" spans="3:6" s="532" customFormat="1">
      <c r="C635" s="536"/>
      <c r="F635" s="537"/>
    </row>
    <row r="636" spans="3:6" s="532" customFormat="1">
      <c r="C636" s="536"/>
      <c r="F636" s="537"/>
    </row>
    <row r="637" spans="3:6" s="532" customFormat="1">
      <c r="C637" s="536"/>
      <c r="F637" s="537"/>
    </row>
    <row r="638" spans="3:6" s="532" customFormat="1">
      <c r="C638" s="536"/>
      <c r="F638" s="537"/>
    </row>
    <row r="639" spans="3:6" s="532" customFormat="1">
      <c r="C639" s="536"/>
      <c r="F639" s="537"/>
    </row>
    <row r="640" spans="3:6" s="532" customFormat="1">
      <c r="C640" s="536"/>
      <c r="F640" s="537"/>
    </row>
    <row r="641" spans="3:6" s="532" customFormat="1">
      <c r="C641" s="536"/>
      <c r="F641" s="537"/>
    </row>
    <row r="642" spans="3:6" s="532" customFormat="1">
      <c r="C642" s="536"/>
      <c r="F642" s="537"/>
    </row>
    <row r="643" spans="3:6" s="532" customFormat="1">
      <c r="C643" s="536"/>
      <c r="F643" s="537"/>
    </row>
    <row r="644" spans="3:6" s="532" customFormat="1">
      <c r="C644" s="536"/>
      <c r="F644" s="537"/>
    </row>
    <row r="645" spans="3:6" s="532" customFormat="1">
      <c r="C645" s="536"/>
      <c r="F645" s="537"/>
    </row>
    <row r="646" spans="3:6" s="532" customFormat="1">
      <c r="C646" s="536"/>
      <c r="F646" s="537"/>
    </row>
    <row r="647" spans="3:6" s="532" customFormat="1">
      <c r="C647" s="536"/>
      <c r="F647" s="537"/>
    </row>
    <row r="648" spans="3:6" s="532" customFormat="1">
      <c r="C648" s="536"/>
      <c r="F648" s="537"/>
    </row>
    <row r="649" spans="3:6" s="532" customFormat="1">
      <c r="C649" s="536"/>
      <c r="F649" s="537"/>
    </row>
    <row r="650" spans="3:6" s="532" customFormat="1">
      <c r="C650" s="536"/>
      <c r="F650" s="537"/>
    </row>
    <row r="651" spans="3:6" s="532" customFormat="1">
      <c r="C651" s="536"/>
      <c r="F651" s="537"/>
    </row>
    <row r="652" spans="3:6" s="532" customFormat="1">
      <c r="C652" s="536"/>
      <c r="F652" s="537"/>
    </row>
    <row r="653" spans="3:6" s="532" customFormat="1">
      <c r="C653" s="536"/>
      <c r="F653" s="537"/>
    </row>
    <row r="654" spans="3:6" s="532" customFormat="1">
      <c r="C654" s="536"/>
      <c r="F654" s="537"/>
    </row>
    <row r="655" spans="3:6" s="532" customFormat="1">
      <c r="C655" s="536"/>
      <c r="F655" s="537"/>
    </row>
    <row r="656" spans="3:6" s="532" customFormat="1">
      <c r="C656" s="536"/>
      <c r="F656" s="537"/>
    </row>
    <row r="657" spans="3:6" s="532" customFormat="1">
      <c r="C657" s="536"/>
      <c r="F657" s="537"/>
    </row>
    <row r="658" spans="3:6" s="532" customFormat="1">
      <c r="C658" s="536"/>
      <c r="F658" s="537"/>
    </row>
    <row r="659" spans="3:6" s="532" customFormat="1">
      <c r="C659" s="536"/>
      <c r="F659" s="537"/>
    </row>
    <row r="660" spans="3:6" s="532" customFormat="1">
      <c r="C660" s="536"/>
      <c r="F660" s="537"/>
    </row>
    <row r="661" spans="3:6" s="532" customFormat="1">
      <c r="C661" s="536"/>
      <c r="F661" s="537"/>
    </row>
    <row r="662" spans="3:6" s="532" customFormat="1">
      <c r="C662" s="536"/>
      <c r="F662" s="537"/>
    </row>
    <row r="663" spans="3:6" s="532" customFormat="1">
      <c r="C663" s="536"/>
      <c r="F663" s="537"/>
    </row>
    <row r="664" spans="3:6" s="532" customFormat="1">
      <c r="C664" s="536"/>
      <c r="F664" s="537"/>
    </row>
    <row r="665" spans="3:6" s="532" customFormat="1">
      <c r="C665" s="536"/>
      <c r="F665" s="537"/>
    </row>
    <row r="666" spans="3:6" s="532" customFormat="1">
      <c r="C666" s="536"/>
      <c r="F666" s="537"/>
    </row>
    <row r="667" spans="3:6" s="532" customFormat="1">
      <c r="C667" s="536"/>
      <c r="F667" s="537"/>
    </row>
    <row r="668" spans="3:6" s="532" customFormat="1">
      <c r="C668" s="536"/>
      <c r="F668" s="537"/>
    </row>
    <row r="669" spans="3:6" s="532" customFormat="1">
      <c r="C669" s="536"/>
      <c r="F669" s="537"/>
    </row>
    <row r="670" spans="3:6" s="532" customFormat="1">
      <c r="C670" s="536"/>
      <c r="F670" s="537"/>
    </row>
    <row r="671" spans="3:6" s="532" customFormat="1">
      <c r="C671" s="536"/>
      <c r="F671" s="537"/>
    </row>
    <row r="672" spans="3:6" s="532" customFormat="1">
      <c r="C672" s="536"/>
      <c r="F672" s="537"/>
    </row>
    <row r="673" spans="3:6" s="532" customFormat="1">
      <c r="C673" s="536"/>
      <c r="F673" s="537"/>
    </row>
    <row r="674" spans="3:6" s="532" customFormat="1">
      <c r="C674" s="536"/>
      <c r="F674" s="537"/>
    </row>
    <row r="675" spans="3:6" s="532" customFormat="1">
      <c r="C675" s="536"/>
      <c r="F675" s="537"/>
    </row>
    <row r="676" spans="3:6" s="532" customFormat="1">
      <c r="C676" s="536"/>
      <c r="F676" s="537"/>
    </row>
    <row r="677" spans="3:6" s="532" customFormat="1">
      <c r="C677" s="536"/>
      <c r="F677" s="537"/>
    </row>
    <row r="678" spans="3:6" s="532" customFormat="1">
      <c r="C678" s="536"/>
      <c r="F678" s="537"/>
    </row>
    <row r="679" spans="3:6" s="532" customFormat="1">
      <c r="C679" s="536"/>
      <c r="F679" s="537"/>
    </row>
    <row r="680" spans="3:6" s="532" customFormat="1">
      <c r="C680" s="536"/>
      <c r="F680" s="537"/>
    </row>
    <row r="681" spans="3:6" s="532" customFormat="1">
      <c r="C681" s="536"/>
      <c r="F681" s="537"/>
    </row>
    <row r="682" spans="3:6" s="532" customFormat="1">
      <c r="C682" s="536"/>
      <c r="F682" s="537"/>
    </row>
    <row r="683" spans="3:6" s="532" customFormat="1">
      <c r="C683" s="536"/>
      <c r="F683" s="537"/>
    </row>
    <row r="684" spans="3:6" s="532" customFormat="1">
      <c r="C684" s="536"/>
      <c r="F684" s="537"/>
    </row>
    <row r="685" spans="3:6" s="532" customFormat="1">
      <c r="C685" s="536"/>
      <c r="F685" s="537"/>
    </row>
    <row r="686" spans="3:6" s="532" customFormat="1">
      <c r="C686" s="536"/>
      <c r="F686" s="537"/>
    </row>
    <row r="687" spans="3:6" s="532" customFormat="1">
      <c r="C687" s="536"/>
      <c r="F687" s="537"/>
    </row>
    <row r="688" spans="3:6" s="532" customFormat="1">
      <c r="C688" s="536"/>
      <c r="F688" s="537"/>
    </row>
    <row r="689" spans="3:6" s="532" customFormat="1">
      <c r="C689" s="536"/>
      <c r="F689" s="537"/>
    </row>
    <row r="690" spans="3:6" s="532" customFormat="1">
      <c r="C690" s="536"/>
      <c r="F690" s="537"/>
    </row>
    <row r="691" spans="3:6" s="532" customFormat="1">
      <c r="C691" s="536"/>
      <c r="F691" s="537"/>
    </row>
    <row r="692" spans="3:6" s="532" customFormat="1">
      <c r="C692" s="536"/>
      <c r="F692" s="537"/>
    </row>
    <row r="693" spans="3:6" s="532" customFormat="1">
      <c r="C693" s="536"/>
      <c r="F693" s="537"/>
    </row>
    <row r="694" spans="3:6" s="532" customFormat="1">
      <c r="C694" s="536"/>
      <c r="F694" s="537"/>
    </row>
    <row r="695" spans="3:6" s="532" customFormat="1">
      <c r="C695" s="536"/>
      <c r="F695" s="537"/>
    </row>
    <row r="696" spans="3:6" s="532" customFormat="1">
      <c r="C696" s="536"/>
      <c r="F696" s="537"/>
    </row>
    <row r="697" spans="3:6" s="532" customFormat="1">
      <c r="C697" s="536"/>
      <c r="F697" s="537"/>
    </row>
    <row r="698" spans="3:6" s="532" customFormat="1">
      <c r="C698" s="536"/>
      <c r="F698" s="537"/>
    </row>
    <row r="699" spans="3:6" s="532" customFormat="1">
      <c r="C699" s="536"/>
      <c r="F699" s="537"/>
    </row>
    <row r="700" spans="3:6" s="532" customFormat="1">
      <c r="C700" s="536"/>
      <c r="F700" s="537"/>
    </row>
    <row r="701" spans="3:6" s="532" customFormat="1">
      <c r="C701" s="536"/>
      <c r="F701" s="537"/>
    </row>
    <row r="702" spans="3:6" s="532" customFormat="1">
      <c r="C702" s="536"/>
      <c r="F702" s="537"/>
    </row>
    <row r="703" spans="3:6" s="532" customFormat="1">
      <c r="C703" s="536"/>
      <c r="F703" s="537"/>
    </row>
    <row r="704" spans="3:6" s="532" customFormat="1">
      <c r="C704" s="536"/>
      <c r="F704" s="537"/>
    </row>
    <row r="705" spans="3:6" s="532" customFormat="1">
      <c r="C705" s="536"/>
      <c r="F705" s="537"/>
    </row>
    <row r="706" spans="3:6" s="532" customFormat="1">
      <c r="C706" s="536"/>
      <c r="F706" s="537"/>
    </row>
    <row r="707" spans="3:6" s="532" customFormat="1">
      <c r="C707" s="536"/>
      <c r="F707" s="537"/>
    </row>
    <row r="708" spans="3:6" s="532" customFormat="1">
      <c r="C708" s="536"/>
      <c r="F708" s="537"/>
    </row>
    <row r="709" spans="3:6" s="532" customFormat="1">
      <c r="C709" s="536"/>
      <c r="F709" s="537"/>
    </row>
    <row r="710" spans="3:6" s="532" customFormat="1">
      <c r="C710" s="536"/>
      <c r="F710" s="537"/>
    </row>
    <row r="711" spans="3:6" s="532" customFormat="1">
      <c r="C711" s="536"/>
      <c r="F711" s="537"/>
    </row>
    <row r="712" spans="3:6" s="532" customFormat="1">
      <c r="C712" s="536"/>
      <c r="F712" s="537"/>
    </row>
    <row r="713" spans="3:6" s="532" customFormat="1">
      <c r="C713" s="536"/>
      <c r="F713" s="537"/>
    </row>
    <row r="714" spans="3:6" s="532" customFormat="1">
      <c r="C714" s="536"/>
      <c r="F714" s="537"/>
    </row>
    <row r="715" spans="3:6" s="532" customFormat="1">
      <c r="C715" s="536"/>
      <c r="F715" s="537"/>
    </row>
    <row r="716" spans="3:6" s="532" customFormat="1">
      <c r="C716" s="536"/>
      <c r="F716" s="537"/>
    </row>
    <row r="717" spans="3:6" s="532" customFormat="1">
      <c r="C717" s="536"/>
      <c r="F717" s="537"/>
    </row>
    <row r="718" spans="3:6" s="532" customFormat="1">
      <c r="C718" s="536"/>
      <c r="F718" s="537"/>
    </row>
    <row r="719" spans="3:6" s="532" customFormat="1">
      <c r="C719" s="536"/>
      <c r="F719" s="537"/>
    </row>
    <row r="720" spans="3:6" s="532" customFormat="1">
      <c r="C720" s="536"/>
      <c r="F720" s="537"/>
    </row>
    <row r="721" spans="3:6" s="532" customFormat="1">
      <c r="C721" s="536"/>
      <c r="F721" s="537"/>
    </row>
    <row r="722" spans="3:6" s="532" customFormat="1">
      <c r="C722" s="536"/>
      <c r="F722" s="537"/>
    </row>
    <row r="723" spans="3:6" s="532" customFormat="1">
      <c r="C723" s="536"/>
      <c r="F723" s="537"/>
    </row>
    <row r="724" spans="3:6" s="532" customFormat="1">
      <c r="C724" s="536"/>
      <c r="F724" s="537"/>
    </row>
    <row r="725" spans="3:6" s="532" customFormat="1">
      <c r="C725" s="536"/>
      <c r="F725" s="537"/>
    </row>
    <row r="726" spans="3:6" s="532" customFormat="1">
      <c r="C726" s="536"/>
      <c r="F726" s="537"/>
    </row>
    <row r="727" spans="3:6" s="532" customFormat="1">
      <c r="C727" s="536"/>
      <c r="F727" s="537"/>
    </row>
    <row r="728" spans="3:6" s="532" customFormat="1">
      <c r="C728" s="536"/>
      <c r="F728" s="537"/>
    </row>
    <row r="729" spans="3:6" s="532" customFormat="1">
      <c r="C729" s="536"/>
      <c r="F729" s="537"/>
    </row>
    <row r="730" spans="3:6" s="532" customFormat="1">
      <c r="C730" s="536"/>
      <c r="F730" s="537"/>
    </row>
    <row r="731" spans="3:6" s="532" customFormat="1">
      <c r="C731" s="536"/>
      <c r="F731" s="537"/>
    </row>
    <row r="732" spans="3:6" s="532" customFormat="1">
      <c r="C732" s="536"/>
      <c r="F732" s="537"/>
    </row>
    <row r="733" spans="3:6" s="532" customFormat="1">
      <c r="C733" s="536"/>
      <c r="F733" s="537"/>
    </row>
    <row r="734" spans="3:6" s="532" customFormat="1">
      <c r="C734" s="536"/>
      <c r="F734" s="537"/>
    </row>
    <row r="735" spans="3:6" s="532" customFormat="1">
      <c r="C735" s="536"/>
      <c r="F735" s="537"/>
    </row>
    <row r="736" spans="3:6" s="532" customFormat="1">
      <c r="C736" s="536"/>
      <c r="F736" s="537"/>
    </row>
    <row r="737" spans="3:6" s="532" customFormat="1">
      <c r="C737" s="536"/>
      <c r="F737" s="537"/>
    </row>
    <row r="738" spans="3:6" s="532" customFormat="1">
      <c r="C738" s="536"/>
      <c r="F738" s="537"/>
    </row>
    <row r="739" spans="3:6" s="532" customFormat="1">
      <c r="C739" s="536"/>
      <c r="F739" s="537"/>
    </row>
    <row r="740" spans="3:6" s="532" customFormat="1">
      <c r="C740" s="536"/>
      <c r="F740" s="537"/>
    </row>
    <row r="741" spans="3:6" s="532" customFormat="1">
      <c r="C741" s="536"/>
      <c r="F741" s="537"/>
    </row>
    <row r="742" spans="3:6" s="532" customFormat="1">
      <c r="C742" s="536"/>
      <c r="F742" s="537"/>
    </row>
    <row r="743" spans="3:6" s="532" customFormat="1">
      <c r="C743" s="536"/>
      <c r="F743" s="537"/>
    </row>
    <row r="744" spans="3:6" s="532" customFormat="1">
      <c r="C744" s="536"/>
      <c r="F744" s="537"/>
    </row>
    <row r="745" spans="3:6" s="532" customFormat="1">
      <c r="C745" s="536"/>
      <c r="F745" s="537"/>
    </row>
    <row r="746" spans="3:6" s="532" customFormat="1">
      <c r="C746" s="536"/>
      <c r="F746" s="537"/>
    </row>
    <row r="747" spans="3:6" s="532" customFormat="1">
      <c r="C747" s="536"/>
      <c r="F747" s="537"/>
    </row>
    <row r="748" spans="3:6" s="532" customFormat="1">
      <c r="C748" s="536"/>
      <c r="F748" s="537"/>
    </row>
    <row r="749" spans="3:6" s="532" customFormat="1">
      <c r="C749" s="536"/>
      <c r="F749" s="537"/>
    </row>
    <row r="750" spans="3:6" s="532" customFormat="1">
      <c r="C750" s="536"/>
      <c r="F750" s="537"/>
    </row>
    <row r="751" spans="3:6" s="532" customFormat="1">
      <c r="C751" s="536"/>
      <c r="F751" s="537"/>
    </row>
    <row r="752" spans="3:6" s="532" customFormat="1">
      <c r="C752" s="536"/>
      <c r="F752" s="537"/>
    </row>
    <row r="753" spans="3:6" s="532" customFormat="1">
      <c r="C753" s="536"/>
      <c r="F753" s="537"/>
    </row>
    <row r="754" spans="3:6" s="532" customFormat="1">
      <c r="C754" s="536"/>
      <c r="F754" s="537"/>
    </row>
    <row r="755" spans="3:6" s="532" customFormat="1">
      <c r="C755" s="536"/>
      <c r="F755" s="537"/>
    </row>
    <row r="756" spans="3:6" s="532" customFormat="1">
      <c r="C756" s="536"/>
      <c r="F756" s="537"/>
    </row>
    <row r="757" spans="3:6" s="532" customFormat="1">
      <c r="C757" s="536"/>
      <c r="F757" s="537"/>
    </row>
    <row r="758" spans="3:6" s="532" customFormat="1">
      <c r="C758" s="536"/>
      <c r="F758" s="537"/>
    </row>
    <row r="759" spans="3:6" s="532" customFormat="1">
      <c r="C759" s="536"/>
      <c r="F759" s="537"/>
    </row>
    <row r="760" spans="3:6" s="532" customFormat="1">
      <c r="C760" s="536"/>
      <c r="F760" s="537"/>
    </row>
    <row r="761" spans="3:6" s="532" customFormat="1">
      <c r="C761" s="536"/>
      <c r="F761" s="537"/>
    </row>
    <row r="762" spans="3:6" s="532" customFormat="1">
      <c r="C762" s="536"/>
      <c r="F762" s="537"/>
    </row>
    <row r="763" spans="3:6" s="532" customFormat="1">
      <c r="C763" s="536"/>
      <c r="F763" s="537"/>
    </row>
    <row r="764" spans="3:6" s="532" customFormat="1">
      <c r="C764" s="536"/>
      <c r="F764" s="537"/>
    </row>
    <row r="765" spans="3:6" s="532" customFormat="1">
      <c r="C765" s="536"/>
      <c r="F765" s="537"/>
    </row>
    <row r="766" spans="3:6" s="532" customFormat="1">
      <c r="C766" s="536"/>
      <c r="F766" s="537"/>
    </row>
    <row r="767" spans="3:6" s="532" customFormat="1">
      <c r="C767" s="536"/>
      <c r="F767" s="537"/>
    </row>
    <row r="768" spans="3:6" s="532" customFormat="1">
      <c r="C768" s="536"/>
      <c r="F768" s="537"/>
    </row>
    <row r="769" spans="3:6" s="532" customFormat="1">
      <c r="C769" s="536"/>
      <c r="F769" s="537"/>
    </row>
    <row r="770" spans="3:6" s="532" customFormat="1">
      <c r="C770" s="536"/>
      <c r="F770" s="537"/>
    </row>
    <row r="771" spans="3:6" s="532" customFormat="1">
      <c r="C771" s="536"/>
      <c r="F771" s="537"/>
    </row>
    <row r="772" spans="3:6" s="532" customFormat="1">
      <c r="C772" s="536"/>
      <c r="F772" s="537"/>
    </row>
    <row r="773" spans="3:6" s="532" customFormat="1">
      <c r="C773" s="536"/>
      <c r="F773" s="537"/>
    </row>
    <row r="774" spans="3:6" s="532" customFormat="1">
      <c r="C774" s="536"/>
      <c r="F774" s="537"/>
    </row>
    <row r="775" spans="3:6" s="532" customFormat="1">
      <c r="C775" s="536"/>
      <c r="F775" s="537"/>
    </row>
    <row r="776" spans="3:6" s="532" customFormat="1">
      <c r="C776" s="536"/>
      <c r="F776" s="537"/>
    </row>
    <row r="777" spans="3:6" s="532" customFormat="1">
      <c r="C777" s="536"/>
      <c r="F777" s="537"/>
    </row>
    <row r="778" spans="3:6" s="532" customFormat="1">
      <c r="C778" s="536"/>
      <c r="F778" s="537"/>
    </row>
    <row r="779" spans="3:6" s="532" customFormat="1">
      <c r="C779" s="536"/>
      <c r="F779" s="537"/>
    </row>
    <row r="780" spans="3:6" s="532" customFormat="1">
      <c r="C780" s="536"/>
      <c r="F780" s="537"/>
    </row>
    <row r="781" spans="3:6" s="532" customFormat="1">
      <c r="C781" s="536"/>
      <c r="F781" s="537"/>
    </row>
    <row r="782" spans="3:6" s="532" customFormat="1">
      <c r="C782" s="536"/>
      <c r="F782" s="537"/>
    </row>
    <row r="783" spans="3:6" s="532" customFormat="1">
      <c r="C783" s="536"/>
      <c r="F783" s="537"/>
    </row>
    <row r="784" spans="3:6" s="532" customFormat="1">
      <c r="C784" s="536"/>
      <c r="F784" s="537"/>
    </row>
    <row r="785" spans="3:6" s="532" customFormat="1">
      <c r="C785" s="536"/>
      <c r="F785" s="537"/>
    </row>
    <row r="786" spans="3:6" s="532" customFormat="1">
      <c r="C786" s="536"/>
      <c r="F786" s="537"/>
    </row>
    <row r="787" spans="3:6" s="532" customFormat="1">
      <c r="C787" s="536"/>
      <c r="F787" s="537"/>
    </row>
    <row r="788" spans="3:6" s="532" customFormat="1">
      <c r="C788" s="536"/>
      <c r="F788" s="537"/>
    </row>
    <row r="789" spans="3:6" s="532" customFormat="1">
      <c r="C789" s="536"/>
      <c r="F789" s="537"/>
    </row>
    <row r="790" spans="3:6" s="532" customFormat="1">
      <c r="C790" s="536"/>
      <c r="F790" s="537"/>
    </row>
    <row r="791" spans="3:6" s="532" customFormat="1">
      <c r="C791" s="536"/>
      <c r="F791" s="537"/>
    </row>
    <row r="792" spans="3:6" s="532" customFormat="1">
      <c r="C792" s="536"/>
      <c r="F792" s="537"/>
    </row>
    <row r="793" spans="3:6" s="532" customFormat="1">
      <c r="C793" s="536"/>
      <c r="F793" s="537"/>
    </row>
    <row r="794" spans="3:6" s="532" customFormat="1">
      <c r="C794" s="536"/>
      <c r="F794" s="537"/>
    </row>
    <row r="795" spans="3:6" s="532" customFormat="1">
      <c r="C795" s="536"/>
      <c r="F795" s="537"/>
    </row>
    <row r="796" spans="3:6" s="532" customFormat="1">
      <c r="C796" s="536"/>
      <c r="F796" s="537"/>
    </row>
    <row r="797" spans="3:6" s="532" customFormat="1">
      <c r="C797" s="536"/>
      <c r="F797" s="537"/>
    </row>
    <row r="798" spans="3:6" s="532" customFormat="1">
      <c r="C798" s="536"/>
      <c r="F798" s="537"/>
    </row>
    <row r="799" spans="3:6" s="532" customFormat="1">
      <c r="C799" s="536"/>
      <c r="F799" s="537"/>
    </row>
    <row r="800" spans="3:6" s="532" customFormat="1">
      <c r="C800" s="536"/>
      <c r="F800" s="537"/>
    </row>
    <row r="801" spans="3:6" s="532" customFormat="1">
      <c r="C801" s="536"/>
      <c r="F801" s="537"/>
    </row>
    <row r="802" spans="3:6" s="532" customFormat="1">
      <c r="C802" s="536"/>
      <c r="F802" s="537"/>
    </row>
    <row r="803" spans="3:6" s="532" customFormat="1">
      <c r="C803" s="536"/>
      <c r="F803" s="537"/>
    </row>
    <row r="804" spans="3:6" s="532" customFormat="1">
      <c r="C804" s="536"/>
      <c r="F804" s="537"/>
    </row>
    <row r="805" spans="3:6" s="532" customFormat="1">
      <c r="C805" s="536"/>
      <c r="F805" s="537"/>
    </row>
    <row r="806" spans="3:6" s="532" customFormat="1">
      <c r="C806" s="536"/>
      <c r="F806" s="537"/>
    </row>
    <row r="807" spans="3:6" s="532" customFormat="1">
      <c r="C807" s="536"/>
      <c r="F807" s="537"/>
    </row>
    <row r="808" spans="3:6" s="532" customFormat="1">
      <c r="C808" s="536"/>
      <c r="F808" s="537"/>
    </row>
    <row r="809" spans="3:6" s="532" customFormat="1">
      <c r="C809" s="536"/>
      <c r="F809" s="537"/>
    </row>
    <row r="810" spans="3:6" s="532" customFormat="1">
      <c r="C810" s="536"/>
      <c r="F810" s="537"/>
    </row>
    <row r="811" spans="3:6" s="532" customFormat="1">
      <c r="C811" s="536"/>
      <c r="F811" s="537"/>
    </row>
    <row r="812" spans="3:6" s="532" customFormat="1">
      <c r="C812" s="536"/>
      <c r="F812" s="537"/>
    </row>
    <row r="813" spans="3:6" s="532" customFormat="1">
      <c r="C813" s="536"/>
      <c r="F813" s="537"/>
    </row>
    <row r="814" spans="3:6" s="532" customFormat="1">
      <c r="C814" s="536"/>
      <c r="F814" s="537"/>
    </row>
    <row r="815" spans="3:6" s="532" customFormat="1">
      <c r="C815" s="536"/>
      <c r="F815" s="537"/>
    </row>
    <row r="816" spans="3:6" s="532" customFormat="1">
      <c r="C816" s="536"/>
      <c r="F816" s="537"/>
    </row>
    <row r="817" spans="3:6" s="532" customFormat="1">
      <c r="C817" s="536"/>
      <c r="F817" s="537"/>
    </row>
    <row r="818" spans="3:6" s="532" customFormat="1">
      <c r="C818" s="536"/>
      <c r="F818" s="537"/>
    </row>
    <row r="819" spans="3:6" s="532" customFormat="1">
      <c r="C819" s="536"/>
      <c r="F819" s="537"/>
    </row>
    <row r="820" spans="3:6" s="532" customFormat="1">
      <c r="C820" s="536"/>
      <c r="F820" s="537"/>
    </row>
    <row r="821" spans="3:6" s="532" customFormat="1">
      <c r="C821" s="536"/>
      <c r="F821" s="537"/>
    </row>
    <row r="822" spans="3:6" s="532" customFormat="1">
      <c r="C822" s="536"/>
      <c r="F822" s="537"/>
    </row>
    <row r="823" spans="3:6" s="532" customFormat="1">
      <c r="C823" s="536"/>
      <c r="F823" s="537"/>
    </row>
    <row r="824" spans="3:6" s="532" customFormat="1">
      <c r="C824" s="536"/>
      <c r="F824" s="537"/>
    </row>
    <row r="825" spans="3:6" s="532" customFormat="1">
      <c r="C825" s="536"/>
      <c r="F825" s="537"/>
    </row>
    <row r="826" spans="3:6" s="532" customFormat="1">
      <c r="C826" s="536"/>
      <c r="F826" s="537"/>
    </row>
    <row r="827" spans="3:6" s="532" customFormat="1">
      <c r="C827" s="536"/>
      <c r="F827" s="537"/>
    </row>
    <row r="828" spans="3:6" s="532" customFormat="1">
      <c r="C828" s="536"/>
      <c r="F828" s="537"/>
    </row>
    <row r="829" spans="3:6" s="532" customFormat="1">
      <c r="C829" s="536"/>
      <c r="F829" s="537"/>
    </row>
    <row r="830" spans="3:6" s="532" customFormat="1">
      <c r="C830" s="536"/>
      <c r="F830" s="537"/>
    </row>
    <row r="831" spans="3:6" s="532" customFormat="1">
      <c r="C831" s="536"/>
      <c r="F831" s="537"/>
    </row>
    <row r="832" spans="3:6" s="532" customFormat="1">
      <c r="C832" s="536"/>
      <c r="F832" s="537"/>
    </row>
    <row r="833" spans="3:6" s="532" customFormat="1">
      <c r="C833" s="536"/>
      <c r="F833" s="537"/>
    </row>
    <row r="834" spans="3:6" s="532" customFormat="1">
      <c r="C834" s="536"/>
      <c r="F834" s="537"/>
    </row>
    <row r="835" spans="3:6" s="532" customFormat="1">
      <c r="C835" s="536"/>
      <c r="F835" s="537"/>
    </row>
    <row r="836" spans="3:6" s="532" customFormat="1">
      <c r="C836" s="536"/>
      <c r="F836" s="537"/>
    </row>
    <row r="837" spans="3:6" s="532" customFormat="1">
      <c r="C837" s="536"/>
      <c r="F837" s="537"/>
    </row>
    <row r="838" spans="3:6" s="532" customFormat="1">
      <c r="C838" s="536"/>
      <c r="F838" s="537"/>
    </row>
    <row r="839" spans="3:6" s="532" customFormat="1">
      <c r="C839" s="536"/>
      <c r="F839" s="537"/>
    </row>
    <row r="840" spans="3:6" s="532" customFormat="1">
      <c r="C840" s="536"/>
      <c r="F840" s="537"/>
    </row>
    <row r="841" spans="3:6" s="532" customFormat="1">
      <c r="C841" s="536"/>
      <c r="F841" s="537"/>
    </row>
    <row r="842" spans="3:6" s="532" customFormat="1">
      <c r="C842" s="536"/>
      <c r="F842" s="537"/>
    </row>
    <row r="843" spans="3:6" s="532" customFormat="1">
      <c r="C843" s="536"/>
      <c r="F843" s="537"/>
    </row>
    <row r="844" spans="3:6" s="532" customFormat="1">
      <c r="C844" s="536"/>
      <c r="F844" s="537"/>
    </row>
    <row r="845" spans="3:6" s="532" customFormat="1">
      <c r="C845" s="536"/>
      <c r="F845" s="537"/>
    </row>
    <row r="846" spans="3:6" s="532" customFormat="1">
      <c r="C846" s="536"/>
      <c r="F846" s="537"/>
    </row>
    <row r="847" spans="3:6" s="532" customFormat="1">
      <c r="C847" s="536"/>
      <c r="F847" s="537"/>
    </row>
    <row r="848" spans="3:6" s="532" customFormat="1">
      <c r="C848" s="536"/>
      <c r="F848" s="537"/>
    </row>
    <row r="849" spans="3:6" s="532" customFormat="1">
      <c r="C849" s="536"/>
      <c r="F849" s="537"/>
    </row>
    <row r="850" spans="3:6" s="532" customFormat="1">
      <c r="C850" s="536"/>
      <c r="F850" s="537"/>
    </row>
    <row r="851" spans="3:6" s="532" customFormat="1">
      <c r="C851" s="536"/>
      <c r="F851" s="537"/>
    </row>
    <row r="852" spans="3:6" s="532" customFormat="1">
      <c r="C852" s="536"/>
      <c r="F852" s="537"/>
    </row>
    <row r="853" spans="3:6" s="532" customFormat="1">
      <c r="C853" s="536"/>
      <c r="F853" s="537"/>
    </row>
    <row r="854" spans="3:6" s="532" customFormat="1">
      <c r="C854" s="536"/>
      <c r="F854" s="537"/>
    </row>
    <row r="855" spans="3:6" s="532" customFormat="1">
      <c r="C855" s="536"/>
      <c r="F855" s="537"/>
    </row>
    <row r="856" spans="3:6" s="532" customFormat="1">
      <c r="C856" s="536"/>
      <c r="F856" s="537"/>
    </row>
    <row r="857" spans="3:6" s="532" customFormat="1">
      <c r="C857" s="536"/>
      <c r="F857" s="537"/>
    </row>
    <row r="858" spans="3:6" s="532" customFormat="1">
      <c r="C858" s="536"/>
      <c r="F858" s="537"/>
    </row>
    <row r="859" spans="3:6" s="532" customFormat="1">
      <c r="C859" s="536"/>
      <c r="F859" s="537"/>
    </row>
    <row r="860" spans="3:6" s="532" customFormat="1">
      <c r="C860" s="536"/>
      <c r="F860" s="537"/>
    </row>
    <row r="861" spans="3:6" s="532" customFormat="1">
      <c r="C861" s="536"/>
      <c r="F861" s="537"/>
    </row>
    <row r="862" spans="3:6" s="532" customFormat="1">
      <c r="C862" s="536"/>
      <c r="F862" s="537"/>
    </row>
    <row r="863" spans="3:6" s="532" customFormat="1">
      <c r="C863" s="536"/>
      <c r="F863" s="537"/>
    </row>
    <row r="864" spans="3:6" s="532" customFormat="1">
      <c r="C864" s="536"/>
      <c r="F864" s="537"/>
    </row>
    <row r="865" spans="3:6" s="532" customFormat="1">
      <c r="C865" s="536"/>
      <c r="F865" s="537"/>
    </row>
    <row r="866" spans="3:6" s="532" customFormat="1">
      <c r="C866" s="536"/>
      <c r="F866" s="537"/>
    </row>
    <row r="867" spans="3:6" s="532" customFormat="1">
      <c r="C867" s="536"/>
      <c r="F867" s="537"/>
    </row>
    <row r="868" spans="3:6" s="532" customFormat="1">
      <c r="C868" s="536"/>
      <c r="F868" s="537"/>
    </row>
    <row r="869" spans="3:6" s="532" customFormat="1">
      <c r="C869" s="536"/>
      <c r="F869" s="537"/>
    </row>
    <row r="870" spans="3:6" s="532" customFormat="1">
      <c r="C870" s="536"/>
      <c r="F870" s="537"/>
    </row>
    <row r="871" spans="3:6" s="532" customFormat="1">
      <c r="C871" s="536"/>
      <c r="F871" s="537"/>
    </row>
    <row r="872" spans="3:6" s="532" customFormat="1">
      <c r="C872" s="536"/>
      <c r="F872" s="537"/>
    </row>
    <row r="873" spans="3:6" s="532" customFormat="1">
      <c r="C873" s="536"/>
      <c r="F873" s="537"/>
    </row>
    <row r="874" spans="3:6" s="532" customFormat="1">
      <c r="C874" s="536"/>
      <c r="F874" s="537"/>
    </row>
    <row r="875" spans="3:6" s="532" customFormat="1">
      <c r="C875" s="536"/>
      <c r="F875" s="537"/>
    </row>
    <row r="876" spans="3:6" s="532" customFormat="1">
      <c r="C876" s="536"/>
      <c r="F876" s="537"/>
    </row>
    <row r="877" spans="3:6" s="532" customFormat="1">
      <c r="C877" s="536"/>
      <c r="F877" s="537"/>
    </row>
    <row r="878" spans="3:6" s="532" customFormat="1">
      <c r="C878" s="536"/>
      <c r="F878" s="537"/>
    </row>
    <row r="879" spans="3:6" s="532" customFormat="1">
      <c r="C879" s="536"/>
      <c r="F879" s="537"/>
    </row>
    <row r="880" spans="3:6" s="532" customFormat="1">
      <c r="C880" s="536"/>
      <c r="F880" s="537"/>
    </row>
    <row r="881" spans="3:6" s="532" customFormat="1">
      <c r="C881" s="536"/>
      <c r="F881" s="537"/>
    </row>
    <row r="882" spans="3:6" s="532" customFormat="1">
      <c r="C882" s="536"/>
      <c r="F882" s="537"/>
    </row>
    <row r="883" spans="3:6" s="532" customFormat="1">
      <c r="C883" s="536"/>
      <c r="F883" s="537"/>
    </row>
    <row r="884" spans="3:6" s="532" customFormat="1">
      <c r="C884" s="536"/>
      <c r="F884" s="537"/>
    </row>
    <row r="885" spans="3:6" s="532" customFormat="1">
      <c r="C885" s="536"/>
      <c r="F885" s="537"/>
    </row>
    <row r="886" spans="3:6" s="532" customFormat="1">
      <c r="C886" s="536"/>
      <c r="F886" s="537"/>
    </row>
    <row r="887" spans="3:6" s="532" customFormat="1">
      <c r="C887" s="536"/>
      <c r="F887" s="537"/>
    </row>
    <row r="888" spans="3:6" s="532" customFormat="1">
      <c r="C888" s="536"/>
      <c r="F888" s="537"/>
    </row>
    <row r="889" spans="3:6" s="532" customFormat="1">
      <c r="C889" s="536"/>
      <c r="F889" s="537"/>
    </row>
    <row r="890" spans="3:6" s="532" customFormat="1">
      <c r="C890" s="536"/>
      <c r="F890" s="537"/>
    </row>
    <row r="891" spans="3:6" s="532" customFormat="1">
      <c r="C891" s="536"/>
      <c r="F891" s="537"/>
    </row>
    <row r="892" spans="3:6" s="532" customFormat="1">
      <c r="C892" s="536"/>
      <c r="F892" s="537"/>
    </row>
    <row r="893" spans="3:6" s="532" customFormat="1">
      <c r="C893" s="536"/>
      <c r="F893" s="537"/>
    </row>
    <row r="894" spans="3:6" s="532" customFormat="1">
      <c r="C894" s="536"/>
      <c r="F894" s="537"/>
    </row>
    <row r="895" spans="3:6" s="532" customFormat="1">
      <c r="C895" s="536"/>
      <c r="F895" s="537"/>
    </row>
    <row r="896" spans="3:6" s="532" customFormat="1">
      <c r="C896" s="536"/>
      <c r="F896" s="537"/>
    </row>
    <row r="897" spans="3:6" s="532" customFormat="1">
      <c r="C897" s="536"/>
      <c r="F897" s="537"/>
    </row>
    <row r="898" spans="3:6" s="532" customFormat="1">
      <c r="C898" s="536"/>
      <c r="F898" s="537"/>
    </row>
    <row r="899" spans="3:6" s="532" customFormat="1">
      <c r="C899" s="536"/>
      <c r="F899" s="537"/>
    </row>
    <row r="900" spans="3:6" s="532" customFormat="1">
      <c r="C900" s="536"/>
      <c r="F900" s="537"/>
    </row>
    <row r="901" spans="3:6" s="532" customFormat="1">
      <c r="C901" s="536"/>
      <c r="F901" s="537"/>
    </row>
    <row r="902" spans="3:6" s="532" customFormat="1">
      <c r="C902" s="536"/>
      <c r="F902" s="537"/>
    </row>
    <row r="903" spans="3:6" s="532" customFormat="1">
      <c r="C903" s="536"/>
      <c r="F903" s="537"/>
    </row>
    <row r="904" spans="3:6" s="532" customFormat="1">
      <c r="C904" s="536"/>
      <c r="F904" s="537"/>
    </row>
    <row r="905" spans="3:6" s="532" customFormat="1">
      <c r="C905" s="536"/>
      <c r="F905" s="537"/>
    </row>
    <row r="906" spans="3:6" s="532" customFormat="1">
      <c r="C906" s="536"/>
      <c r="F906" s="537"/>
    </row>
    <row r="907" spans="3:6" s="532" customFormat="1">
      <c r="C907" s="536"/>
      <c r="F907" s="537"/>
    </row>
    <row r="908" spans="3:6" s="532" customFormat="1">
      <c r="C908" s="536"/>
      <c r="F908" s="537"/>
    </row>
    <row r="909" spans="3:6" s="532" customFormat="1">
      <c r="C909" s="536"/>
      <c r="F909" s="537"/>
    </row>
    <row r="910" spans="3:6" s="532" customFormat="1">
      <c r="C910" s="536"/>
      <c r="F910" s="537"/>
    </row>
    <row r="911" spans="3:6" s="532" customFormat="1">
      <c r="C911" s="536"/>
      <c r="F911" s="537"/>
    </row>
    <row r="912" spans="3:6" s="532" customFormat="1">
      <c r="C912" s="536"/>
      <c r="F912" s="537"/>
    </row>
    <row r="913" spans="3:6" s="532" customFormat="1">
      <c r="C913" s="536"/>
      <c r="F913" s="537"/>
    </row>
    <row r="914" spans="3:6" s="532" customFormat="1">
      <c r="C914" s="536"/>
      <c r="F914" s="537"/>
    </row>
    <row r="915" spans="3:6" s="532" customFormat="1">
      <c r="C915" s="536"/>
      <c r="F915" s="537"/>
    </row>
    <row r="916" spans="3:6" s="532" customFormat="1">
      <c r="C916" s="536"/>
      <c r="F916" s="537"/>
    </row>
    <row r="917" spans="3:6" s="532" customFormat="1">
      <c r="C917" s="536"/>
      <c r="F917" s="537"/>
    </row>
    <row r="918" spans="3:6" s="532" customFormat="1">
      <c r="C918" s="536"/>
      <c r="F918" s="537"/>
    </row>
    <row r="919" spans="3:6" s="532" customFormat="1">
      <c r="C919" s="536"/>
      <c r="F919" s="537"/>
    </row>
    <row r="920" spans="3:6" s="532" customFormat="1">
      <c r="C920" s="536"/>
      <c r="F920" s="537"/>
    </row>
    <row r="921" spans="3:6" s="532" customFormat="1">
      <c r="C921" s="536"/>
      <c r="F921" s="537"/>
    </row>
    <row r="922" spans="3:6" s="532" customFormat="1">
      <c r="C922" s="536"/>
      <c r="F922" s="537"/>
    </row>
    <row r="923" spans="3:6" s="532" customFormat="1">
      <c r="C923" s="536"/>
      <c r="F923" s="537"/>
    </row>
    <row r="924" spans="3:6" s="532" customFormat="1">
      <c r="C924" s="536"/>
      <c r="F924" s="537"/>
    </row>
    <row r="925" spans="3:6" s="532" customFormat="1">
      <c r="C925" s="536"/>
      <c r="F925" s="537"/>
    </row>
    <row r="926" spans="3:6" s="532" customFormat="1">
      <c r="C926" s="536"/>
      <c r="F926" s="537"/>
    </row>
    <row r="927" spans="3:6" s="532" customFormat="1">
      <c r="C927" s="536"/>
      <c r="F927" s="537"/>
    </row>
    <row r="928" spans="3:6" s="532" customFormat="1">
      <c r="C928" s="536"/>
      <c r="F928" s="537"/>
    </row>
    <row r="929" spans="3:6" s="532" customFormat="1">
      <c r="C929" s="536"/>
      <c r="F929" s="537"/>
    </row>
    <row r="930" spans="3:6" s="532" customFormat="1">
      <c r="C930" s="536"/>
      <c r="F930" s="537"/>
    </row>
    <row r="931" spans="3:6" s="532" customFormat="1">
      <c r="C931" s="536"/>
      <c r="F931" s="537"/>
    </row>
    <row r="932" spans="3:6" s="532" customFormat="1">
      <c r="C932" s="536"/>
      <c r="F932" s="537"/>
    </row>
    <row r="933" spans="3:6" s="532" customFormat="1">
      <c r="C933" s="536"/>
      <c r="F933" s="537"/>
    </row>
    <row r="934" spans="3:6" s="532" customFormat="1">
      <c r="C934" s="536"/>
      <c r="F934" s="537"/>
    </row>
    <row r="935" spans="3:6" s="532" customFormat="1">
      <c r="C935" s="536"/>
      <c r="F935" s="537"/>
    </row>
    <row r="936" spans="3:6" s="532" customFormat="1">
      <c r="C936" s="536"/>
      <c r="F936" s="537"/>
    </row>
    <row r="937" spans="3:6" s="532" customFormat="1">
      <c r="C937" s="536"/>
      <c r="F937" s="537"/>
    </row>
    <row r="938" spans="3:6" s="532" customFormat="1">
      <c r="C938" s="536"/>
      <c r="F938" s="537"/>
    </row>
    <row r="939" spans="3:6" s="532" customFormat="1">
      <c r="C939" s="536"/>
      <c r="F939" s="537"/>
    </row>
    <row r="940" spans="3:6" s="532" customFormat="1">
      <c r="C940" s="536"/>
      <c r="F940" s="537"/>
    </row>
    <row r="941" spans="3:6" s="532" customFormat="1">
      <c r="C941" s="536"/>
      <c r="F941" s="537"/>
    </row>
    <row r="942" spans="3:6" s="532" customFormat="1">
      <c r="C942" s="536"/>
      <c r="F942" s="537"/>
    </row>
    <row r="943" spans="3:6" s="532" customFormat="1">
      <c r="C943" s="536"/>
      <c r="F943" s="537"/>
    </row>
    <row r="944" spans="3:6" s="532" customFormat="1">
      <c r="C944" s="536"/>
      <c r="F944" s="537"/>
    </row>
    <row r="945" spans="3:6" s="532" customFormat="1">
      <c r="C945" s="536"/>
      <c r="F945" s="537"/>
    </row>
    <row r="946" spans="3:6" s="532" customFormat="1">
      <c r="C946" s="536"/>
      <c r="F946" s="537"/>
    </row>
    <row r="947" spans="3:6" s="532" customFormat="1">
      <c r="C947" s="536"/>
      <c r="F947" s="537"/>
    </row>
    <row r="948" spans="3:6" s="532" customFormat="1">
      <c r="C948" s="536"/>
      <c r="F948" s="537"/>
    </row>
    <row r="949" spans="3:6" s="532" customFormat="1">
      <c r="C949" s="536"/>
      <c r="F949" s="537"/>
    </row>
    <row r="950" spans="3:6" s="532" customFormat="1">
      <c r="C950" s="536"/>
      <c r="F950" s="537"/>
    </row>
    <row r="951" spans="3:6" s="532" customFormat="1">
      <c r="C951" s="536"/>
      <c r="F951" s="537"/>
    </row>
    <row r="952" spans="3:6" s="532" customFormat="1">
      <c r="C952" s="536"/>
      <c r="F952" s="537"/>
    </row>
    <row r="953" spans="3:6" s="532" customFormat="1">
      <c r="C953" s="536"/>
      <c r="F953" s="537"/>
    </row>
    <row r="954" spans="3:6" s="532" customFormat="1">
      <c r="C954" s="536"/>
      <c r="F954" s="537"/>
    </row>
    <row r="955" spans="3:6" s="532" customFormat="1">
      <c r="C955" s="536"/>
      <c r="F955" s="537"/>
    </row>
    <row r="956" spans="3:6" s="532" customFormat="1">
      <c r="C956" s="536"/>
      <c r="F956" s="537"/>
    </row>
    <row r="957" spans="3:6" s="532" customFormat="1">
      <c r="C957" s="536"/>
      <c r="F957" s="537"/>
    </row>
    <row r="958" spans="3:6" s="532" customFormat="1">
      <c r="C958" s="536"/>
      <c r="F958" s="537"/>
    </row>
    <row r="959" spans="3:6" s="532" customFormat="1">
      <c r="C959" s="536"/>
      <c r="F959" s="537"/>
    </row>
    <row r="960" spans="3:6" s="532" customFormat="1">
      <c r="C960" s="536"/>
      <c r="F960" s="537"/>
    </row>
    <row r="961" spans="3:6" s="532" customFormat="1">
      <c r="C961" s="536"/>
      <c r="F961" s="537"/>
    </row>
    <row r="962" spans="3:6" s="532" customFormat="1">
      <c r="C962" s="536"/>
      <c r="F962" s="537"/>
    </row>
    <row r="963" spans="3:6" s="532" customFormat="1">
      <c r="C963" s="536"/>
      <c r="F963" s="537"/>
    </row>
    <row r="964" spans="3:6" s="532" customFormat="1">
      <c r="C964" s="536"/>
      <c r="F964" s="537"/>
    </row>
    <row r="965" spans="3:6" s="532" customFormat="1">
      <c r="C965" s="536"/>
      <c r="F965" s="537"/>
    </row>
    <row r="966" spans="3:6" s="532" customFormat="1">
      <c r="C966" s="536"/>
      <c r="F966" s="537"/>
    </row>
    <row r="967" spans="3:6" s="532" customFormat="1">
      <c r="C967" s="536"/>
      <c r="F967" s="537"/>
    </row>
    <row r="968" spans="3:6" s="532" customFormat="1">
      <c r="C968" s="536"/>
      <c r="F968" s="537"/>
    </row>
    <row r="969" spans="3:6" s="532" customFormat="1">
      <c r="C969" s="536"/>
      <c r="F969" s="537"/>
    </row>
    <row r="970" spans="3:6" s="532" customFormat="1">
      <c r="C970" s="536"/>
      <c r="F970" s="537"/>
    </row>
    <row r="971" spans="3:6" s="532" customFormat="1">
      <c r="C971" s="536"/>
      <c r="F971" s="537"/>
    </row>
    <row r="972" spans="3:6" s="532" customFormat="1">
      <c r="C972" s="536"/>
      <c r="F972" s="537"/>
    </row>
    <row r="973" spans="3:6" s="532" customFormat="1">
      <c r="C973" s="536"/>
      <c r="F973" s="537"/>
    </row>
    <row r="974" spans="3:6" s="532" customFormat="1">
      <c r="C974" s="536"/>
      <c r="F974" s="537"/>
    </row>
    <row r="975" spans="3:6" s="532" customFormat="1">
      <c r="C975" s="536"/>
      <c r="F975" s="537"/>
    </row>
    <row r="976" spans="3:6" s="532" customFormat="1">
      <c r="C976" s="536"/>
      <c r="F976" s="537"/>
    </row>
    <row r="977" spans="3:6" s="532" customFormat="1">
      <c r="C977" s="536"/>
      <c r="F977" s="537"/>
    </row>
    <row r="978" spans="3:6" s="532" customFormat="1">
      <c r="C978" s="536"/>
      <c r="F978" s="537"/>
    </row>
    <row r="979" spans="3:6" s="532" customFormat="1">
      <c r="C979" s="536"/>
      <c r="F979" s="537"/>
    </row>
    <row r="980" spans="3:6" s="532" customFormat="1">
      <c r="C980" s="536"/>
      <c r="F980" s="537"/>
    </row>
    <row r="981" spans="3:6" s="532" customFormat="1">
      <c r="C981" s="536"/>
      <c r="F981" s="537"/>
    </row>
    <row r="982" spans="3:6" s="532" customFormat="1">
      <c r="C982" s="536"/>
      <c r="F982" s="537"/>
    </row>
    <row r="983" spans="3:6" s="532" customFormat="1">
      <c r="C983" s="536"/>
      <c r="F983" s="537"/>
    </row>
    <row r="984" spans="3:6" s="532" customFormat="1">
      <c r="C984" s="536"/>
      <c r="F984" s="537"/>
    </row>
    <row r="985" spans="3:6" s="532" customFormat="1">
      <c r="C985" s="536"/>
      <c r="F985" s="537"/>
    </row>
    <row r="986" spans="3:6" s="532" customFormat="1">
      <c r="C986" s="536"/>
      <c r="F986" s="537"/>
    </row>
    <row r="987" spans="3:6" s="532" customFormat="1">
      <c r="C987" s="536"/>
      <c r="F987" s="537"/>
    </row>
    <row r="988" spans="3:6" s="532" customFormat="1">
      <c r="C988" s="536"/>
      <c r="F988" s="537"/>
    </row>
    <row r="989" spans="3:6" s="532" customFormat="1">
      <c r="C989" s="536"/>
      <c r="F989" s="537"/>
    </row>
    <row r="990" spans="3:6" s="532" customFormat="1">
      <c r="C990" s="536"/>
      <c r="F990" s="537"/>
    </row>
    <row r="991" spans="3:6" s="532" customFormat="1">
      <c r="C991" s="536"/>
      <c r="F991" s="537"/>
    </row>
    <row r="992" spans="3:6" s="532" customFormat="1">
      <c r="C992" s="536"/>
      <c r="F992" s="537"/>
    </row>
    <row r="993" spans="3:6" s="532" customFormat="1">
      <c r="C993" s="536"/>
      <c r="F993" s="537"/>
    </row>
    <row r="994" spans="3:6" s="532" customFormat="1">
      <c r="C994" s="536"/>
      <c r="F994" s="537"/>
    </row>
    <row r="995" spans="3:6" s="532" customFormat="1">
      <c r="C995" s="536"/>
      <c r="F995" s="537"/>
    </row>
    <row r="996" spans="3:6" s="532" customFormat="1">
      <c r="C996" s="536"/>
      <c r="F996" s="537"/>
    </row>
    <row r="997" spans="3:6" s="532" customFormat="1">
      <c r="C997" s="536"/>
      <c r="F997" s="537"/>
    </row>
    <row r="998" spans="3:6" s="532" customFormat="1">
      <c r="C998" s="536"/>
      <c r="F998" s="537"/>
    </row>
    <row r="999" spans="3:6" s="532" customFormat="1">
      <c r="C999" s="536"/>
      <c r="F999" s="537"/>
    </row>
    <row r="1000" spans="3:6" s="532" customFormat="1">
      <c r="C1000" s="536"/>
      <c r="F1000" s="537"/>
    </row>
    <row r="1001" spans="3:6" s="532" customFormat="1">
      <c r="C1001" s="536"/>
      <c r="F1001" s="537"/>
    </row>
    <row r="1002" spans="3:6" s="532" customFormat="1">
      <c r="C1002" s="536"/>
      <c r="F1002" s="537"/>
    </row>
    <row r="1003" spans="3:6" s="532" customFormat="1">
      <c r="C1003" s="536"/>
      <c r="F1003" s="537"/>
    </row>
    <row r="1004" spans="3:6" s="532" customFormat="1">
      <c r="C1004" s="536"/>
      <c r="F1004" s="537"/>
    </row>
    <row r="1005" spans="3:6" s="532" customFormat="1">
      <c r="C1005" s="536"/>
      <c r="F1005" s="537"/>
    </row>
    <row r="1006" spans="3:6" s="532" customFormat="1">
      <c r="C1006" s="536"/>
      <c r="F1006" s="537"/>
    </row>
    <row r="1007" spans="3:6" s="532" customFormat="1">
      <c r="C1007" s="536"/>
      <c r="F1007" s="537"/>
    </row>
    <row r="1008" spans="3:6" s="532" customFormat="1">
      <c r="C1008" s="536"/>
      <c r="F1008" s="537"/>
    </row>
    <row r="1009" spans="3:6" s="532" customFormat="1">
      <c r="C1009" s="536"/>
      <c r="F1009" s="537"/>
    </row>
    <row r="1010" spans="3:6" s="532" customFormat="1">
      <c r="C1010" s="536"/>
      <c r="F1010" s="537"/>
    </row>
    <row r="1011" spans="3:6" s="532" customFormat="1">
      <c r="C1011" s="536"/>
      <c r="F1011" s="537"/>
    </row>
    <row r="1012" spans="3:6" s="532" customFormat="1">
      <c r="C1012" s="536"/>
      <c r="F1012" s="537"/>
    </row>
    <row r="1013" spans="3:6" s="532" customFormat="1">
      <c r="C1013" s="536"/>
      <c r="F1013" s="537"/>
    </row>
    <row r="1014" spans="3:6" s="532" customFormat="1">
      <c r="C1014" s="536"/>
      <c r="F1014" s="537"/>
    </row>
    <row r="1015" spans="3:6" s="532" customFormat="1">
      <c r="C1015" s="536"/>
      <c r="F1015" s="537"/>
    </row>
    <row r="1016" spans="3:6" s="532" customFormat="1">
      <c r="C1016" s="536"/>
      <c r="F1016" s="537"/>
    </row>
    <row r="1017" spans="3:6" s="532" customFormat="1">
      <c r="C1017" s="536"/>
      <c r="F1017" s="537"/>
    </row>
    <row r="1018" spans="3:6" s="532" customFormat="1">
      <c r="C1018" s="536"/>
      <c r="F1018" s="537"/>
    </row>
    <row r="1019" spans="3:6" s="532" customFormat="1">
      <c r="C1019" s="536"/>
      <c r="F1019" s="537"/>
    </row>
    <row r="1020" spans="3:6" s="532" customFormat="1">
      <c r="C1020" s="536"/>
      <c r="F1020" s="537"/>
    </row>
    <row r="1021" spans="3:6" s="532" customFormat="1">
      <c r="C1021" s="536"/>
      <c r="F1021" s="537"/>
    </row>
    <row r="1022" spans="3:6" s="532" customFormat="1">
      <c r="C1022" s="536"/>
      <c r="F1022" s="537"/>
    </row>
    <row r="1023" spans="3:6" s="532" customFormat="1">
      <c r="C1023" s="536"/>
      <c r="F1023" s="537"/>
    </row>
    <row r="1024" spans="3:6" s="532" customFormat="1">
      <c r="C1024" s="536"/>
      <c r="F1024" s="537"/>
    </row>
    <row r="1025" spans="3:6" s="532" customFormat="1">
      <c r="C1025" s="536"/>
      <c r="F1025" s="537"/>
    </row>
    <row r="1026" spans="3:6" s="532" customFormat="1">
      <c r="C1026" s="536"/>
      <c r="F1026" s="537"/>
    </row>
    <row r="1027" spans="3:6" s="532" customFormat="1">
      <c r="C1027" s="536"/>
      <c r="F1027" s="537"/>
    </row>
    <row r="1028" spans="3:6" s="532" customFormat="1">
      <c r="C1028" s="536"/>
      <c r="F1028" s="537"/>
    </row>
    <row r="1029" spans="3:6" s="532" customFormat="1">
      <c r="C1029" s="536"/>
      <c r="F1029" s="537"/>
    </row>
    <row r="1030" spans="3:6" s="532" customFormat="1">
      <c r="C1030" s="536"/>
      <c r="F1030" s="537"/>
    </row>
    <row r="1031" spans="3:6" s="532" customFormat="1">
      <c r="C1031" s="536"/>
      <c r="F1031" s="537"/>
    </row>
    <row r="1032" spans="3:6" s="532" customFormat="1">
      <c r="C1032" s="536"/>
      <c r="F1032" s="537"/>
    </row>
    <row r="1033" spans="3:6" s="532" customFormat="1">
      <c r="C1033" s="536"/>
      <c r="F1033" s="537"/>
    </row>
    <row r="1034" spans="3:6" s="532" customFormat="1">
      <c r="C1034" s="536"/>
      <c r="F1034" s="537"/>
    </row>
    <row r="1035" spans="3:6" s="532" customFormat="1">
      <c r="C1035" s="536"/>
      <c r="F1035" s="537"/>
    </row>
    <row r="1036" spans="3:6" s="532" customFormat="1">
      <c r="C1036" s="536"/>
      <c r="F1036" s="537"/>
    </row>
    <row r="1037" spans="3:6" s="532" customFormat="1">
      <c r="C1037" s="536"/>
      <c r="F1037" s="537"/>
    </row>
    <row r="1038" spans="3:6" s="532" customFormat="1">
      <c r="C1038" s="536"/>
      <c r="F1038" s="537"/>
    </row>
    <row r="1039" spans="3:6" s="532" customFormat="1">
      <c r="C1039" s="536"/>
      <c r="F1039" s="537"/>
    </row>
    <row r="1040" spans="3:6" s="532" customFormat="1">
      <c r="C1040" s="536"/>
      <c r="F1040" s="537"/>
    </row>
    <row r="1041" spans="3:6" s="532" customFormat="1">
      <c r="C1041" s="536"/>
      <c r="F1041" s="537"/>
    </row>
    <row r="1042" spans="3:6" s="532" customFormat="1">
      <c r="C1042" s="536"/>
      <c r="F1042" s="537"/>
    </row>
    <row r="1043" spans="3:6" s="532" customFormat="1">
      <c r="C1043" s="536"/>
      <c r="F1043" s="537"/>
    </row>
    <row r="1044" spans="3:6" s="532" customFormat="1">
      <c r="C1044" s="536"/>
      <c r="F1044" s="537"/>
    </row>
    <row r="1045" spans="3:6" s="532" customFormat="1">
      <c r="C1045" s="536"/>
      <c r="F1045" s="537"/>
    </row>
    <row r="1046" spans="3:6" s="532" customFormat="1">
      <c r="C1046" s="536"/>
      <c r="F1046" s="537"/>
    </row>
    <row r="1047" spans="3:6" s="532" customFormat="1">
      <c r="C1047" s="536"/>
      <c r="F1047" s="537"/>
    </row>
    <row r="1048" spans="3:6" s="532" customFormat="1">
      <c r="C1048" s="536"/>
      <c r="F1048" s="537"/>
    </row>
    <row r="1049" spans="3:6" s="532" customFormat="1">
      <c r="C1049" s="536"/>
      <c r="F1049" s="537"/>
    </row>
    <row r="1050" spans="3:6" s="532" customFormat="1">
      <c r="C1050" s="536"/>
      <c r="F1050" s="537"/>
    </row>
    <row r="1051" spans="3:6" s="532" customFormat="1">
      <c r="C1051" s="536"/>
      <c r="F1051" s="537"/>
    </row>
    <row r="1052" spans="3:6" s="532" customFormat="1">
      <c r="C1052" s="536"/>
      <c r="F1052" s="537"/>
    </row>
    <row r="1053" spans="3:6" s="532" customFormat="1">
      <c r="C1053" s="536"/>
      <c r="F1053" s="537"/>
    </row>
    <row r="1054" spans="3:6" s="532" customFormat="1">
      <c r="C1054" s="536"/>
      <c r="F1054" s="537"/>
    </row>
    <row r="1055" spans="3:6" s="532" customFormat="1">
      <c r="C1055" s="536"/>
      <c r="F1055" s="537"/>
    </row>
    <row r="1056" spans="3:6" s="532" customFormat="1">
      <c r="C1056" s="536"/>
      <c r="F1056" s="537"/>
    </row>
    <row r="1057" spans="3:6" s="532" customFormat="1">
      <c r="C1057" s="536"/>
      <c r="F1057" s="537"/>
    </row>
    <row r="1058" spans="3:6" s="532" customFormat="1">
      <c r="C1058" s="536"/>
      <c r="F1058" s="537"/>
    </row>
    <row r="1059" spans="3:6" s="532" customFormat="1">
      <c r="C1059" s="536"/>
      <c r="F1059" s="537"/>
    </row>
    <row r="1060" spans="3:6" s="532" customFormat="1">
      <c r="C1060" s="536"/>
      <c r="F1060" s="537"/>
    </row>
    <row r="1061" spans="3:6" s="532" customFormat="1">
      <c r="C1061" s="536"/>
      <c r="F1061" s="537"/>
    </row>
    <row r="1062" spans="3:6" s="532" customFormat="1">
      <c r="C1062" s="536"/>
      <c r="F1062" s="537"/>
    </row>
    <row r="1063" spans="3:6" s="532" customFormat="1">
      <c r="C1063" s="536"/>
      <c r="F1063" s="537"/>
    </row>
    <row r="1064" spans="3:6" s="532" customFormat="1">
      <c r="C1064" s="536"/>
      <c r="F1064" s="537"/>
    </row>
    <row r="1065" spans="3:6" s="532" customFormat="1">
      <c r="C1065" s="536"/>
      <c r="F1065" s="537"/>
    </row>
    <row r="1066" spans="3:6" s="532" customFormat="1">
      <c r="C1066" s="536"/>
      <c r="F1066" s="537"/>
    </row>
    <row r="1067" spans="3:6" s="532" customFormat="1">
      <c r="C1067" s="536"/>
      <c r="F1067" s="537"/>
    </row>
    <row r="1068" spans="3:6" s="532" customFormat="1">
      <c r="C1068" s="536"/>
      <c r="F1068" s="537"/>
    </row>
    <row r="1069" spans="3:6" s="532" customFormat="1">
      <c r="C1069" s="536"/>
      <c r="F1069" s="537"/>
    </row>
    <row r="1070" spans="3:6" s="532" customFormat="1">
      <c r="C1070" s="536"/>
      <c r="F1070" s="537"/>
    </row>
    <row r="1071" spans="3:6" s="532" customFormat="1">
      <c r="C1071" s="536"/>
      <c r="F1071" s="537"/>
    </row>
    <row r="1072" spans="3:6" s="532" customFormat="1">
      <c r="C1072" s="536"/>
      <c r="F1072" s="537"/>
    </row>
    <row r="1073" spans="3:6" s="532" customFormat="1">
      <c r="C1073" s="536"/>
      <c r="F1073" s="537"/>
    </row>
    <row r="1074" spans="3:6" s="532" customFormat="1">
      <c r="C1074" s="536"/>
      <c r="F1074" s="537"/>
    </row>
    <row r="1075" spans="3:6" s="532" customFormat="1">
      <c r="C1075" s="536"/>
      <c r="F1075" s="537"/>
    </row>
    <row r="1076" spans="3:6" s="532" customFormat="1">
      <c r="C1076" s="536"/>
      <c r="F1076" s="537"/>
    </row>
    <row r="1077" spans="3:6" s="532" customFormat="1">
      <c r="C1077" s="536"/>
      <c r="F1077" s="537"/>
    </row>
    <row r="1078" spans="3:6" s="532" customFormat="1">
      <c r="C1078" s="536"/>
      <c r="F1078" s="537"/>
    </row>
    <row r="1079" spans="3:6" s="532" customFormat="1">
      <c r="C1079" s="536"/>
      <c r="F1079" s="537"/>
    </row>
    <row r="1080" spans="3:6" s="532" customFormat="1">
      <c r="C1080" s="536"/>
      <c r="F1080" s="537"/>
    </row>
    <row r="1081" spans="3:6" s="532" customFormat="1">
      <c r="C1081" s="536"/>
      <c r="F1081" s="537"/>
    </row>
    <row r="1082" spans="3:6" s="532" customFormat="1">
      <c r="C1082" s="536"/>
      <c r="F1082" s="537"/>
    </row>
    <row r="1083" spans="3:6" s="532" customFormat="1">
      <c r="C1083" s="536"/>
      <c r="F1083" s="537"/>
    </row>
    <row r="1084" spans="3:6" s="532" customFormat="1">
      <c r="C1084" s="536"/>
      <c r="F1084" s="537"/>
    </row>
    <row r="1085" spans="3:6" s="532" customFormat="1">
      <c r="C1085" s="536"/>
      <c r="F1085" s="537"/>
    </row>
    <row r="1086" spans="3:6" s="532" customFormat="1">
      <c r="C1086" s="536"/>
      <c r="F1086" s="537"/>
    </row>
    <row r="1087" spans="3:6" s="532" customFormat="1">
      <c r="C1087" s="536"/>
      <c r="F1087" s="537"/>
    </row>
    <row r="1088" spans="3:6" s="532" customFormat="1">
      <c r="C1088" s="536"/>
      <c r="F1088" s="537"/>
    </row>
    <row r="1089" spans="3:6" s="532" customFormat="1">
      <c r="C1089" s="536"/>
      <c r="F1089" s="537"/>
    </row>
    <row r="1090" spans="3:6" s="532" customFormat="1">
      <c r="C1090" s="536"/>
      <c r="F1090" s="537"/>
    </row>
    <row r="1091" spans="3:6" s="532" customFormat="1">
      <c r="C1091" s="536"/>
      <c r="F1091" s="537"/>
    </row>
    <row r="1092" spans="3:6" s="532" customFormat="1">
      <c r="C1092" s="536"/>
      <c r="F1092" s="537"/>
    </row>
    <row r="1093" spans="3:6" s="532" customFormat="1">
      <c r="C1093" s="536"/>
      <c r="F1093" s="537"/>
    </row>
    <row r="1094" spans="3:6" s="532" customFormat="1">
      <c r="C1094" s="536"/>
      <c r="F1094" s="537"/>
    </row>
    <row r="1095" spans="3:6" s="532" customFormat="1">
      <c r="C1095" s="536"/>
      <c r="F1095" s="537"/>
    </row>
    <row r="1096" spans="3:6" s="532" customFormat="1">
      <c r="C1096" s="536"/>
      <c r="F1096" s="537"/>
    </row>
    <row r="1097" spans="3:6" s="532" customFormat="1">
      <c r="C1097" s="536"/>
      <c r="F1097" s="537"/>
    </row>
    <row r="1098" spans="3:6" s="532" customFormat="1">
      <c r="C1098" s="536"/>
      <c r="F1098" s="537"/>
    </row>
    <row r="1099" spans="3:6" s="532" customFormat="1">
      <c r="C1099" s="536"/>
      <c r="F1099" s="537"/>
    </row>
    <row r="1100" spans="3:6" s="532" customFormat="1">
      <c r="C1100" s="536"/>
      <c r="F1100" s="537"/>
    </row>
    <row r="1101" spans="3:6" s="532" customFormat="1">
      <c r="C1101" s="536"/>
      <c r="F1101" s="537"/>
    </row>
    <row r="1102" spans="3:6" s="532" customFormat="1">
      <c r="C1102" s="536"/>
      <c r="F1102" s="537"/>
    </row>
    <row r="1103" spans="3:6" s="532" customFormat="1">
      <c r="C1103" s="536"/>
      <c r="F1103" s="537"/>
    </row>
    <row r="1104" spans="3:6" s="532" customFormat="1">
      <c r="C1104" s="536"/>
      <c r="F1104" s="537"/>
    </row>
    <row r="1105" spans="3:6" s="532" customFormat="1">
      <c r="C1105" s="536"/>
      <c r="F1105" s="537"/>
    </row>
    <row r="1106" spans="3:6" s="532" customFormat="1">
      <c r="C1106" s="536"/>
      <c r="F1106" s="537"/>
    </row>
    <row r="1107" spans="3:6" s="532" customFormat="1">
      <c r="C1107" s="536"/>
      <c r="F1107" s="537"/>
    </row>
    <row r="1108" spans="3:6" s="532" customFormat="1">
      <c r="C1108" s="536"/>
      <c r="F1108" s="537"/>
    </row>
    <row r="1109" spans="3:6" s="532" customFormat="1">
      <c r="C1109" s="536"/>
      <c r="F1109" s="537"/>
    </row>
    <row r="1110" spans="3:6" s="532" customFormat="1">
      <c r="C1110" s="536"/>
      <c r="F1110" s="537"/>
    </row>
    <row r="1111" spans="3:6" s="532" customFormat="1">
      <c r="C1111" s="536"/>
      <c r="F1111" s="537"/>
    </row>
    <row r="1112" spans="3:6" s="532" customFormat="1">
      <c r="C1112" s="536"/>
      <c r="F1112" s="537"/>
    </row>
    <row r="1113" spans="3:6" s="532" customFormat="1">
      <c r="C1113" s="536"/>
      <c r="F1113" s="537"/>
    </row>
    <row r="1114" spans="3:6" s="532" customFormat="1">
      <c r="C1114" s="536"/>
      <c r="F1114" s="537"/>
    </row>
    <row r="1115" spans="3:6" s="532" customFormat="1">
      <c r="C1115" s="536"/>
      <c r="F1115" s="537"/>
    </row>
    <row r="1116" spans="3:6" s="532" customFormat="1">
      <c r="C1116" s="536"/>
      <c r="F1116" s="537"/>
    </row>
    <row r="1117" spans="3:6" s="532" customFormat="1">
      <c r="C1117" s="536"/>
      <c r="F1117" s="537"/>
    </row>
    <row r="1118" spans="3:6" s="532" customFormat="1">
      <c r="C1118" s="536"/>
      <c r="F1118" s="537"/>
    </row>
    <row r="1119" spans="3:6" s="532" customFormat="1">
      <c r="C1119" s="536"/>
      <c r="F1119" s="537"/>
    </row>
    <row r="1120" spans="3:6" s="532" customFormat="1">
      <c r="C1120" s="536"/>
      <c r="F1120" s="537"/>
    </row>
    <row r="1121" spans="3:6" s="532" customFormat="1">
      <c r="C1121" s="536"/>
      <c r="F1121" s="537"/>
    </row>
    <row r="1122" spans="3:6" s="532" customFormat="1">
      <c r="C1122" s="536"/>
      <c r="F1122" s="537"/>
    </row>
    <row r="1123" spans="3:6" s="532" customFormat="1">
      <c r="C1123" s="536"/>
      <c r="F1123" s="537"/>
    </row>
    <row r="1124" spans="3:6" s="532" customFormat="1">
      <c r="C1124" s="536"/>
      <c r="F1124" s="537"/>
    </row>
    <row r="1125" spans="3:6" s="532" customFormat="1">
      <c r="C1125" s="536"/>
      <c r="F1125" s="537"/>
    </row>
    <row r="1126" spans="3:6" s="532" customFormat="1">
      <c r="C1126" s="536"/>
      <c r="F1126" s="537"/>
    </row>
    <row r="1127" spans="3:6" s="532" customFormat="1">
      <c r="C1127" s="536"/>
      <c r="F1127" s="537"/>
    </row>
    <row r="1128" spans="3:6" s="532" customFormat="1">
      <c r="C1128" s="536"/>
      <c r="F1128" s="537"/>
    </row>
    <row r="1129" spans="3:6" s="532" customFormat="1">
      <c r="C1129" s="536"/>
      <c r="F1129" s="537"/>
    </row>
    <row r="1130" spans="3:6" s="532" customFormat="1">
      <c r="C1130" s="536"/>
      <c r="F1130" s="537"/>
    </row>
    <row r="1131" spans="3:6" s="532" customFormat="1">
      <c r="C1131" s="536"/>
      <c r="F1131" s="537"/>
    </row>
    <row r="1132" spans="3:6" s="532" customFormat="1">
      <c r="C1132" s="536"/>
      <c r="F1132" s="537"/>
    </row>
    <row r="1133" spans="3:6" s="532" customFormat="1">
      <c r="C1133" s="536"/>
      <c r="F1133" s="537"/>
    </row>
    <row r="1134" spans="3:6" s="532" customFormat="1">
      <c r="C1134" s="536"/>
      <c r="F1134" s="537"/>
    </row>
    <row r="1135" spans="3:6" s="532" customFormat="1">
      <c r="C1135" s="536"/>
      <c r="F1135" s="537"/>
    </row>
    <row r="1136" spans="3:6" s="532" customFormat="1">
      <c r="C1136" s="536"/>
      <c r="F1136" s="537"/>
    </row>
    <row r="1137" spans="3:6" s="532" customFormat="1">
      <c r="C1137" s="536"/>
      <c r="F1137" s="537"/>
    </row>
    <row r="1138" spans="3:6" s="532" customFormat="1">
      <c r="C1138" s="536"/>
      <c r="F1138" s="537"/>
    </row>
    <row r="1139" spans="3:6" s="532" customFormat="1">
      <c r="C1139" s="536"/>
      <c r="F1139" s="537"/>
    </row>
    <row r="1140" spans="3:6" s="532" customFormat="1">
      <c r="C1140" s="536"/>
      <c r="F1140" s="537"/>
    </row>
    <row r="1141" spans="3:6" s="532" customFormat="1">
      <c r="C1141" s="536"/>
      <c r="F1141" s="537"/>
    </row>
    <row r="1142" spans="3:6" s="532" customFormat="1">
      <c r="C1142" s="536"/>
      <c r="F1142" s="537"/>
    </row>
    <row r="1143" spans="3:6" s="532" customFormat="1">
      <c r="C1143" s="536"/>
      <c r="F1143" s="537"/>
    </row>
    <row r="1144" spans="3:6" s="532" customFormat="1">
      <c r="C1144" s="536"/>
      <c r="F1144" s="537"/>
    </row>
    <row r="1145" spans="3:6" s="532" customFormat="1">
      <c r="C1145" s="536"/>
      <c r="F1145" s="537"/>
    </row>
    <row r="1146" spans="3:6" s="532" customFormat="1">
      <c r="C1146" s="536"/>
      <c r="F1146" s="537"/>
    </row>
    <row r="1147" spans="3:6" s="532" customFormat="1">
      <c r="C1147" s="536"/>
      <c r="F1147" s="537"/>
    </row>
    <row r="1148" spans="3:6" s="532" customFormat="1">
      <c r="C1148" s="536"/>
      <c r="F1148" s="537"/>
    </row>
    <row r="1149" spans="3:6" s="532" customFormat="1">
      <c r="C1149" s="536"/>
      <c r="F1149" s="537"/>
    </row>
    <row r="1150" spans="3:6" s="532" customFormat="1">
      <c r="C1150" s="536"/>
      <c r="F1150" s="537"/>
    </row>
    <row r="1151" spans="3:6" s="532" customFormat="1">
      <c r="C1151" s="536"/>
      <c r="F1151" s="537"/>
    </row>
    <row r="1152" spans="3:6" s="532" customFormat="1">
      <c r="C1152" s="536"/>
      <c r="F1152" s="537"/>
    </row>
    <row r="1153" spans="3:6" s="532" customFormat="1">
      <c r="C1153" s="536"/>
      <c r="F1153" s="537"/>
    </row>
    <row r="1154" spans="3:6" s="532" customFormat="1">
      <c r="C1154" s="536"/>
      <c r="F1154" s="537"/>
    </row>
    <row r="1155" spans="3:6" s="532" customFormat="1">
      <c r="C1155" s="536"/>
      <c r="F1155" s="537"/>
    </row>
    <row r="1156" spans="3:6" s="532" customFormat="1">
      <c r="C1156" s="536"/>
      <c r="F1156" s="537"/>
    </row>
    <row r="1157" spans="3:6" s="532" customFormat="1">
      <c r="C1157" s="536"/>
      <c r="F1157" s="537"/>
    </row>
    <row r="1158" spans="3:6" s="532" customFormat="1">
      <c r="C1158" s="536"/>
      <c r="F1158" s="537"/>
    </row>
    <row r="1159" spans="3:6" s="532" customFormat="1">
      <c r="C1159" s="536"/>
      <c r="F1159" s="537"/>
    </row>
    <row r="1160" spans="3:6" s="532" customFormat="1">
      <c r="C1160" s="536"/>
      <c r="F1160" s="537"/>
    </row>
    <row r="1161" spans="3:6" s="532" customFormat="1">
      <c r="C1161" s="536"/>
      <c r="F1161" s="537"/>
    </row>
    <row r="1162" spans="3:6" s="532" customFormat="1">
      <c r="C1162" s="536"/>
      <c r="F1162" s="537"/>
    </row>
    <row r="1163" spans="3:6" s="532" customFormat="1">
      <c r="C1163" s="536"/>
      <c r="F1163" s="537"/>
    </row>
    <row r="1164" spans="3:6" s="532" customFormat="1">
      <c r="C1164" s="536"/>
      <c r="F1164" s="537"/>
    </row>
    <row r="1165" spans="3:6" s="532" customFormat="1">
      <c r="C1165" s="536"/>
      <c r="F1165" s="537"/>
    </row>
    <row r="1166" spans="3:6" s="532" customFormat="1">
      <c r="C1166" s="536"/>
      <c r="F1166" s="537"/>
    </row>
    <row r="1167" spans="3:6" s="532" customFormat="1">
      <c r="C1167" s="536"/>
      <c r="F1167" s="537"/>
    </row>
    <row r="1168" spans="3:6" s="532" customFormat="1">
      <c r="C1168" s="536"/>
      <c r="F1168" s="537"/>
    </row>
    <row r="1169" spans="3:6" s="532" customFormat="1">
      <c r="C1169" s="536"/>
      <c r="F1169" s="537"/>
    </row>
    <row r="1170" spans="3:6" s="532" customFormat="1">
      <c r="C1170" s="536"/>
      <c r="F1170" s="537"/>
    </row>
    <row r="1171" spans="3:6" s="532" customFormat="1">
      <c r="C1171" s="536"/>
      <c r="F1171" s="537"/>
    </row>
    <row r="1172" spans="3:6" s="532" customFormat="1">
      <c r="C1172" s="536"/>
      <c r="F1172" s="537"/>
    </row>
    <row r="1173" spans="3:6" s="532" customFormat="1">
      <c r="C1173" s="536"/>
      <c r="F1173" s="537"/>
    </row>
    <row r="1174" spans="3:6" s="532" customFormat="1">
      <c r="C1174" s="536"/>
      <c r="F1174" s="537"/>
    </row>
    <row r="1175" spans="3:6" s="532" customFormat="1">
      <c r="C1175" s="536"/>
      <c r="F1175" s="537"/>
    </row>
    <row r="1176" spans="3:6" s="532" customFormat="1">
      <c r="C1176" s="536"/>
      <c r="F1176" s="537"/>
    </row>
    <row r="1177" spans="3:6" s="532" customFormat="1">
      <c r="C1177" s="536"/>
      <c r="F1177" s="537"/>
    </row>
    <row r="1178" spans="3:6" s="532" customFormat="1">
      <c r="C1178" s="536"/>
      <c r="F1178" s="537"/>
    </row>
    <row r="1179" spans="3:6" s="532" customFormat="1">
      <c r="C1179" s="536"/>
      <c r="F1179" s="537"/>
    </row>
    <row r="1180" spans="3:6" s="532" customFormat="1">
      <c r="C1180" s="536"/>
      <c r="F1180" s="537"/>
    </row>
    <row r="1181" spans="3:6" s="532" customFormat="1">
      <c r="C1181" s="536"/>
      <c r="F1181" s="537"/>
    </row>
    <row r="1182" spans="3:6" s="532" customFormat="1">
      <c r="C1182" s="536"/>
      <c r="F1182" s="537"/>
    </row>
    <row r="1183" spans="3:6" s="532" customFormat="1">
      <c r="C1183" s="536"/>
      <c r="F1183" s="537"/>
    </row>
    <row r="1184" spans="3:6" s="532" customFormat="1">
      <c r="C1184" s="536"/>
      <c r="F1184" s="537"/>
    </row>
    <row r="1185" spans="3:6" s="532" customFormat="1">
      <c r="C1185" s="536"/>
      <c r="F1185" s="537"/>
    </row>
    <row r="1186" spans="3:6" s="532" customFormat="1">
      <c r="C1186" s="536"/>
      <c r="F1186" s="537"/>
    </row>
    <row r="1187" spans="3:6" s="532" customFormat="1">
      <c r="C1187" s="536"/>
      <c r="F1187" s="537"/>
    </row>
    <row r="1188" spans="3:6" s="532" customFormat="1">
      <c r="C1188" s="536"/>
      <c r="F1188" s="537"/>
    </row>
    <row r="1189" spans="3:6" s="532" customFormat="1">
      <c r="C1189" s="536"/>
      <c r="F1189" s="537"/>
    </row>
    <row r="1190" spans="3:6" s="532" customFormat="1">
      <c r="C1190" s="536"/>
      <c r="F1190" s="537"/>
    </row>
    <row r="1191" spans="3:6" s="532" customFormat="1">
      <c r="C1191" s="536"/>
      <c r="F1191" s="537"/>
    </row>
    <row r="1192" spans="3:6" s="532" customFormat="1">
      <c r="C1192" s="536"/>
      <c r="F1192" s="537"/>
    </row>
    <row r="1193" spans="3:6" s="532" customFormat="1">
      <c r="C1193" s="536"/>
      <c r="F1193" s="537"/>
    </row>
    <row r="1194" spans="3:6" s="532" customFormat="1">
      <c r="C1194" s="536"/>
      <c r="F1194" s="537"/>
    </row>
    <row r="1195" spans="3:6" s="532" customFormat="1">
      <c r="C1195" s="536"/>
      <c r="F1195" s="537"/>
    </row>
    <row r="1196" spans="3:6" s="532" customFormat="1">
      <c r="C1196" s="536"/>
      <c r="F1196" s="537"/>
    </row>
    <row r="1197" spans="3:6" s="532" customFormat="1">
      <c r="C1197" s="536"/>
      <c r="F1197" s="537"/>
    </row>
    <row r="1198" spans="3:6" s="532" customFormat="1">
      <c r="C1198" s="536"/>
      <c r="F1198" s="537"/>
    </row>
    <row r="1199" spans="3:6" s="532" customFormat="1">
      <c r="C1199" s="536"/>
      <c r="F1199" s="537"/>
    </row>
    <row r="1200" spans="3:6" s="532" customFormat="1">
      <c r="C1200" s="536"/>
      <c r="F1200" s="537"/>
    </row>
    <row r="1201" spans="3:6" s="532" customFormat="1">
      <c r="C1201" s="536"/>
      <c r="F1201" s="537"/>
    </row>
    <row r="1202" spans="3:6" s="532" customFormat="1">
      <c r="C1202" s="536"/>
      <c r="F1202" s="537"/>
    </row>
    <row r="1203" spans="3:6" s="532" customFormat="1">
      <c r="C1203" s="536"/>
      <c r="F1203" s="537"/>
    </row>
    <row r="1204" spans="3:6" s="532" customFormat="1">
      <c r="C1204" s="536"/>
      <c r="F1204" s="537"/>
    </row>
    <row r="1205" spans="3:6" s="532" customFormat="1">
      <c r="C1205" s="536"/>
      <c r="F1205" s="537"/>
    </row>
    <row r="1206" spans="3:6" s="532" customFormat="1">
      <c r="C1206" s="536"/>
      <c r="F1206" s="537"/>
    </row>
    <row r="1207" spans="3:6" s="532" customFormat="1">
      <c r="C1207" s="536"/>
      <c r="F1207" s="537"/>
    </row>
    <row r="1208" spans="3:6" s="532" customFormat="1">
      <c r="C1208" s="536"/>
      <c r="F1208" s="537"/>
    </row>
    <row r="1209" spans="3:6" s="532" customFormat="1">
      <c r="C1209" s="536"/>
      <c r="F1209" s="537"/>
    </row>
    <row r="1210" spans="3:6" s="532" customFormat="1">
      <c r="C1210" s="536"/>
      <c r="F1210" s="537"/>
    </row>
    <row r="1211" spans="3:6" s="532" customFormat="1">
      <c r="C1211" s="536"/>
      <c r="F1211" s="537"/>
    </row>
    <row r="1212" spans="3:6" s="532" customFormat="1">
      <c r="C1212" s="536"/>
      <c r="F1212" s="537"/>
    </row>
    <row r="1213" spans="3:6" s="532" customFormat="1">
      <c r="C1213" s="536"/>
      <c r="F1213" s="537"/>
    </row>
    <row r="1214" spans="3:6" s="532" customFormat="1">
      <c r="C1214" s="536"/>
      <c r="F1214" s="537"/>
    </row>
    <row r="1215" spans="3:6" s="532" customFormat="1">
      <c r="C1215" s="536"/>
      <c r="F1215" s="537"/>
    </row>
    <row r="1216" spans="3:6" s="532" customFormat="1">
      <c r="C1216" s="536"/>
      <c r="F1216" s="537"/>
    </row>
    <row r="1217" spans="3:6" s="532" customFormat="1">
      <c r="C1217" s="536"/>
      <c r="F1217" s="537"/>
    </row>
    <row r="1218" spans="3:6" s="532" customFormat="1">
      <c r="C1218" s="536"/>
      <c r="F1218" s="537"/>
    </row>
    <row r="1219" spans="3:6" s="532" customFormat="1">
      <c r="C1219" s="536"/>
      <c r="F1219" s="537"/>
    </row>
    <row r="1220" spans="3:6" s="532" customFormat="1">
      <c r="C1220" s="536"/>
      <c r="F1220" s="537"/>
    </row>
    <row r="1221" spans="3:6" s="532" customFormat="1">
      <c r="C1221" s="536"/>
      <c r="F1221" s="537"/>
    </row>
    <row r="1222" spans="3:6" s="532" customFormat="1">
      <c r="C1222" s="536"/>
      <c r="F1222" s="537"/>
    </row>
    <row r="1223" spans="3:6" s="532" customFormat="1">
      <c r="C1223" s="536"/>
      <c r="F1223" s="537"/>
    </row>
    <row r="1224" spans="3:6" s="532" customFormat="1">
      <c r="C1224" s="536"/>
      <c r="F1224" s="537"/>
    </row>
    <row r="1225" spans="3:6" s="532" customFormat="1">
      <c r="C1225" s="536"/>
      <c r="F1225" s="537"/>
    </row>
    <row r="1226" spans="3:6" s="532" customFormat="1">
      <c r="C1226" s="536"/>
      <c r="F1226" s="537"/>
    </row>
    <row r="1227" spans="3:6" s="532" customFormat="1">
      <c r="C1227" s="536"/>
      <c r="F1227" s="537"/>
    </row>
    <row r="1228" spans="3:6" s="532" customFormat="1">
      <c r="C1228" s="536"/>
      <c r="F1228" s="537"/>
    </row>
    <row r="1229" spans="3:6" s="532" customFormat="1">
      <c r="C1229" s="536"/>
      <c r="F1229" s="537"/>
    </row>
    <row r="1230" spans="3:6" s="532" customFormat="1">
      <c r="C1230" s="536"/>
      <c r="F1230" s="537"/>
    </row>
    <row r="1231" spans="3:6" s="532" customFormat="1">
      <c r="C1231" s="536"/>
      <c r="F1231" s="537"/>
    </row>
    <row r="1232" spans="3:6" s="532" customFormat="1">
      <c r="C1232" s="536"/>
      <c r="F1232" s="537"/>
    </row>
    <row r="1233" spans="3:6" s="532" customFormat="1">
      <c r="C1233" s="536"/>
      <c r="F1233" s="537"/>
    </row>
    <row r="1234" spans="3:6" s="532" customFormat="1">
      <c r="C1234" s="536"/>
      <c r="F1234" s="537"/>
    </row>
    <row r="1235" spans="3:6" s="532" customFormat="1">
      <c r="C1235" s="536"/>
      <c r="F1235" s="537"/>
    </row>
    <row r="1236" spans="3:6" s="532" customFormat="1">
      <c r="C1236" s="536"/>
      <c r="F1236" s="537"/>
    </row>
    <row r="1237" spans="3:6" s="532" customFormat="1">
      <c r="C1237" s="536"/>
      <c r="F1237" s="537"/>
    </row>
    <row r="1238" spans="3:6" s="532" customFormat="1">
      <c r="C1238" s="536"/>
      <c r="F1238" s="537"/>
    </row>
    <row r="1239" spans="3:6" s="532" customFormat="1">
      <c r="C1239" s="536"/>
      <c r="F1239" s="537"/>
    </row>
    <row r="1240" spans="3:6" s="532" customFormat="1">
      <c r="C1240" s="536"/>
      <c r="F1240" s="537"/>
    </row>
    <row r="1241" spans="3:6" s="532" customFormat="1">
      <c r="C1241" s="536"/>
      <c r="F1241" s="537"/>
    </row>
    <row r="1242" spans="3:6" s="532" customFormat="1">
      <c r="C1242" s="536"/>
      <c r="F1242" s="537"/>
    </row>
    <row r="1243" spans="3:6" s="532" customFormat="1">
      <c r="C1243" s="536"/>
      <c r="F1243" s="537"/>
    </row>
    <row r="1244" spans="3:6" s="532" customFormat="1">
      <c r="C1244" s="536"/>
      <c r="F1244" s="537"/>
    </row>
    <row r="1245" spans="3:6" s="532" customFormat="1">
      <c r="C1245" s="536"/>
      <c r="F1245" s="537"/>
    </row>
    <row r="1246" spans="3:6" s="532" customFormat="1">
      <c r="C1246" s="536"/>
      <c r="F1246" s="537"/>
    </row>
    <row r="1247" spans="3:6" s="532" customFormat="1">
      <c r="C1247" s="536"/>
      <c r="F1247" s="537"/>
    </row>
    <row r="1248" spans="3:6" s="532" customFormat="1">
      <c r="C1248" s="536"/>
      <c r="F1248" s="537"/>
    </row>
    <row r="1249" spans="3:6" s="532" customFormat="1">
      <c r="C1249" s="536"/>
      <c r="F1249" s="537"/>
    </row>
    <row r="1250" spans="3:6" s="532" customFormat="1">
      <c r="C1250" s="536"/>
      <c r="F1250" s="537"/>
    </row>
    <row r="1251" spans="3:6" s="532" customFormat="1">
      <c r="C1251" s="536"/>
      <c r="F1251" s="537"/>
    </row>
    <row r="1252" spans="3:6" s="532" customFormat="1">
      <c r="C1252" s="536"/>
      <c r="F1252" s="537"/>
    </row>
    <row r="1253" spans="3:6" s="532" customFormat="1">
      <c r="C1253" s="536"/>
      <c r="F1253" s="537"/>
    </row>
    <row r="1254" spans="3:6" s="532" customFormat="1">
      <c r="C1254" s="536"/>
      <c r="F1254" s="537"/>
    </row>
    <row r="1255" spans="3:6" s="532" customFormat="1">
      <c r="C1255" s="536"/>
      <c r="F1255" s="537"/>
    </row>
    <row r="1256" spans="3:6" s="532" customFormat="1">
      <c r="C1256" s="536"/>
      <c r="F1256" s="537"/>
    </row>
    <row r="1257" spans="3:6" s="532" customFormat="1">
      <c r="C1257" s="536"/>
      <c r="F1257" s="537"/>
    </row>
    <row r="1258" spans="3:6" s="532" customFormat="1">
      <c r="C1258" s="536"/>
      <c r="F1258" s="537"/>
    </row>
    <row r="1259" spans="3:6" s="532" customFormat="1">
      <c r="C1259" s="536"/>
      <c r="F1259" s="537"/>
    </row>
    <row r="1260" spans="3:6" s="532" customFormat="1">
      <c r="C1260" s="536"/>
      <c r="F1260" s="537"/>
    </row>
    <row r="1261" spans="3:6" s="532" customFormat="1">
      <c r="C1261" s="536"/>
      <c r="F1261" s="537"/>
    </row>
    <row r="1262" spans="3:6" s="532" customFormat="1">
      <c r="C1262" s="536"/>
      <c r="F1262" s="537"/>
    </row>
    <row r="1263" spans="3:6" s="532" customFormat="1">
      <c r="C1263" s="536"/>
      <c r="F1263" s="537"/>
    </row>
    <row r="1264" spans="3:6" s="532" customFormat="1">
      <c r="C1264" s="536"/>
      <c r="F1264" s="537"/>
    </row>
    <row r="1265" spans="3:6" s="532" customFormat="1">
      <c r="C1265" s="536"/>
      <c r="F1265" s="537"/>
    </row>
    <row r="1266" spans="3:6" s="532" customFormat="1">
      <c r="C1266" s="536"/>
      <c r="F1266" s="537"/>
    </row>
    <row r="1267" spans="3:6" s="532" customFormat="1">
      <c r="C1267" s="536"/>
      <c r="F1267" s="537"/>
    </row>
    <row r="1268" spans="3:6" s="532" customFormat="1">
      <c r="C1268" s="536"/>
      <c r="F1268" s="537"/>
    </row>
    <row r="1269" spans="3:6" s="532" customFormat="1">
      <c r="C1269" s="536"/>
      <c r="F1269" s="537"/>
    </row>
    <row r="1270" spans="3:6" s="532" customFormat="1">
      <c r="C1270" s="536"/>
      <c r="F1270" s="537"/>
    </row>
    <row r="1271" spans="3:6" s="532" customFormat="1">
      <c r="C1271" s="536"/>
      <c r="F1271" s="537"/>
    </row>
    <row r="1272" spans="3:6" s="532" customFormat="1">
      <c r="C1272" s="536"/>
      <c r="F1272" s="537"/>
    </row>
    <row r="1273" spans="3:6" s="532" customFormat="1">
      <c r="C1273" s="536"/>
      <c r="F1273" s="537"/>
    </row>
    <row r="1274" spans="3:6" s="532" customFormat="1">
      <c r="C1274" s="536"/>
      <c r="F1274" s="537"/>
    </row>
    <row r="1275" spans="3:6" s="532" customFormat="1">
      <c r="C1275" s="536"/>
      <c r="F1275" s="537"/>
    </row>
    <row r="1276" spans="3:6" s="532" customFormat="1">
      <c r="C1276" s="536"/>
      <c r="F1276" s="537"/>
    </row>
    <row r="1277" spans="3:6" s="532" customFormat="1">
      <c r="C1277" s="536"/>
      <c r="F1277" s="537"/>
    </row>
    <row r="1278" spans="3:6" s="532" customFormat="1">
      <c r="C1278" s="536"/>
      <c r="F1278" s="537"/>
    </row>
    <row r="1279" spans="3:6" s="532" customFormat="1">
      <c r="C1279" s="536"/>
      <c r="F1279" s="537"/>
    </row>
    <row r="1280" spans="3:6" s="532" customFormat="1">
      <c r="C1280" s="536"/>
      <c r="F1280" s="537"/>
    </row>
    <row r="1281" spans="3:6" s="532" customFormat="1">
      <c r="C1281" s="536"/>
      <c r="F1281" s="537"/>
    </row>
    <row r="1282" spans="3:6" s="532" customFormat="1">
      <c r="C1282" s="536"/>
      <c r="F1282" s="537"/>
    </row>
    <row r="1283" spans="3:6" s="532" customFormat="1">
      <c r="C1283" s="536"/>
      <c r="F1283" s="537"/>
    </row>
    <row r="1284" spans="3:6" s="532" customFormat="1">
      <c r="C1284" s="536"/>
      <c r="F1284" s="537"/>
    </row>
    <row r="1285" spans="3:6" s="532" customFormat="1">
      <c r="C1285" s="536"/>
      <c r="F1285" s="537"/>
    </row>
    <row r="1286" spans="3:6" s="532" customFormat="1">
      <c r="C1286" s="536"/>
      <c r="F1286" s="537"/>
    </row>
    <row r="1287" spans="3:6" s="532" customFormat="1">
      <c r="C1287" s="536"/>
      <c r="F1287" s="537"/>
    </row>
    <row r="1288" spans="3:6" s="532" customFormat="1">
      <c r="C1288" s="536"/>
      <c r="F1288" s="537"/>
    </row>
    <row r="1289" spans="3:6" s="532" customFormat="1">
      <c r="C1289" s="536"/>
      <c r="F1289" s="537"/>
    </row>
    <row r="1290" spans="3:6" s="532" customFormat="1">
      <c r="C1290" s="536"/>
      <c r="F1290" s="537"/>
    </row>
    <row r="1291" spans="3:6" s="532" customFormat="1">
      <c r="C1291" s="536"/>
      <c r="F1291" s="537"/>
    </row>
    <row r="1292" spans="3:6" s="532" customFormat="1">
      <c r="C1292" s="536"/>
      <c r="F1292" s="537"/>
    </row>
    <row r="1293" spans="3:6" s="532" customFormat="1">
      <c r="C1293" s="536"/>
      <c r="F1293" s="537"/>
    </row>
    <row r="1294" spans="3:6" s="532" customFormat="1">
      <c r="C1294" s="536"/>
      <c r="F1294" s="537"/>
    </row>
    <row r="1295" spans="3:6" s="532" customFormat="1">
      <c r="C1295" s="536"/>
      <c r="F1295" s="537"/>
    </row>
    <row r="1296" spans="3:6" s="532" customFormat="1">
      <c r="C1296" s="536"/>
      <c r="F1296" s="537"/>
    </row>
    <row r="1297" spans="3:6" s="532" customFormat="1">
      <c r="C1297" s="536"/>
      <c r="F1297" s="537"/>
    </row>
    <row r="1298" spans="3:6" s="532" customFormat="1">
      <c r="C1298" s="536"/>
      <c r="F1298" s="537"/>
    </row>
    <row r="1299" spans="3:6" s="532" customFormat="1">
      <c r="C1299" s="536"/>
      <c r="F1299" s="537"/>
    </row>
    <row r="1300" spans="3:6" s="532" customFormat="1">
      <c r="C1300" s="536"/>
      <c r="F1300" s="537"/>
    </row>
    <row r="1301" spans="3:6" s="532" customFormat="1">
      <c r="C1301" s="536"/>
      <c r="F1301" s="537"/>
    </row>
    <row r="1302" spans="3:6" s="532" customFormat="1">
      <c r="C1302" s="536"/>
      <c r="F1302" s="537"/>
    </row>
    <row r="1303" spans="3:6" s="532" customFormat="1">
      <c r="C1303" s="536"/>
      <c r="F1303" s="537"/>
    </row>
    <row r="1304" spans="3:6" s="532" customFormat="1">
      <c r="C1304" s="536"/>
      <c r="F1304" s="537"/>
    </row>
    <row r="1305" spans="3:6" s="532" customFormat="1">
      <c r="C1305" s="536"/>
      <c r="F1305" s="537"/>
    </row>
    <row r="1306" spans="3:6" s="532" customFormat="1">
      <c r="C1306" s="536"/>
      <c r="F1306" s="537"/>
    </row>
    <row r="1307" spans="3:6" s="532" customFormat="1">
      <c r="C1307" s="536"/>
      <c r="F1307" s="537"/>
    </row>
    <row r="1308" spans="3:6" s="532" customFormat="1">
      <c r="C1308" s="536"/>
      <c r="F1308" s="537"/>
    </row>
    <row r="1309" spans="3:6" s="532" customFormat="1">
      <c r="C1309" s="536"/>
      <c r="F1309" s="537"/>
    </row>
    <row r="1310" spans="3:6" s="532" customFormat="1">
      <c r="C1310" s="536"/>
      <c r="F1310" s="537"/>
    </row>
    <row r="1311" spans="3:6" s="532" customFormat="1">
      <c r="C1311" s="536"/>
      <c r="F1311" s="537"/>
    </row>
    <row r="1312" spans="3:6" s="532" customFormat="1">
      <c r="C1312" s="536"/>
      <c r="F1312" s="537"/>
    </row>
    <row r="1313" spans="3:6" s="532" customFormat="1">
      <c r="C1313" s="536"/>
      <c r="F1313" s="537"/>
    </row>
    <row r="1314" spans="3:6" s="532" customFormat="1">
      <c r="C1314" s="536"/>
      <c r="F1314" s="537"/>
    </row>
    <row r="1315" spans="3:6" s="532" customFormat="1">
      <c r="C1315" s="536"/>
      <c r="F1315" s="537"/>
    </row>
    <row r="1316" spans="3:6" s="532" customFormat="1">
      <c r="C1316" s="536"/>
      <c r="F1316" s="537"/>
    </row>
    <row r="1317" spans="3:6" s="532" customFormat="1">
      <c r="C1317" s="536"/>
      <c r="F1317" s="537"/>
    </row>
    <row r="1318" spans="3:6" s="532" customFormat="1">
      <c r="C1318" s="536"/>
      <c r="F1318" s="537"/>
    </row>
    <row r="1319" spans="3:6" s="532" customFormat="1">
      <c r="C1319" s="536"/>
      <c r="F1319" s="537"/>
    </row>
    <row r="1320" spans="3:6" s="532" customFormat="1">
      <c r="C1320" s="536"/>
      <c r="F1320" s="537"/>
    </row>
    <row r="1321" spans="3:6" s="532" customFormat="1">
      <c r="C1321" s="536"/>
      <c r="F1321" s="537"/>
    </row>
    <row r="1322" spans="3:6" s="532" customFormat="1">
      <c r="C1322" s="536"/>
      <c r="F1322" s="537"/>
    </row>
    <row r="1323" spans="3:6" s="532" customFormat="1">
      <c r="C1323" s="536"/>
      <c r="F1323" s="537"/>
    </row>
    <row r="1324" spans="3:6" s="532" customFormat="1">
      <c r="C1324" s="536"/>
      <c r="F1324" s="537"/>
    </row>
    <row r="1325" spans="3:6" s="532" customFormat="1">
      <c r="C1325" s="536"/>
      <c r="F1325" s="537"/>
    </row>
    <row r="1326" spans="3:6" s="532" customFormat="1">
      <c r="C1326" s="536"/>
      <c r="F1326" s="537"/>
    </row>
    <row r="1327" spans="3:6" s="532" customFormat="1">
      <c r="C1327" s="536"/>
      <c r="F1327" s="537"/>
    </row>
    <row r="1328" spans="3:6" s="532" customFormat="1">
      <c r="C1328" s="536"/>
      <c r="F1328" s="537"/>
    </row>
    <row r="1329" spans="3:6" s="532" customFormat="1">
      <c r="C1329" s="536"/>
      <c r="F1329" s="537"/>
    </row>
    <row r="1330" spans="3:6" s="532" customFormat="1">
      <c r="C1330" s="536"/>
      <c r="F1330" s="537"/>
    </row>
    <row r="1331" spans="3:6" s="532" customFormat="1">
      <c r="C1331" s="536"/>
      <c r="F1331" s="537"/>
    </row>
    <row r="1332" spans="3:6" s="532" customFormat="1">
      <c r="C1332" s="536"/>
      <c r="F1332" s="537"/>
    </row>
    <row r="1333" spans="3:6" s="532" customFormat="1">
      <c r="C1333" s="536"/>
      <c r="F1333" s="537"/>
    </row>
    <row r="1334" spans="3:6" s="532" customFormat="1">
      <c r="C1334" s="536"/>
      <c r="F1334" s="537"/>
    </row>
    <row r="1335" spans="3:6" s="532" customFormat="1">
      <c r="C1335" s="536"/>
      <c r="F1335" s="537"/>
    </row>
    <row r="1336" spans="3:6" s="532" customFormat="1">
      <c r="C1336" s="536"/>
      <c r="F1336" s="537"/>
    </row>
    <row r="1337" spans="3:6" s="532" customFormat="1">
      <c r="C1337" s="536"/>
      <c r="F1337" s="537"/>
    </row>
    <row r="1338" spans="3:6" s="532" customFormat="1">
      <c r="C1338" s="536"/>
      <c r="F1338" s="537"/>
    </row>
    <row r="1339" spans="3:6" s="532" customFormat="1">
      <c r="C1339" s="536"/>
      <c r="F1339" s="537"/>
    </row>
    <row r="1340" spans="3:6" s="532" customFormat="1">
      <c r="C1340" s="536"/>
      <c r="F1340" s="537"/>
    </row>
    <row r="1341" spans="3:6" s="532" customFormat="1">
      <c r="C1341" s="536"/>
      <c r="F1341" s="537"/>
    </row>
    <row r="1342" spans="3:6" s="532" customFormat="1">
      <c r="C1342" s="536"/>
      <c r="F1342" s="537"/>
    </row>
    <row r="1343" spans="3:6" s="532" customFormat="1">
      <c r="C1343" s="536"/>
      <c r="F1343" s="537"/>
    </row>
    <row r="1344" spans="3:6" s="532" customFormat="1">
      <c r="C1344" s="536"/>
      <c r="F1344" s="537"/>
    </row>
    <row r="1345" spans="3:6" s="532" customFormat="1">
      <c r="C1345" s="536"/>
      <c r="F1345" s="537"/>
    </row>
    <row r="1346" spans="3:6" s="532" customFormat="1">
      <c r="C1346" s="536"/>
      <c r="F1346" s="537"/>
    </row>
    <row r="1347" spans="3:6" s="532" customFormat="1">
      <c r="C1347" s="536"/>
      <c r="F1347" s="537"/>
    </row>
    <row r="1348" spans="3:6" s="532" customFormat="1">
      <c r="C1348" s="536"/>
      <c r="F1348" s="537"/>
    </row>
    <row r="1349" spans="3:6" s="532" customFormat="1">
      <c r="C1349" s="536"/>
      <c r="F1349" s="537"/>
    </row>
    <row r="1350" spans="3:6" s="532" customFormat="1">
      <c r="C1350" s="536"/>
      <c r="F1350" s="537"/>
    </row>
    <row r="1351" spans="3:6" s="532" customFormat="1">
      <c r="C1351" s="536"/>
      <c r="F1351" s="537"/>
    </row>
    <row r="1352" spans="3:6" s="532" customFormat="1">
      <c r="C1352" s="536"/>
      <c r="F1352" s="537"/>
    </row>
    <row r="1353" spans="3:6" s="532" customFormat="1">
      <c r="C1353" s="536"/>
      <c r="F1353" s="537"/>
    </row>
    <row r="1354" spans="3:6" s="532" customFormat="1">
      <c r="C1354" s="536"/>
      <c r="F1354" s="537"/>
    </row>
    <row r="1355" spans="3:6" s="532" customFormat="1">
      <c r="C1355" s="536"/>
      <c r="F1355" s="537"/>
    </row>
    <row r="1356" spans="3:6" s="532" customFormat="1">
      <c r="C1356" s="536"/>
      <c r="F1356" s="537"/>
    </row>
    <row r="1357" spans="3:6" s="532" customFormat="1">
      <c r="C1357" s="536"/>
      <c r="F1357" s="537"/>
    </row>
    <row r="1358" spans="3:6" s="532" customFormat="1">
      <c r="C1358" s="536"/>
      <c r="F1358" s="537"/>
    </row>
    <row r="1359" spans="3:6" s="532" customFormat="1">
      <c r="C1359" s="536"/>
      <c r="F1359" s="537"/>
    </row>
    <row r="1360" spans="3:6" s="532" customFormat="1">
      <c r="C1360" s="536"/>
      <c r="F1360" s="537"/>
    </row>
    <row r="1361" spans="3:6" s="532" customFormat="1">
      <c r="C1361" s="536"/>
      <c r="F1361" s="537"/>
    </row>
    <row r="1362" spans="3:6" s="532" customFormat="1">
      <c r="C1362" s="536"/>
      <c r="F1362" s="537"/>
    </row>
    <row r="1363" spans="3:6" s="532" customFormat="1">
      <c r="C1363" s="536"/>
      <c r="F1363" s="537"/>
    </row>
    <row r="1364" spans="3:6" s="532" customFormat="1">
      <c r="C1364" s="536"/>
      <c r="F1364" s="537"/>
    </row>
    <row r="1365" spans="3:6" s="532" customFormat="1">
      <c r="C1365" s="536"/>
      <c r="F1365" s="537"/>
    </row>
    <row r="1366" spans="3:6" s="532" customFormat="1">
      <c r="C1366" s="536"/>
      <c r="F1366" s="537"/>
    </row>
    <row r="1367" spans="3:6" s="532" customFormat="1">
      <c r="C1367" s="536"/>
      <c r="F1367" s="537"/>
    </row>
    <row r="1368" spans="3:6" s="532" customFormat="1">
      <c r="C1368" s="536"/>
      <c r="F1368" s="537"/>
    </row>
    <row r="1369" spans="3:6" s="532" customFormat="1">
      <c r="C1369" s="536"/>
      <c r="F1369" s="537"/>
    </row>
    <row r="1370" spans="3:6" s="532" customFormat="1">
      <c r="C1370" s="536"/>
      <c r="F1370" s="537"/>
    </row>
    <row r="1371" spans="3:6" s="532" customFormat="1">
      <c r="C1371" s="536"/>
      <c r="F1371" s="537"/>
    </row>
    <row r="1372" spans="3:6" s="532" customFormat="1">
      <c r="C1372" s="536"/>
      <c r="F1372" s="537"/>
    </row>
    <row r="1373" spans="3:6" s="532" customFormat="1">
      <c r="C1373" s="536"/>
      <c r="F1373" s="537"/>
    </row>
    <row r="1374" spans="3:6" s="532" customFormat="1">
      <c r="C1374" s="536"/>
      <c r="F1374" s="537"/>
    </row>
    <row r="1375" spans="3:6" s="532" customFormat="1">
      <c r="C1375" s="536"/>
      <c r="F1375" s="537"/>
    </row>
    <row r="1376" spans="3:6" s="532" customFormat="1">
      <c r="C1376" s="536"/>
      <c r="F1376" s="537"/>
    </row>
    <row r="1377" spans="3:6" s="532" customFormat="1">
      <c r="C1377" s="536"/>
      <c r="F1377" s="537"/>
    </row>
    <row r="1378" spans="3:6" s="532" customFormat="1">
      <c r="C1378" s="536"/>
      <c r="F1378" s="537"/>
    </row>
    <row r="1379" spans="3:6" s="532" customFormat="1">
      <c r="C1379" s="536"/>
      <c r="F1379" s="537"/>
    </row>
    <row r="1380" spans="3:6" s="532" customFormat="1">
      <c r="C1380" s="536"/>
      <c r="F1380" s="537"/>
    </row>
    <row r="1381" spans="3:6" s="532" customFormat="1">
      <c r="C1381" s="536"/>
      <c r="F1381" s="537"/>
    </row>
    <row r="1382" spans="3:6" s="532" customFormat="1">
      <c r="C1382" s="536"/>
      <c r="F1382" s="537"/>
    </row>
    <row r="1383" spans="3:6" s="532" customFormat="1">
      <c r="C1383" s="536"/>
      <c r="F1383" s="537"/>
    </row>
    <row r="1384" spans="3:6" s="532" customFormat="1">
      <c r="C1384" s="536"/>
      <c r="F1384" s="537"/>
    </row>
    <row r="1385" spans="3:6" s="532" customFormat="1">
      <c r="C1385" s="536"/>
      <c r="F1385" s="537"/>
    </row>
    <row r="1386" spans="3:6" s="532" customFormat="1">
      <c r="C1386" s="536"/>
      <c r="F1386" s="537"/>
    </row>
    <row r="1387" spans="3:6" s="532" customFormat="1">
      <c r="C1387" s="536"/>
      <c r="F1387" s="537"/>
    </row>
    <row r="1388" spans="3:6" s="532" customFormat="1">
      <c r="C1388" s="536"/>
      <c r="F1388" s="537"/>
    </row>
    <row r="1389" spans="3:6" s="532" customFormat="1">
      <c r="C1389" s="536"/>
      <c r="F1389" s="537"/>
    </row>
    <row r="1390" spans="3:6" s="532" customFormat="1">
      <c r="C1390" s="536"/>
      <c r="F1390" s="537"/>
    </row>
    <row r="1391" spans="3:6" s="532" customFormat="1">
      <c r="C1391" s="536"/>
      <c r="F1391" s="537"/>
    </row>
    <row r="1392" spans="3:6" s="532" customFormat="1">
      <c r="C1392" s="536"/>
      <c r="F1392" s="537"/>
    </row>
    <row r="1393" spans="3:6" s="532" customFormat="1">
      <c r="C1393" s="536"/>
      <c r="F1393" s="537"/>
    </row>
    <row r="1394" spans="3:6" s="532" customFormat="1">
      <c r="C1394" s="536"/>
      <c r="F1394" s="537"/>
    </row>
    <row r="1395" spans="3:6" s="532" customFormat="1">
      <c r="C1395" s="536"/>
      <c r="F1395" s="537"/>
    </row>
    <row r="1396" spans="3:6" s="532" customFormat="1">
      <c r="C1396" s="536"/>
      <c r="F1396" s="537"/>
    </row>
    <row r="1397" spans="3:6" s="532" customFormat="1">
      <c r="C1397" s="536"/>
      <c r="F1397" s="537"/>
    </row>
    <row r="1398" spans="3:6" s="532" customFormat="1">
      <c r="C1398" s="536"/>
      <c r="F1398" s="537"/>
    </row>
    <row r="1399" spans="3:6" s="532" customFormat="1">
      <c r="C1399" s="536"/>
      <c r="F1399" s="537"/>
    </row>
    <row r="1400" spans="3:6" s="532" customFormat="1">
      <c r="C1400" s="536"/>
      <c r="F1400" s="537"/>
    </row>
    <row r="1401" spans="3:6" s="532" customFormat="1">
      <c r="C1401" s="536"/>
      <c r="F1401" s="537"/>
    </row>
    <row r="1402" spans="3:6" s="532" customFormat="1">
      <c r="C1402" s="536"/>
      <c r="F1402" s="537"/>
    </row>
    <row r="1403" spans="3:6" s="532" customFormat="1">
      <c r="C1403" s="536"/>
      <c r="F1403" s="537"/>
    </row>
    <row r="1404" spans="3:6" s="532" customFormat="1">
      <c r="C1404" s="536"/>
      <c r="F1404" s="537"/>
    </row>
    <row r="1405" spans="3:6" s="532" customFormat="1">
      <c r="C1405" s="536"/>
      <c r="F1405" s="537"/>
    </row>
    <row r="1406" spans="3:6" s="532" customFormat="1">
      <c r="C1406" s="536"/>
      <c r="F1406" s="537"/>
    </row>
    <row r="1407" spans="3:6" s="532" customFormat="1">
      <c r="C1407" s="536"/>
      <c r="F1407" s="537"/>
    </row>
    <row r="1408" spans="3:6" s="532" customFormat="1">
      <c r="C1408" s="536"/>
      <c r="F1408" s="537"/>
    </row>
    <row r="1409" spans="3:6" s="532" customFormat="1">
      <c r="C1409" s="536"/>
      <c r="F1409" s="537"/>
    </row>
    <row r="1410" spans="3:6" s="532" customFormat="1">
      <c r="C1410" s="536"/>
      <c r="F1410" s="537"/>
    </row>
    <row r="1411" spans="3:6" s="532" customFormat="1">
      <c r="C1411" s="536"/>
      <c r="F1411" s="537"/>
    </row>
    <row r="1412" spans="3:6" s="532" customFormat="1">
      <c r="C1412" s="536"/>
      <c r="F1412" s="537"/>
    </row>
    <row r="1413" spans="3:6" s="532" customFormat="1">
      <c r="C1413" s="536"/>
      <c r="F1413" s="537"/>
    </row>
    <row r="1414" spans="3:6" s="532" customFormat="1">
      <c r="C1414" s="536"/>
      <c r="F1414" s="537"/>
    </row>
    <row r="1415" spans="3:6" s="532" customFormat="1">
      <c r="C1415" s="536"/>
      <c r="F1415" s="537"/>
    </row>
    <row r="1416" spans="3:6" s="532" customFormat="1">
      <c r="C1416" s="536"/>
      <c r="F1416" s="537"/>
    </row>
    <row r="1417" spans="3:6" s="532" customFormat="1">
      <c r="C1417" s="536"/>
      <c r="F1417" s="537"/>
    </row>
    <row r="1418" spans="3:6" s="532" customFormat="1">
      <c r="C1418" s="536"/>
      <c r="F1418" s="537"/>
    </row>
    <row r="1419" spans="3:6" s="532" customFormat="1">
      <c r="C1419" s="536"/>
      <c r="F1419" s="537"/>
    </row>
    <row r="1420" spans="3:6" s="532" customFormat="1">
      <c r="C1420" s="536"/>
      <c r="F1420" s="537"/>
    </row>
    <row r="1421" spans="3:6" s="532" customFormat="1">
      <c r="C1421" s="536"/>
      <c r="F1421" s="537"/>
    </row>
    <row r="1422" spans="3:6" s="532" customFormat="1">
      <c r="C1422" s="536"/>
      <c r="F1422" s="537"/>
    </row>
    <row r="1423" spans="3:6" s="532" customFormat="1">
      <c r="C1423" s="536"/>
      <c r="F1423" s="537"/>
    </row>
    <row r="1424" spans="3:6" s="532" customFormat="1">
      <c r="C1424" s="536"/>
      <c r="F1424" s="537"/>
    </row>
    <row r="1425" spans="3:6" s="532" customFormat="1">
      <c r="C1425" s="536"/>
      <c r="F1425" s="537"/>
    </row>
    <row r="1426" spans="3:6" s="532" customFormat="1">
      <c r="C1426" s="536"/>
      <c r="F1426" s="537"/>
    </row>
    <row r="1427" spans="3:6" s="532" customFormat="1">
      <c r="C1427" s="536"/>
      <c r="F1427" s="537"/>
    </row>
    <row r="1428" spans="3:6" s="532" customFormat="1">
      <c r="C1428" s="536"/>
      <c r="F1428" s="537"/>
    </row>
    <row r="1429" spans="3:6" s="532" customFormat="1">
      <c r="C1429" s="536"/>
      <c r="F1429" s="537"/>
    </row>
    <row r="1430" spans="3:6" s="532" customFormat="1">
      <c r="C1430" s="536"/>
      <c r="F1430" s="537"/>
    </row>
    <row r="1431" spans="3:6" s="532" customFormat="1">
      <c r="C1431" s="536"/>
      <c r="F1431" s="537"/>
    </row>
    <row r="1432" spans="3:6" s="532" customFormat="1">
      <c r="C1432" s="536"/>
      <c r="F1432" s="537"/>
    </row>
    <row r="1433" spans="3:6" s="532" customFormat="1">
      <c r="C1433" s="536"/>
      <c r="F1433" s="537"/>
    </row>
    <row r="1434" spans="3:6" s="532" customFormat="1">
      <c r="C1434" s="536"/>
      <c r="F1434" s="537"/>
    </row>
    <row r="1435" spans="3:6" s="532" customFormat="1">
      <c r="C1435" s="536"/>
      <c r="F1435" s="537"/>
    </row>
    <row r="1436" spans="3:6" s="532" customFormat="1">
      <c r="C1436" s="536"/>
      <c r="F1436" s="537"/>
    </row>
    <row r="1437" spans="3:6" s="532" customFormat="1">
      <c r="C1437" s="536"/>
      <c r="F1437" s="537"/>
    </row>
    <row r="1438" spans="3:6" s="532" customFormat="1">
      <c r="C1438" s="536"/>
      <c r="F1438" s="537"/>
    </row>
    <row r="1439" spans="3:6" s="532" customFormat="1">
      <c r="C1439" s="536"/>
      <c r="F1439" s="537"/>
    </row>
    <row r="1440" spans="3:6" s="532" customFormat="1">
      <c r="C1440" s="536"/>
      <c r="F1440" s="537"/>
    </row>
    <row r="1441" spans="3:6" s="532" customFormat="1">
      <c r="C1441" s="536"/>
      <c r="F1441" s="537"/>
    </row>
    <row r="1442" spans="3:6" s="532" customFormat="1">
      <c r="C1442" s="536"/>
      <c r="F1442" s="537"/>
    </row>
    <row r="1443" spans="3:6" s="532" customFormat="1">
      <c r="C1443" s="536"/>
      <c r="F1443" s="537"/>
    </row>
    <row r="1444" spans="3:6" s="532" customFormat="1">
      <c r="C1444" s="536"/>
      <c r="F1444" s="537"/>
    </row>
    <row r="1445" spans="3:6" s="532" customFormat="1">
      <c r="C1445" s="536"/>
      <c r="F1445" s="537"/>
    </row>
    <row r="1446" spans="3:6" s="532" customFormat="1">
      <c r="C1446" s="536"/>
      <c r="F1446" s="537"/>
    </row>
    <row r="1447" spans="3:6" s="532" customFormat="1">
      <c r="C1447" s="536"/>
      <c r="F1447" s="537"/>
    </row>
    <row r="1448" spans="3:6" s="532" customFormat="1">
      <c r="C1448" s="536"/>
      <c r="F1448" s="537"/>
    </row>
    <row r="1449" spans="3:6" s="532" customFormat="1">
      <c r="C1449" s="536"/>
      <c r="F1449" s="537"/>
    </row>
    <row r="1450" spans="3:6" s="532" customFormat="1">
      <c r="C1450" s="536"/>
      <c r="F1450" s="537"/>
    </row>
    <row r="1451" spans="3:6" s="532" customFormat="1">
      <c r="C1451" s="536"/>
      <c r="F1451" s="537"/>
    </row>
    <row r="1452" spans="3:6" s="532" customFormat="1">
      <c r="C1452" s="536"/>
      <c r="F1452" s="537"/>
    </row>
    <row r="1453" spans="3:6" s="532" customFormat="1">
      <c r="C1453" s="536"/>
      <c r="F1453" s="537"/>
    </row>
    <row r="1454" spans="3:6" s="532" customFormat="1">
      <c r="C1454" s="536"/>
      <c r="F1454" s="537"/>
    </row>
    <row r="1455" spans="3:6" s="532" customFormat="1">
      <c r="C1455" s="536"/>
      <c r="F1455" s="537"/>
    </row>
    <row r="1456" spans="3:6" s="532" customFormat="1">
      <c r="C1456" s="536"/>
      <c r="F1456" s="537"/>
    </row>
    <row r="1457" spans="3:6" s="532" customFormat="1">
      <c r="C1457" s="536"/>
      <c r="F1457" s="537"/>
    </row>
    <row r="1458" spans="3:6" s="532" customFormat="1">
      <c r="C1458" s="536"/>
      <c r="F1458" s="537"/>
    </row>
    <row r="1459" spans="3:6" s="532" customFormat="1">
      <c r="C1459" s="536"/>
      <c r="F1459" s="537"/>
    </row>
    <row r="1460" spans="3:6" s="532" customFormat="1">
      <c r="C1460" s="536"/>
      <c r="F1460" s="537"/>
    </row>
    <row r="1461" spans="3:6" s="532" customFormat="1">
      <c r="C1461" s="536"/>
      <c r="F1461" s="537"/>
    </row>
    <row r="1462" spans="3:6" s="532" customFormat="1">
      <c r="C1462" s="536"/>
      <c r="F1462" s="537"/>
    </row>
    <row r="1463" spans="3:6" s="532" customFormat="1">
      <c r="C1463" s="536"/>
      <c r="F1463" s="537"/>
    </row>
    <row r="1464" spans="3:6" s="532" customFormat="1">
      <c r="C1464" s="536"/>
      <c r="F1464" s="537"/>
    </row>
    <row r="1465" spans="3:6" s="532" customFormat="1">
      <c r="C1465" s="536"/>
      <c r="F1465" s="537"/>
    </row>
    <row r="1466" spans="3:6" s="532" customFormat="1">
      <c r="C1466" s="536"/>
      <c r="F1466" s="537"/>
    </row>
    <row r="1467" spans="3:6" s="532" customFormat="1">
      <c r="C1467" s="536"/>
      <c r="F1467" s="537"/>
    </row>
    <row r="1468" spans="3:6" s="532" customFormat="1">
      <c r="C1468" s="536"/>
      <c r="F1468" s="537"/>
    </row>
    <row r="1469" spans="3:6" s="532" customFormat="1">
      <c r="C1469" s="536"/>
      <c r="F1469" s="537"/>
    </row>
    <row r="1470" spans="3:6" s="532" customFormat="1">
      <c r="C1470" s="536"/>
      <c r="F1470" s="537"/>
    </row>
    <row r="1471" spans="3:6" s="532" customFormat="1">
      <c r="C1471" s="536"/>
      <c r="F1471" s="537"/>
    </row>
    <row r="1472" spans="3:6" s="532" customFormat="1">
      <c r="C1472" s="536"/>
      <c r="F1472" s="537"/>
    </row>
    <row r="1473" spans="3:6" s="532" customFormat="1">
      <c r="C1473" s="536"/>
      <c r="F1473" s="537"/>
    </row>
    <row r="1474" spans="3:6" s="532" customFormat="1">
      <c r="C1474" s="536"/>
      <c r="F1474" s="537"/>
    </row>
    <row r="1475" spans="3:6" s="532" customFormat="1">
      <c r="C1475" s="536"/>
      <c r="F1475" s="537"/>
    </row>
    <row r="1476" spans="3:6" s="532" customFormat="1">
      <c r="C1476" s="536"/>
      <c r="F1476" s="537"/>
    </row>
    <row r="1477" spans="3:6" s="532" customFormat="1">
      <c r="C1477" s="536"/>
      <c r="F1477" s="537"/>
    </row>
    <row r="1478" spans="3:6" s="532" customFormat="1">
      <c r="C1478" s="536"/>
      <c r="F1478" s="537"/>
    </row>
    <row r="1479" spans="3:6" s="532" customFormat="1">
      <c r="C1479" s="536"/>
      <c r="F1479" s="537"/>
    </row>
    <row r="1480" spans="3:6" s="532" customFormat="1">
      <c r="C1480" s="536"/>
      <c r="F1480" s="537"/>
    </row>
    <row r="1481" spans="3:6" s="532" customFormat="1">
      <c r="C1481" s="536"/>
      <c r="F1481" s="537"/>
    </row>
    <row r="1482" spans="3:6" s="532" customFormat="1">
      <c r="C1482" s="536"/>
      <c r="F1482" s="537"/>
    </row>
    <row r="1483" spans="3:6" s="532" customFormat="1">
      <c r="C1483" s="536"/>
      <c r="F1483" s="537"/>
    </row>
    <row r="1484" spans="3:6" s="532" customFormat="1">
      <c r="C1484" s="536"/>
      <c r="F1484" s="537"/>
    </row>
    <row r="1485" spans="3:6" s="532" customFormat="1">
      <c r="C1485" s="536"/>
      <c r="F1485" s="537"/>
    </row>
    <row r="1486" spans="3:6" s="532" customFormat="1">
      <c r="C1486" s="536"/>
      <c r="F1486" s="537"/>
    </row>
    <row r="1487" spans="3:6" s="532" customFormat="1">
      <c r="C1487" s="536"/>
      <c r="F1487" s="537"/>
    </row>
    <row r="1488" spans="3:6" s="532" customFormat="1">
      <c r="C1488" s="536"/>
      <c r="F1488" s="537"/>
    </row>
    <row r="1489" spans="3:6" s="532" customFormat="1">
      <c r="C1489" s="536"/>
      <c r="F1489" s="537"/>
    </row>
    <row r="1490" spans="3:6" s="532" customFormat="1">
      <c r="C1490" s="536"/>
      <c r="F1490" s="537"/>
    </row>
    <row r="1491" spans="3:6" s="532" customFormat="1">
      <c r="C1491" s="536"/>
      <c r="F1491" s="537"/>
    </row>
    <row r="1492" spans="3:6" s="532" customFormat="1">
      <c r="C1492" s="536"/>
      <c r="F1492" s="537"/>
    </row>
    <row r="1493" spans="3:6" s="532" customFormat="1">
      <c r="C1493" s="536"/>
      <c r="F1493" s="537"/>
    </row>
    <row r="1494" spans="3:6" s="532" customFormat="1">
      <c r="C1494" s="536"/>
      <c r="F1494" s="537"/>
    </row>
    <row r="1495" spans="3:6" s="532" customFormat="1">
      <c r="C1495" s="536"/>
      <c r="F1495" s="537"/>
    </row>
    <row r="1496" spans="3:6" s="532" customFormat="1">
      <c r="C1496" s="536"/>
      <c r="F1496" s="537"/>
    </row>
    <row r="1497" spans="3:6" s="532" customFormat="1">
      <c r="C1497" s="536"/>
      <c r="F1497" s="537"/>
    </row>
    <row r="1498" spans="3:6" s="532" customFormat="1">
      <c r="C1498" s="536"/>
      <c r="F1498" s="537"/>
    </row>
    <row r="1499" spans="3:6" s="532" customFormat="1">
      <c r="C1499" s="536"/>
      <c r="F1499" s="537"/>
    </row>
    <row r="1500" spans="3:6" s="532" customFormat="1">
      <c r="C1500" s="536"/>
      <c r="F1500" s="537"/>
    </row>
    <row r="1501" spans="3:6" s="532" customFormat="1">
      <c r="C1501" s="536"/>
      <c r="F1501" s="537"/>
    </row>
    <row r="1502" spans="3:6" s="532" customFormat="1">
      <c r="C1502" s="536"/>
      <c r="F1502" s="537"/>
    </row>
    <row r="1503" spans="3:6" s="532" customFormat="1">
      <c r="C1503" s="536"/>
      <c r="F1503" s="537"/>
    </row>
    <row r="1504" spans="3:6" s="532" customFormat="1">
      <c r="C1504" s="536"/>
      <c r="F1504" s="537"/>
    </row>
    <row r="1505" spans="3:6" s="532" customFormat="1">
      <c r="C1505" s="536"/>
      <c r="F1505" s="537"/>
    </row>
    <row r="1506" spans="3:6" s="532" customFormat="1">
      <c r="C1506" s="536"/>
      <c r="F1506" s="537"/>
    </row>
    <row r="1507" spans="3:6" s="532" customFormat="1">
      <c r="C1507" s="536"/>
      <c r="F1507" s="537"/>
    </row>
    <row r="1508" spans="3:6" s="532" customFormat="1">
      <c r="C1508" s="536"/>
      <c r="F1508" s="537"/>
    </row>
    <row r="1509" spans="3:6" s="532" customFormat="1">
      <c r="C1509" s="536"/>
      <c r="F1509" s="537"/>
    </row>
    <row r="1510" spans="3:6" s="532" customFormat="1">
      <c r="C1510" s="536"/>
      <c r="F1510" s="537"/>
    </row>
    <row r="1511" spans="3:6" s="532" customFormat="1">
      <c r="C1511" s="536"/>
      <c r="F1511" s="537"/>
    </row>
    <row r="1512" spans="3:6" s="532" customFormat="1">
      <c r="C1512" s="536"/>
      <c r="F1512" s="537"/>
    </row>
    <row r="1513" spans="3:6" s="532" customFormat="1">
      <c r="C1513" s="536"/>
      <c r="F1513" s="537"/>
    </row>
    <row r="1514" spans="3:6" s="532" customFormat="1">
      <c r="C1514" s="536"/>
      <c r="F1514" s="537"/>
    </row>
    <row r="1515" spans="3:6" s="532" customFormat="1">
      <c r="C1515" s="536"/>
      <c r="F1515" s="537"/>
    </row>
    <row r="1516" spans="3:6" s="532" customFormat="1">
      <c r="C1516" s="536"/>
      <c r="F1516" s="537"/>
    </row>
    <row r="1517" spans="3:6" s="532" customFormat="1">
      <c r="C1517" s="536"/>
      <c r="F1517" s="537"/>
    </row>
    <row r="1518" spans="3:6" s="532" customFormat="1">
      <c r="C1518" s="536"/>
      <c r="F1518" s="537"/>
    </row>
    <row r="1519" spans="3:6" s="532" customFormat="1">
      <c r="C1519" s="536"/>
      <c r="F1519" s="537"/>
    </row>
    <row r="1520" spans="3:6" s="532" customFormat="1">
      <c r="C1520" s="536"/>
      <c r="F1520" s="537"/>
    </row>
    <row r="1521" spans="3:6" s="532" customFormat="1">
      <c r="C1521" s="536"/>
      <c r="F1521" s="537"/>
    </row>
    <row r="1522" spans="3:6" s="532" customFormat="1">
      <c r="C1522" s="536"/>
      <c r="F1522" s="537"/>
    </row>
    <row r="1523" spans="3:6" s="532" customFormat="1">
      <c r="C1523" s="536"/>
      <c r="F1523" s="537"/>
    </row>
    <row r="1524" spans="3:6" s="532" customFormat="1">
      <c r="C1524" s="536"/>
      <c r="F1524" s="537"/>
    </row>
    <row r="1525" spans="3:6" s="532" customFormat="1">
      <c r="C1525" s="536"/>
      <c r="F1525" s="537"/>
    </row>
    <row r="1526" spans="3:6" s="532" customFormat="1">
      <c r="C1526" s="536"/>
      <c r="F1526" s="537"/>
    </row>
    <row r="1527" spans="3:6" s="532" customFormat="1">
      <c r="C1527" s="536"/>
      <c r="F1527" s="537"/>
    </row>
    <row r="1528" spans="3:6" s="532" customFormat="1">
      <c r="C1528" s="536"/>
      <c r="F1528" s="537"/>
    </row>
    <row r="1529" spans="3:6" s="532" customFormat="1">
      <c r="C1529" s="536"/>
      <c r="F1529" s="537"/>
    </row>
    <row r="1530" spans="3:6" s="532" customFormat="1">
      <c r="C1530" s="536"/>
      <c r="F1530" s="537"/>
    </row>
    <row r="1531" spans="3:6" s="532" customFormat="1">
      <c r="C1531" s="536"/>
      <c r="F1531" s="537"/>
    </row>
    <row r="1532" spans="3:6" s="532" customFormat="1">
      <c r="C1532" s="536"/>
      <c r="F1532" s="537"/>
    </row>
    <row r="1533" spans="3:6" s="532" customFormat="1">
      <c r="C1533" s="536"/>
      <c r="F1533" s="537"/>
    </row>
    <row r="1534" spans="3:6" s="532" customFormat="1">
      <c r="C1534" s="536"/>
      <c r="F1534" s="537"/>
    </row>
    <row r="1535" spans="3:6" s="532" customFormat="1">
      <c r="C1535" s="536"/>
      <c r="F1535" s="537"/>
    </row>
    <row r="1536" spans="3:6" s="532" customFormat="1">
      <c r="C1536" s="536"/>
      <c r="F1536" s="537"/>
    </row>
    <row r="1537" spans="3:6" s="532" customFormat="1">
      <c r="C1537" s="536"/>
      <c r="F1537" s="537"/>
    </row>
    <row r="1538" spans="3:6" s="532" customFormat="1">
      <c r="C1538" s="536"/>
      <c r="F1538" s="537"/>
    </row>
    <row r="1539" spans="3:6" s="532" customFormat="1">
      <c r="C1539" s="536"/>
      <c r="F1539" s="537"/>
    </row>
    <row r="1540" spans="3:6" s="532" customFormat="1">
      <c r="C1540" s="536"/>
      <c r="F1540" s="537"/>
    </row>
    <row r="1541" spans="3:6" s="532" customFormat="1">
      <c r="C1541" s="536"/>
      <c r="F1541" s="537"/>
    </row>
    <row r="1542" spans="3:6" s="532" customFormat="1">
      <c r="C1542" s="536"/>
      <c r="F1542" s="537"/>
    </row>
    <row r="1543" spans="3:6" s="532" customFormat="1">
      <c r="C1543" s="536"/>
      <c r="F1543" s="537"/>
    </row>
    <row r="1544" spans="3:6" s="532" customFormat="1">
      <c r="C1544" s="536"/>
      <c r="F1544" s="537"/>
    </row>
    <row r="1545" spans="3:6" s="532" customFormat="1">
      <c r="C1545" s="536"/>
      <c r="F1545" s="537"/>
    </row>
    <row r="1546" spans="3:6" s="532" customFormat="1">
      <c r="C1546" s="536"/>
      <c r="F1546" s="537"/>
    </row>
    <row r="1547" spans="3:6" s="532" customFormat="1">
      <c r="C1547" s="536"/>
      <c r="F1547" s="537"/>
    </row>
    <row r="1548" spans="3:6" s="532" customFormat="1">
      <c r="C1548" s="536"/>
      <c r="F1548" s="537"/>
    </row>
    <row r="1549" spans="3:6" s="532" customFormat="1">
      <c r="C1549" s="536"/>
      <c r="F1549" s="537"/>
    </row>
    <row r="1550" spans="3:6" s="532" customFormat="1">
      <c r="C1550" s="536"/>
      <c r="F1550" s="537"/>
    </row>
    <row r="1551" spans="3:6" s="532" customFormat="1">
      <c r="C1551" s="536"/>
      <c r="F1551" s="537"/>
    </row>
    <row r="1552" spans="3:6" s="532" customFormat="1">
      <c r="C1552" s="536"/>
      <c r="F1552" s="537"/>
    </row>
    <row r="1553" spans="3:6" s="532" customFormat="1">
      <c r="C1553" s="536"/>
      <c r="F1553" s="537"/>
    </row>
    <row r="1554" spans="3:6" s="532" customFormat="1">
      <c r="C1554" s="536"/>
      <c r="F1554" s="537"/>
    </row>
    <row r="1555" spans="3:6" s="532" customFormat="1">
      <c r="C1555" s="536"/>
      <c r="F1555" s="537"/>
    </row>
    <row r="1556" spans="3:6" s="532" customFormat="1">
      <c r="C1556" s="536"/>
      <c r="F1556" s="537"/>
    </row>
    <row r="1557" spans="3:6" s="532" customFormat="1">
      <c r="C1557" s="536"/>
      <c r="F1557" s="537"/>
    </row>
    <row r="1558" spans="3:6" s="532" customFormat="1">
      <c r="C1558" s="536"/>
      <c r="F1558" s="537"/>
    </row>
    <row r="1559" spans="3:6" s="532" customFormat="1">
      <c r="C1559" s="536"/>
      <c r="F1559" s="537"/>
    </row>
    <row r="1560" spans="3:6" s="532" customFormat="1">
      <c r="C1560" s="536"/>
      <c r="F1560" s="537"/>
    </row>
    <row r="1561" spans="3:6" s="532" customFormat="1">
      <c r="C1561" s="536"/>
      <c r="F1561" s="537"/>
    </row>
    <row r="1562" spans="3:6" s="532" customFormat="1">
      <c r="C1562" s="536"/>
      <c r="F1562" s="537"/>
    </row>
    <row r="1563" spans="3:6" s="532" customFormat="1">
      <c r="C1563" s="536"/>
      <c r="F1563" s="537"/>
    </row>
    <row r="1564" spans="3:6" s="532" customFormat="1">
      <c r="C1564" s="536"/>
      <c r="F1564" s="537"/>
    </row>
    <row r="1565" spans="3:6" s="532" customFormat="1">
      <c r="C1565" s="536"/>
      <c r="F1565" s="537"/>
    </row>
    <row r="1566" spans="3:6" s="532" customFormat="1">
      <c r="C1566" s="536"/>
      <c r="F1566" s="537"/>
    </row>
    <row r="1567" spans="3:6" s="532" customFormat="1">
      <c r="C1567" s="536"/>
      <c r="F1567" s="537"/>
    </row>
    <row r="1568" spans="3:6" s="532" customFormat="1">
      <c r="C1568" s="536"/>
      <c r="F1568" s="537"/>
    </row>
    <row r="1569" spans="3:6" s="532" customFormat="1">
      <c r="C1569" s="536"/>
      <c r="F1569" s="537"/>
    </row>
    <row r="1570" spans="3:6" s="532" customFormat="1">
      <c r="C1570" s="536"/>
      <c r="F1570" s="537"/>
    </row>
    <row r="1571" spans="3:6" s="532" customFormat="1">
      <c r="C1571" s="536"/>
      <c r="F1571" s="537"/>
    </row>
    <row r="1572" spans="3:6" s="532" customFormat="1">
      <c r="C1572" s="536"/>
      <c r="F1572" s="537"/>
    </row>
    <row r="1573" spans="3:6" s="532" customFormat="1">
      <c r="C1573" s="536"/>
      <c r="F1573" s="537"/>
    </row>
    <row r="1574" spans="3:6" s="532" customFormat="1">
      <c r="C1574" s="536"/>
      <c r="F1574" s="537"/>
    </row>
    <row r="1575" spans="3:6" s="532" customFormat="1">
      <c r="C1575" s="536"/>
      <c r="F1575" s="537"/>
    </row>
    <row r="1576" spans="3:6" s="532" customFormat="1">
      <c r="C1576" s="536"/>
      <c r="F1576" s="537"/>
    </row>
    <row r="1577" spans="3:6" s="532" customFormat="1">
      <c r="C1577" s="536"/>
      <c r="F1577" s="537"/>
    </row>
    <row r="1578" spans="3:6" s="532" customFormat="1">
      <c r="C1578" s="536"/>
      <c r="F1578" s="537"/>
    </row>
    <row r="1579" spans="3:6" s="532" customFormat="1">
      <c r="C1579" s="536"/>
      <c r="F1579" s="537"/>
    </row>
    <row r="1580" spans="3:6" s="532" customFormat="1">
      <c r="C1580" s="536"/>
      <c r="F1580" s="537"/>
    </row>
    <row r="1581" spans="3:6" s="532" customFormat="1">
      <c r="C1581" s="536"/>
      <c r="F1581" s="537"/>
    </row>
    <row r="1582" spans="3:6" s="532" customFormat="1">
      <c r="C1582" s="536"/>
      <c r="F1582" s="537"/>
    </row>
    <row r="1583" spans="3:6" s="532" customFormat="1">
      <c r="C1583" s="536"/>
      <c r="F1583" s="537"/>
    </row>
    <row r="1584" spans="3:6" s="532" customFormat="1">
      <c r="C1584" s="536"/>
      <c r="F1584" s="537"/>
    </row>
    <row r="1585" spans="3:6" s="532" customFormat="1">
      <c r="C1585" s="536"/>
      <c r="F1585" s="537"/>
    </row>
    <row r="1586" spans="3:6" s="532" customFormat="1">
      <c r="C1586" s="536"/>
      <c r="F1586" s="537"/>
    </row>
    <row r="1587" spans="3:6" s="532" customFormat="1">
      <c r="C1587" s="536"/>
      <c r="F1587" s="537"/>
    </row>
    <row r="1588" spans="3:6" s="532" customFormat="1">
      <c r="C1588" s="536"/>
      <c r="F1588" s="537"/>
    </row>
    <row r="1589" spans="3:6" s="532" customFormat="1">
      <c r="C1589" s="536"/>
      <c r="F1589" s="537"/>
    </row>
    <row r="1590" spans="3:6" s="532" customFormat="1">
      <c r="C1590" s="536"/>
      <c r="F1590" s="537"/>
    </row>
    <row r="1591" spans="3:6" s="532" customFormat="1">
      <c r="C1591" s="536"/>
      <c r="F1591" s="537"/>
    </row>
    <row r="1592" spans="3:6" s="532" customFormat="1">
      <c r="C1592" s="536"/>
      <c r="F1592" s="537"/>
    </row>
    <row r="1593" spans="3:6" s="532" customFormat="1">
      <c r="C1593" s="536"/>
      <c r="F1593" s="537"/>
    </row>
    <row r="1594" spans="3:6" s="532" customFormat="1">
      <c r="C1594" s="536"/>
      <c r="F1594" s="537"/>
    </row>
    <row r="1595" spans="3:6" s="532" customFormat="1">
      <c r="C1595" s="536"/>
      <c r="F1595" s="537"/>
    </row>
    <row r="1596" spans="3:6" s="532" customFormat="1">
      <c r="C1596" s="536"/>
      <c r="F1596" s="537"/>
    </row>
    <row r="1597" spans="3:6" s="532" customFormat="1">
      <c r="C1597" s="536"/>
      <c r="F1597" s="537"/>
    </row>
    <row r="1598" spans="3:6" s="532" customFormat="1">
      <c r="C1598" s="536"/>
      <c r="F1598" s="537"/>
    </row>
    <row r="1599" spans="3:6" s="532" customFormat="1">
      <c r="C1599" s="536"/>
      <c r="F1599" s="537"/>
    </row>
    <row r="1600" spans="3:6" s="532" customFormat="1">
      <c r="C1600" s="536"/>
      <c r="F1600" s="537"/>
    </row>
    <row r="1601" spans="3:6" s="532" customFormat="1">
      <c r="C1601" s="536"/>
      <c r="F1601" s="537"/>
    </row>
    <row r="1602" spans="3:6" s="532" customFormat="1">
      <c r="C1602" s="536"/>
      <c r="F1602" s="537"/>
    </row>
    <row r="1603" spans="3:6" s="532" customFormat="1">
      <c r="C1603" s="536"/>
      <c r="F1603" s="537"/>
    </row>
    <row r="1604" spans="3:6" s="532" customFormat="1">
      <c r="C1604" s="536"/>
      <c r="F1604" s="537"/>
    </row>
    <row r="1605" spans="3:6" s="532" customFormat="1">
      <c r="C1605" s="536"/>
      <c r="F1605" s="537"/>
    </row>
    <row r="1606" spans="3:6" s="532" customFormat="1">
      <c r="C1606" s="536"/>
      <c r="F1606" s="537"/>
    </row>
    <row r="1607" spans="3:6" s="532" customFormat="1">
      <c r="C1607" s="536"/>
      <c r="F1607" s="537"/>
    </row>
    <row r="1608" spans="3:6" s="532" customFormat="1">
      <c r="C1608" s="536"/>
      <c r="F1608" s="537"/>
    </row>
    <row r="1609" spans="3:6" s="532" customFormat="1">
      <c r="C1609" s="536"/>
      <c r="F1609" s="537"/>
    </row>
    <row r="1610" spans="3:6" s="532" customFormat="1">
      <c r="C1610" s="536"/>
      <c r="F1610" s="537"/>
    </row>
    <row r="1611" spans="3:6" s="532" customFormat="1">
      <c r="C1611" s="536"/>
      <c r="F1611" s="537"/>
    </row>
    <row r="1612" spans="3:6" s="532" customFormat="1">
      <c r="C1612" s="536"/>
      <c r="F1612" s="537"/>
    </row>
    <row r="1613" spans="3:6" s="532" customFormat="1">
      <c r="C1613" s="536"/>
      <c r="F1613" s="537"/>
    </row>
    <row r="1614" spans="3:6" s="532" customFormat="1">
      <c r="C1614" s="536"/>
      <c r="F1614" s="537"/>
    </row>
    <row r="1615" spans="3:6" s="532" customFormat="1">
      <c r="C1615" s="536"/>
      <c r="F1615" s="537"/>
    </row>
    <row r="1616" spans="3:6" s="532" customFormat="1">
      <c r="C1616" s="536"/>
      <c r="F1616" s="537"/>
    </row>
    <row r="1617" spans="3:6" s="532" customFormat="1">
      <c r="C1617" s="536"/>
      <c r="F1617" s="537"/>
    </row>
    <row r="1618" spans="3:6" s="532" customFormat="1">
      <c r="C1618" s="536"/>
      <c r="F1618" s="537"/>
    </row>
    <row r="1619" spans="3:6" s="532" customFormat="1">
      <c r="C1619" s="536"/>
      <c r="F1619" s="537"/>
    </row>
    <row r="1620" spans="3:6" s="532" customFormat="1">
      <c r="C1620" s="536"/>
      <c r="F1620" s="537"/>
    </row>
    <row r="1621" spans="3:6" s="532" customFormat="1">
      <c r="C1621" s="536"/>
      <c r="F1621" s="537"/>
    </row>
    <row r="1622" spans="3:6" s="532" customFormat="1">
      <c r="C1622" s="536"/>
      <c r="F1622" s="537"/>
    </row>
    <row r="1623" spans="3:6" s="532" customFormat="1">
      <c r="C1623" s="536"/>
      <c r="F1623" s="537"/>
    </row>
    <row r="1624" spans="3:6" s="532" customFormat="1">
      <c r="C1624" s="536"/>
      <c r="F1624" s="537"/>
    </row>
    <row r="1625" spans="3:6" s="532" customFormat="1">
      <c r="C1625" s="536"/>
      <c r="F1625" s="537"/>
    </row>
    <row r="1626" spans="3:6" s="532" customFormat="1">
      <c r="C1626" s="536"/>
      <c r="F1626" s="537"/>
    </row>
    <row r="1627" spans="3:6" s="532" customFormat="1">
      <c r="C1627" s="536"/>
      <c r="F1627" s="537"/>
    </row>
    <row r="1628" spans="3:6" s="532" customFormat="1">
      <c r="C1628" s="536"/>
      <c r="F1628" s="537"/>
    </row>
    <row r="1629" spans="3:6" s="532" customFormat="1">
      <c r="C1629" s="536"/>
      <c r="F1629" s="537"/>
    </row>
    <row r="1630" spans="3:6" s="532" customFormat="1">
      <c r="C1630" s="536"/>
      <c r="F1630" s="537"/>
    </row>
    <row r="1631" spans="3:6" s="532" customFormat="1">
      <c r="C1631" s="536"/>
      <c r="F1631" s="537"/>
    </row>
    <row r="1632" spans="3:6" s="532" customFormat="1">
      <c r="C1632" s="536"/>
      <c r="F1632" s="537"/>
    </row>
    <row r="1633" spans="3:6" s="532" customFormat="1">
      <c r="C1633" s="536"/>
      <c r="F1633" s="537"/>
    </row>
    <row r="1634" spans="3:6" s="532" customFormat="1">
      <c r="C1634" s="536"/>
      <c r="F1634" s="537"/>
    </row>
    <row r="1635" spans="3:6" s="532" customFormat="1">
      <c r="C1635" s="536"/>
      <c r="F1635" s="537"/>
    </row>
    <row r="1636" spans="3:6" s="532" customFormat="1">
      <c r="C1636" s="536"/>
      <c r="F1636" s="537"/>
    </row>
    <row r="1637" spans="3:6" s="532" customFormat="1">
      <c r="C1637" s="536"/>
      <c r="F1637" s="537"/>
    </row>
    <row r="1638" spans="3:6" s="532" customFormat="1">
      <c r="C1638" s="536"/>
      <c r="F1638" s="537"/>
    </row>
    <row r="1639" spans="3:6" s="532" customFormat="1">
      <c r="C1639" s="536"/>
      <c r="F1639" s="537"/>
    </row>
    <row r="1640" spans="3:6" s="532" customFormat="1">
      <c r="C1640" s="536"/>
      <c r="F1640" s="537"/>
    </row>
    <row r="1641" spans="3:6" s="532" customFormat="1">
      <c r="C1641" s="536"/>
      <c r="F1641" s="537"/>
    </row>
    <row r="1642" spans="3:6" s="532" customFormat="1">
      <c r="C1642" s="536"/>
      <c r="F1642" s="537"/>
    </row>
    <row r="1643" spans="3:6" s="532" customFormat="1">
      <c r="C1643" s="536"/>
      <c r="F1643" s="537"/>
    </row>
    <row r="1644" spans="3:6" s="532" customFormat="1">
      <c r="C1644" s="536"/>
      <c r="F1644" s="537"/>
    </row>
    <row r="1645" spans="3:6" s="532" customFormat="1">
      <c r="C1645" s="536"/>
      <c r="F1645" s="537"/>
    </row>
    <row r="1646" spans="3:6" s="532" customFormat="1">
      <c r="C1646" s="536"/>
      <c r="F1646" s="537"/>
    </row>
    <row r="1647" spans="3:6" s="532" customFormat="1">
      <c r="C1647" s="536"/>
      <c r="F1647" s="537"/>
    </row>
    <row r="1648" spans="3:6" s="532" customFormat="1">
      <c r="C1648" s="536"/>
      <c r="F1648" s="537"/>
    </row>
    <row r="1649" spans="3:6" s="532" customFormat="1">
      <c r="C1649" s="536"/>
      <c r="F1649" s="537"/>
    </row>
    <row r="1650" spans="3:6" s="532" customFormat="1">
      <c r="C1650" s="536"/>
      <c r="F1650" s="537"/>
    </row>
    <row r="1651" spans="3:6" s="532" customFormat="1">
      <c r="C1651" s="536"/>
      <c r="F1651" s="537"/>
    </row>
    <row r="1652" spans="3:6" s="532" customFormat="1">
      <c r="C1652" s="536"/>
      <c r="F1652" s="537"/>
    </row>
    <row r="1653" spans="3:6" s="532" customFormat="1">
      <c r="C1653" s="536"/>
      <c r="F1653" s="537"/>
    </row>
    <row r="1654" spans="3:6" s="532" customFormat="1">
      <c r="C1654" s="536"/>
      <c r="F1654" s="537"/>
    </row>
    <row r="1655" spans="3:6" s="532" customFormat="1">
      <c r="C1655" s="536"/>
      <c r="F1655" s="537"/>
    </row>
    <row r="1656" spans="3:6" s="532" customFormat="1">
      <c r="C1656" s="536"/>
      <c r="F1656" s="537"/>
    </row>
    <row r="1657" spans="3:6" s="532" customFormat="1">
      <c r="C1657" s="536"/>
      <c r="F1657" s="537"/>
    </row>
    <row r="1658" spans="3:6" s="532" customFormat="1">
      <c r="C1658" s="536"/>
      <c r="F1658" s="537"/>
    </row>
    <row r="1659" spans="3:6" s="532" customFormat="1">
      <c r="C1659" s="536"/>
      <c r="F1659" s="537"/>
    </row>
    <row r="1660" spans="3:6" s="532" customFormat="1">
      <c r="C1660" s="536"/>
      <c r="F1660" s="537"/>
    </row>
    <row r="1661" spans="3:6" s="532" customFormat="1">
      <c r="C1661" s="536"/>
      <c r="F1661" s="537"/>
    </row>
    <row r="1662" spans="3:6" s="532" customFormat="1">
      <c r="C1662" s="536"/>
      <c r="F1662" s="537"/>
    </row>
    <row r="1663" spans="3:6" s="532" customFormat="1">
      <c r="C1663" s="536"/>
      <c r="F1663" s="537"/>
    </row>
    <row r="1664" spans="3:6" s="532" customFormat="1">
      <c r="C1664" s="536"/>
      <c r="F1664" s="537"/>
    </row>
    <row r="1665" spans="3:6" s="532" customFormat="1">
      <c r="C1665" s="536"/>
      <c r="F1665" s="537"/>
    </row>
    <row r="1666" spans="3:6" s="532" customFormat="1">
      <c r="C1666" s="536"/>
      <c r="F1666" s="537"/>
    </row>
    <row r="1667" spans="3:6" s="532" customFormat="1">
      <c r="C1667" s="536"/>
      <c r="F1667" s="537"/>
    </row>
    <row r="1668" spans="3:6" s="532" customFormat="1">
      <c r="C1668" s="536"/>
      <c r="F1668" s="537"/>
    </row>
    <row r="1669" spans="3:6" s="532" customFormat="1">
      <c r="C1669" s="536"/>
      <c r="F1669" s="537"/>
    </row>
    <row r="1670" spans="3:6" s="532" customFormat="1">
      <c r="C1670" s="536"/>
      <c r="F1670" s="537"/>
    </row>
    <row r="1671" spans="3:6" s="532" customFormat="1">
      <c r="C1671" s="536"/>
      <c r="F1671" s="537"/>
    </row>
    <row r="1672" spans="3:6" s="532" customFormat="1">
      <c r="C1672" s="536"/>
      <c r="F1672" s="537"/>
    </row>
    <row r="1673" spans="3:6" s="532" customFormat="1">
      <c r="C1673" s="536"/>
      <c r="F1673" s="537"/>
    </row>
    <row r="1674" spans="3:6" s="532" customFormat="1">
      <c r="C1674" s="536"/>
      <c r="F1674" s="537"/>
    </row>
    <row r="1675" spans="3:6" s="532" customFormat="1">
      <c r="C1675" s="536"/>
      <c r="F1675" s="537"/>
    </row>
    <row r="1676" spans="3:6" s="532" customFormat="1">
      <c r="C1676" s="536"/>
      <c r="F1676" s="537"/>
    </row>
    <row r="1677" spans="3:6" s="532" customFormat="1">
      <c r="C1677" s="536"/>
      <c r="F1677" s="537"/>
    </row>
    <row r="1678" spans="3:6" s="532" customFormat="1">
      <c r="C1678" s="536"/>
      <c r="F1678" s="537"/>
    </row>
    <row r="1679" spans="3:6" s="532" customFormat="1">
      <c r="C1679" s="536"/>
      <c r="F1679" s="537"/>
    </row>
    <row r="1680" spans="3:6" s="532" customFormat="1">
      <c r="C1680" s="536"/>
      <c r="F1680" s="537"/>
    </row>
    <row r="1681" spans="3:6" s="532" customFormat="1">
      <c r="C1681" s="536"/>
      <c r="F1681" s="537"/>
    </row>
    <row r="1682" spans="3:6" s="532" customFormat="1">
      <c r="C1682" s="536"/>
      <c r="F1682" s="537"/>
    </row>
    <row r="1683" spans="3:6" s="532" customFormat="1">
      <c r="C1683" s="536"/>
      <c r="F1683" s="537"/>
    </row>
    <row r="1684" spans="3:6" s="532" customFormat="1">
      <c r="C1684" s="536"/>
      <c r="F1684" s="537"/>
    </row>
    <row r="1685" spans="3:6" s="532" customFormat="1">
      <c r="C1685" s="536"/>
      <c r="F1685" s="537"/>
    </row>
    <row r="1686" spans="3:6" s="532" customFormat="1">
      <c r="C1686" s="536"/>
      <c r="F1686" s="537"/>
    </row>
    <row r="1687" spans="3:6" s="532" customFormat="1">
      <c r="C1687" s="536"/>
      <c r="F1687" s="537"/>
    </row>
    <row r="1688" spans="3:6" s="532" customFormat="1">
      <c r="C1688" s="536"/>
      <c r="F1688" s="537"/>
    </row>
    <row r="1689" spans="3:6" s="532" customFormat="1">
      <c r="C1689" s="536"/>
      <c r="F1689" s="537"/>
    </row>
    <row r="1690" spans="3:6" s="532" customFormat="1">
      <c r="C1690" s="536"/>
      <c r="F1690" s="537"/>
    </row>
    <row r="1691" spans="3:6" s="532" customFormat="1">
      <c r="C1691" s="536"/>
      <c r="F1691" s="537"/>
    </row>
    <row r="1692" spans="3:6" s="532" customFormat="1">
      <c r="C1692" s="536"/>
      <c r="F1692" s="537"/>
    </row>
    <row r="1693" spans="3:6" s="532" customFormat="1">
      <c r="C1693" s="536"/>
      <c r="F1693" s="537"/>
    </row>
    <row r="1694" spans="3:6" s="532" customFormat="1">
      <c r="C1694" s="536"/>
      <c r="F1694" s="537"/>
    </row>
    <row r="1695" spans="3:6" s="532" customFormat="1">
      <c r="C1695" s="536"/>
      <c r="F1695" s="537"/>
    </row>
    <row r="1696" spans="3:6" s="532" customFormat="1">
      <c r="C1696" s="536"/>
      <c r="F1696" s="537"/>
    </row>
    <row r="1697" spans="3:6" s="532" customFormat="1">
      <c r="C1697" s="536"/>
      <c r="F1697" s="537"/>
    </row>
    <row r="1698" spans="3:6" s="532" customFormat="1">
      <c r="C1698" s="536"/>
      <c r="F1698" s="537"/>
    </row>
    <row r="1699" spans="3:6" s="532" customFormat="1">
      <c r="C1699" s="536"/>
      <c r="F1699" s="537"/>
    </row>
    <row r="1700" spans="3:6" s="532" customFormat="1">
      <c r="C1700" s="536"/>
      <c r="F1700" s="537"/>
    </row>
    <row r="1701" spans="3:6" s="532" customFormat="1">
      <c r="C1701" s="536"/>
      <c r="F1701" s="537"/>
    </row>
    <row r="1702" spans="3:6" s="532" customFormat="1">
      <c r="C1702" s="536"/>
      <c r="F1702" s="537"/>
    </row>
    <row r="1703" spans="3:6" s="532" customFormat="1">
      <c r="C1703" s="536"/>
      <c r="F1703" s="537"/>
    </row>
    <row r="1704" spans="3:6" s="532" customFormat="1">
      <c r="C1704" s="536"/>
      <c r="F1704" s="537"/>
    </row>
    <row r="1705" spans="3:6" s="532" customFormat="1">
      <c r="C1705" s="536"/>
      <c r="F1705" s="537"/>
    </row>
    <row r="1706" spans="3:6" s="532" customFormat="1">
      <c r="C1706" s="536"/>
      <c r="F1706" s="537"/>
    </row>
    <row r="1707" spans="3:6" s="532" customFormat="1">
      <c r="C1707" s="536"/>
      <c r="F1707" s="537"/>
    </row>
    <row r="1708" spans="3:6" s="532" customFormat="1">
      <c r="C1708" s="536"/>
      <c r="F1708" s="537"/>
    </row>
    <row r="1709" spans="3:6" s="532" customFormat="1">
      <c r="C1709" s="536"/>
      <c r="F1709" s="537"/>
    </row>
    <row r="1710" spans="3:6" s="532" customFormat="1">
      <c r="C1710" s="536"/>
      <c r="F1710" s="537"/>
    </row>
    <row r="1711" spans="3:6" s="532" customFormat="1">
      <c r="C1711" s="536"/>
      <c r="F1711" s="537"/>
    </row>
    <row r="1712" spans="3:6" s="532" customFormat="1">
      <c r="C1712" s="536"/>
      <c r="F1712" s="537"/>
    </row>
    <row r="1713" spans="3:6" s="532" customFormat="1">
      <c r="C1713" s="536"/>
      <c r="F1713" s="537"/>
    </row>
    <row r="1714" spans="3:6" s="532" customFormat="1">
      <c r="C1714" s="536"/>
      <c r="F1714" s="537"/>
    </row>
    <row r="1715" spans="3:6" s="532" customFormat="1">
      <c r="C1715" s="536"/>
      <c r="F1715" s="537"/>
    </row>
    <row r="1716" spans="3:6" s="532" customFormat="1">
      <c r="C1716" s="536"/>
      <c r="F1716" s="537"/>
    </row>
    <row r="1717" spans="3:6" s="532" customFormat="1">
      <c r="C1717" s="536"/>
      <c r="F1717" s="537"/>
    </row>
    <row r="1718" spans="3:6" s="532" customFormat="1">
      <c r="C1718" s="536"/>
      <c r="F1718" s="537"/>
    </row>
    <row r="1719" spans="3:6" s="532" customFormat="1">
      <c r="C1719" s="536"/>
      <c r="F1719" s="537"/>
    </row>
    <row r="1720" spans="3:6" s="532" customFormat="1">
      <c r="C1720" s="536"/>
      <c r="F1720" s="537"/>
    </row>
    <row r="1721" spans="3:6" s="532" customFormat="1">
      <c r="C1721" s="536"/>
      <c r="F1721" s="537"/>
    </row>
    <row r="1722" spans="3:6" s="532" customFormat="1">
      <c r="C1722" s="536"/>
      <c r="F1722" s="537"/>
    </row>
    <row r="1723" spans="3:6" s="532" customFormat="1">
      <c r="C1723" s="536"/>
      <c r="F1723" s="537"/>
    </row>
    <row r="1724" spans="3:6" s="532" customFormat="1">
      <c r="C1724" s="536"/>
      <c r="F1724" s="537"/>
    </row>
    <row r="1725" spans="3:6" s="532" customFormat="1">
      <c r="C1725" s="536"/>
      <c r="F1725" s="537"/>
    </row>
    <row r="1726" spans="3:6" s="532" customFormat="1">
      <c r="C1726" s="536"/>
      <c r="F1726" s="537"/>
    </row>
    <row r="1727" spans="3:6" s="532" customFormat="1">
      <c r="C1727" s="536"/>
      <c r="F1727" s="537"/>
    </row>
    <row r="1728" spans="3:6" s="532" customFormat="1">
      <c r="C1728" s="536"/>
      <c r="F1728" s="537"/>
    </row>
    <row r="1729" spans="3:6" s="532" customFormat="1">
      <c r="C1729" s="536"/>
      <c r="F1729" s="537"/>
    </row>
    <row r="1730" spans="3:6" s="532" customFormat="1">
      <c r="C1730" s="536"/>
      <c r="F1730" s="537"/>
    </row>
    <row r="1731" spans="3:6" s="532" customFormat="1">
      <c r="C1731" s="536"/>
      <c r="F1731" s="537"/>
    </row>
    <row r="1732" spans="3:6" s="532" customFormat="1">
      <c r="C1732" s="536"/>
      <c r="F1732" s="537"/>
    </row>
    <row r="1733" spans="3:6" s="532" customFormat="1">
      <c r="C1733" s="536"/>
      <c r="F1733" s="537"/>
    </row>
    <row r="1734" spans="3:6" s="532" customFormat="1">
      <c r="C1734" s="536"/>
      <c r="F1734" s="537"/>
    </row>
    <row r="1735" spans="3:6" s="532" customFormat="1">
      <c r="C1735" s="536"/>
      <c r="F1735" s="537"/>
    </row>
    <row r="1736" spans="3:6" s="532" customFormat="1">
      <c r="C1736" s="536"/>
      <c r="F1736" s="537"/>
    </row>
    <row r="1737" spans="3:6" s="532" customFormat="1">
      <c r="C1737" s="536"/>
      <c r="F1737" s="537"/>
    </row>
    <row r="1738" spans="3:6" s="532" customFormat="1">
      <c r="C1738" s="536"/>
      <c r="F1738" s="537"/>
    </row>
    <row r="1739" spans="3:6" s="532" customFormat="1">
      <c r="C1739" s="536"/>
      <c r="F1739" s="537"/>
    </row>
    <row r="1740" spans="3:6" s="532" customFormat="1">
      <c r="C1740" s="536"/>
      <c r="F1740" s="537"/>
    </row>
    <row r="1741" spans="3:6" s="532" customFormat="1">
      <c r="C1741" s="536"/>
      <c r="F1741" s="537"/>
    </row>
    <row r="1742" spans="3:6" s="532" customFormat="1">
      <c r="C1742" s="536"/>
      <c r="F1742" s="537"/>
    </row>
    <row r="1743" spans="3:6" s="532" customFormat="1">
      <c r="C1743" s="536"/>
      <c r="F1743" s="537"/>
    </row>
    <row r="1744" spans="3:6" s="532" customFormat="1">
      <c r="C1744" s="536"/>
      <c r="F1744" s="537"/>
    </row>
    <row r="1745" spans="3:6" s="532" customFormat="1">
      <c r="C1745" s="536"/>
      <c r="F1745" s="537"/>
    </row>
    <row r="1746" spans="3:6" s="532" customFormat="1">
      <c r="C1746" s="536"/>
      <c r="F1746" s="537"/>
    </row>
    <row r="1747" spans="3:6" s="532" customFormat="1">
      <c r="C1747" s="536"/>
      <c r="F1747" s="537"/>
    </row>
    <row r="1748" spans="3:6" s="532" customFormat="1">
      <c r="C1748" s="536"/>
      <c r="F1748" s="537"/>
    </row>
    <row r="1749" spans="3:6" s="532" customFormat="1">
      <c r="C1749" s="536"/>
      <c r="F1749" s="537"/>
    </row>
    <row r="1750" spans="3:6" s="532" customFormat="1">
      <c r="C1750" s="536"/>
      <c r="F1750" s="537"/>
    </row>
    <row r="1751" spans="3:6" s="532" customFormat="1">
      <c r="C1751" s="536"/>
      <c r="F1751" s="537"/>
    </row>
    <row r="1752" spans="3:6" s="532" customFormat="1">
      <c r="C1752" s="536"/>
      <c r="F1752" s="537"/>
    </row>
    <row r="1753" spans="3:6" s="532" customFormat="1">
      <c r="C1753" s="536"/>
      <c r="F1753" s="537"/>
    </row>
    <row r="1754" spans="3:6" s="532" customFormat="1">
      <c r="C1754" s="536"/>
      <c r="F1754" s="537"/>
    </row>
    <row r="1755" spans="3:6" s="532" customFormat="1">
      <c r="C1755" s="536"/>
      <c r="F1755" s="537"/>
    </row>
    <row r="1756" spans="3:6" s="532" customFormat="1">
      <c r="C1756" s="536"/>
      <c r="F1756" s="537"/>
    </row>
    <row r="1757" spans="3:6" s="532" customFormat="1">
      <c r="C1757" s="536"/>
      <c r="F1757" s="537"/>
    </row>
    <row r="1758" spans="3:6" s="532" customFormat="1">
      <c r="C1758" s="536"/>
      <c r="F1758" s="537"/>
    </row>
    <row r="1759" spans="3:6" s="532" customFormat="1">
      <c r="C1759" s="536"/>
      <c r="F1759" s="537"/>
    </row>
    <row r="1760" spans="3:6" s="532" customFormat="1">
      <c r="C1760" s="536"/>
      <c r="F1760" s="537"/>
    </row>
    <row r="1761" spans="3:6" s="532" customFormat="1">
      <c r="C1761" s="536"/>
      <c r="F1761" s="537"/>
    </row>
    <row r="1762" spans="3:6" s="532" customFormat="1">
      <c r="C1762" s="536"/>
      <c r="F1762" s="537"/>
    </row>
    <row r="1763" spans="3:6" s="532" customFormat="1">
      <c r="C1763" s="536"/>
      <c r="F1763" s="537"/>
    </row>
    <row r="1764" spans="3:6" s="532" customFormat="1">
      <c r="C1764" s="536"/>
      <c r="F1764" s="537"/>
    </row>
    <row r="1765" spans="3:6" s="532" customFormat="1">
      <c r="C1765" s="536"/>
      <c r="F1765" s="537"/>
    </row>
    <row r="1766" spans="3:6" s="532" customFormat="1">
      <c r="C1766" s="536"/>
      <c r="F1766" s="537"/>
    </row>
    <row r="1767" spans="3:6" s="532" customFormat="1">
      <c r="C1767" s="536"/>
      <c r="F1767" s="537"/>
    </row>
    <row r="1768" spans="3:6" s="532" customFormat="1">
      <c r="C1768" s="536"/>
      <c r="F1768" s="537"/>
    </row>
    <row r="1769" spans="3:6" s="532" customFormat="1">
      <c r="C1769" s="536"/>
      <c r="F1769" s="537"/>
    </row>
    <row r="1770" spans="3:6" s="532" customFormat="1">
      <c r="C1770" s="536"/>
      <c r="F1770" s="537"/>
    </row>
    <row r="1771" spans="3:6" s="532" customFormat="1">
      <c r="C1771" s="536"/>
      <c r="F1771" s="537"/>
    </row>
    <row r="1772" spans="3:6" s="532" customFormat="1">
      <c r="C1772" s="536"/>
      <c r="F1772" s="537"/>
    </row>
    <row r="1773" spans="3:6" s="532" customFormat="1">
      <c r="C1773" s="536"/>
      <c r="F1773" s="537"/>
    </row>
    <row r="1774" spans="3:6" s="532" customFormat="1">
      <c r="C1774" s="536"/>
      <c r="F1774" s="537"/>
    </row>
    <row r="1775" spans="3:6" s="532" customFormat="1">
      <c r="C1775" s="536"/>
      <c r="F1775" s="537"/>
    </row>
    <row r="1776" spans="3:6" s="532" customFormat="1">
      <c r="C1776" s="536"/>
      <c r="F1776" s="537"/>
    </row>
    <row r="1777" spans="3:6" s="532" customFormat="1">
      <c r="C1777" s="536"/>
      <c r="F1777" s="537"/>
    </row>
    <row r="1778" spans="3:6" s="532" customFormat="1">
      <c r="C1778" s="536"/>
      <c r="F1778" s="537"/>
    </row>
    <row r="1779" spans="3:6" s="532" customFormat="1">
      <c r="C1779" s="536"/>
      <c r="F1779" s="537"/>
    </row>
    <row r="1780" spans="3:6" s="532" customFormat="1">
      <c r="C1780" s="536"/>
      <c r="F1780" s="537"/>
    </row>
    <row r="1781" spans="3:6" s="532" customFormat="1">
      <c r="C1781" s="536"/>
      <c r="F1781" s="537"/>
    </row>
    <row r="1782" spans="3:6" s="532" customFormat="1">
      <c r="C1782" s="536"/>
      <c r="F1782" s="537"/>
    </row>
    <row r="1783" spans="3:6" s="532" customFormat="1">
      <c r="C1783" s="536"/>
      <c r="F1783" s="537"/>
    </row>
    <row r="1784" spans="3:6" s="532" customFormat="1">
      <c r="C1784" s="536"/>
      <c r="F1784" s="537"/>
    </row>
    <row r="1785" spans="3:6" s="532" customFormat="1">
      <c r="C1785" s="536"/>
      <c r="F1785" s="537"/>
    </row>
    <row r="1786" spans="3:6" s="532" customFormat="1">
      <c r="C1786" s="536"/>
      <c r="F1786" s="537"/>
    </row>
    <row r="1787" spans="3:6" s="532" customFormat="1">
      <c r="C1787" s="536"/>
      <c r="F1787" s="537"/>
    </row>
    <row r="1788" spans="3:6" s="532" customFormat="1">
      <c r="C1788" s="536"/>
      <c r="F1788" s="537"/>
    </row>
    <row r="1789" spans="3:6" s="532" customFormat="1">
      <c r="C1789" s="536"/>
      <c r="F1789" s="537"/>
    </row>
    <row r="1790" spans="3:6" s="532" customFormat="1">
      <c r="C1790" s="536"/>
      <c r="F1790" s="537"/>
    </row>
    <row r="1791" spans="3:6" s="532" customFormat="1">
      <c r="C1791" s="536"/>
      <c r="F1791" s="537"/>
    </row>
    <row r="1792" spans="3:6" s="532" customFormat="1">
      <c r="C1792" s="536"/>
      <c r="F1792" s="537"/>
    </row>
    <row r="1793" spans="3:6" s="532" customFormat="1">
      <c r="C1793" s="536"/>
      <c r="F1793" s="537"/>
    </row>
    <row r="1794" spans="3:6" s="532" customFormat="1">
      <c r="C1794" s="536"/>
      <c r="F1794" s="537"/>
    </row>
    <row r="1795" spans="3:6" s="532" customFormat="1">
      <c r="C1795" s="536"/>
      <c r="F1795" s="537"/>
    </row>
    <row r="1796" spans="3:6" s="532" customFormat="1">
      <c r="C1796" s="536"/>
      <c r="F1796" s="537"/>
    </row>
    <row r="1797" spans="3:6" s="532" customFormat="1">
      <c r="C1797" s="536"/>
      <c r="F1797" s="537"/>
    </row>
    <row r="1798" spans="3:6" s="532" customFormat="1">
      <c r="C1798" s="536"/>
      <c r="F1798" s="537"/>
    </row>
    <row r="1799" spans="3:6" s="532" customFormat="1">
      <c r="C1799" s="536"/>
      <c r="F1799" s="537"/>
    </row>
    <row r="1800" spans="3:6" s="532" customFormat="1">
      <c r="C1800" s="536"/>
      <c r="F1800" s="537"/>
    </row>
    <row r="1801" spans="3:6" s="532" customFormat="1">
      <c r="C1801" s="536"/>
      <c r="F1801" s="537"/>
    </row>
    <row r="1802" spans="3:6" s="532" customFormat="1">
      <c r="C1802" s="536"/>
      <c r="F1802" s="537"/>
    </row>
    <row r="1803" spans="3:6" s="532" customFormat="1">
      <c r="C1803" s="536"/>
      <c r="F1803" s="537"/>
    </row>
    <row r="1804" spans="3:6" s="532" customFormat="1">
      <c r="C1804" s="536"/>
      <c r="F1804" s="537"/>
    </row>
    <row r="1805" spans="3:6" s="532" customFormat="1">
      <c r="C1805" s="536"/>
      <c r="F1805" s="537"/>
    </row>
    <row r="1806" spans="3:6" s="532" customFormat="1">
      <c r="C1806" s="536"/>
      <c r="F1806" s="537"/>
    </row>
    <row r="1807" spans="3:6" s="532" customFormat="1">
      <c r="C1807" s="536"/>
      <c r="F1807" s="537"/>
    </row>
    <row r="1808" spans="3:6" s="532" customFormat="1">
      <c r="C1808" s="536"/>
      <c r="F1808" s="537"/>
    </row>
    <row r="1809" spans="3:6" s="532" customFormat="1">
      <c r="C1809" s="536"/>
      <c r="F1809" s="537"/>
    </row>
    <row r="1810" spans="3:6" s="532" customFormat="1">
      <c r="C1810" s="536"/>
      <c r="F1810" s="537"/>
    </row>
    <row r="1811" spans="3:6" s="532" customFormat="1">
      <c r="C1811" s="536"/>
      <c r="F1811" s="537"/>
    </row>
    <row r="1812" spans="3:6" s="532" customFormat="1">
      <c r="C1812" s="536"/>
      <c r="F1812" s="537"/>
    </row>
    <row r="1813" spans="3:6" s="532" customFormat="1">
      <c r="C1813" s="536"/>
      <c r="F1813" s="537"/>
    </row>
    <row r="1814" spans="3:6" s="532" customFormat="1">
      <c r="C1814" s="536"/>
      <c r="F1814" s="537"/>
    </row>
    <row r="1815" spans="3:6" s="532" customFormat="1">
      <c r="C1815" s="536"/>
      <c r="F1815" s="537"/>
    </row>
    <row r="1816" spans="3:6" s="532" customFormat="1">
      <c r="C1816" s="536"/>
      <c r="F1816" s="537"/>
    </row>
    <row r="1817" spans="3:6" s="532" customFormat="1">
      <c r="C1817" s="536"/>
      <c r="F1817" s="537"/>
    </row>
    <row r="1818" spans="3:6" s="532" customFormat="1">
      <c r="C1818" s="536"/>
      <c r="F1818" s="537"/>
    </row>
    <row r="1819" spans="3:6" s="532" customFormat="1">
      <c r="C1819" s="536"/>
      <c r="F1819" s="537"/>
    </row>
    <row r="1820" spans="3:6" s="532" customFormat="1">
      <c r="C1820" s="536"/>
      <c r="F1820" s="537"/>
    </row>
    <row r="1821" spans="3:6" s="532" customFormat="1">
      <c r="C1821" s="536"/>
      <c r="F1821" s="537"/>
    </row>
    <row r="1822" spans="3:6" s="532" customFormat="1">
      <c r="C1822" s="536"/>
      <c r="F1822" s="537"/>
    </row>
    <row r="1823" spans="3:6" s="532" customFormat="1">
      <c r="C1823" s="536"/>
      <c r="F1823" s="537"/>
    </row>
    <row r="1824" spans="3:6" s="532" customFormat="1">
      <c r="C1824" s="536"/>
      <c r="F1824" s="537"/>
    </row>
    <row r="1825" spans="3:6" s="532" customFormat="1">
      <c r="C1825" s="536"/>
      <c r="F1825" s="537"/>
    </row>
    <row r="1826" spans="3:6" s="532" customFormat="1">
      <c r="C1826" s="536"/>
      <c r="F1826" s="537"/>
    </row>
    <row r="1827" spans="3:6" s="532" customFormat="1">
      <c r="C1827" s="536"/>
      <c r="F1827" s="537"/>
    </row>
    <row r="1828" spans="3:6" s="532" customFormat="1">
      <c r="C1828" s="536"/>
      <c r="F1828" s="537"/>
    </row>
    <row r="1829" spans="3:6" s="532" customFormat="1">
      <c r="C1829" s="536"/>
      <c r="F1829" s="537"/>
    </row>
    <row r="1830" spans="3:6" s="532" customFormat="1">
      <c r="C1830" s="536"/>
      <c r="F1830" s="537"/>
    </row>
    <row r="1831" spans="3:6" s="532" customFormat="1">
      <c r="C1831" s="536"/>
      <c r="F1831" s="537"/>
    </row>
    <row r="1832" spans="3:6" s="532" customFormat="1">
      <c r="C1832" s="536"/>
      <c r="F1832" s="537"/>
    </row>
    <row r="1833" spans="3:6" s="532" customFormat="1">
      <c r="C1833" s="536"/>
      <c r="F1833" s="537"/>
    </row>
    <row r="1834" spans="3:6" s="532" customFormat="1">
      <c r="C1834" s="536"/>
      <c r="F1834" s="537"/>
    </row>
    <row r="1835" spans="3:6" s="532" customFormat="1">
      <c r="C1835" s="536"/>
      <c r="F1835" s="537"/>
    </row>
    <row r="1836" spans="3:6" s="532" customFormat="1">
      <c r="C1836" s="536"/>
      <c r="F1836" s="537"/>
    </row>
    <row r="1837" spans="3:6" s="532" customFormat="1">
      <c r="C1837" s="536"/>
      <c r="F1837" s="537"/>
    </row>
    <row r="1838" spans="3:6" s="532" customFormat="1">
      <c r="C1838" s="536"/>
      <c r="F1838" s="537"/>
    </row>
    <row r="1839" spans="3:6" s="532" customFormat="1">
      <c r="C1839" s="536"/>
      <c r="F1839" s="537"/>
    </row>
    <row r="1840" spans="3:6" s="532" customFormat="1">
      <c r="C1840" s="536"/>
      <c r="F1840" s="537"/>
    </row>
    <row r="1841" spans="3:6" s="532" customFormat="1">
      <c r="C1841" s="536"/>
      <c r="F1841" s="537"/>
    </row>
    <row r="1842" spans="3:6" s="532" customFormat="1">
      <c r="C1842" s="536"/>
      <c r="F1842" s="537"/>
    </row>
    <row r="1843" spans="3:6" s="532" customFormat="1">
      <c r="C1843" s="536"/>
      <c r="F1843" s="537"/>
    </row>
    <row r="1844" spans="3:6" s="532" customFormat="1">
      <c r="C1844" s="536"/>
      <c r="F1844" s="537"/>
    </row>
    <row r="1845" spans="3:6" s="532" customFormat="1">
      <c r="C1845" s="536"/>
      <c r="F1845" s="537"/>
    </row>
    <row r="1846" spans="3:6" s="532" customFormat="1">
      <c r="C1846" s="536"/>
      <c r="F1846" s="537"/>
    </row>
    <row r="1847" spans="3:6" s="532" customFormat="1">
      <c r="C1847" s="536"/>
      <c r="F1847" s="537"/>
    </row>
    <row r="1848" spans="3:6" s="532" customFormat="1">
      <c r="C1848" s="536"/>
      <c r="F1848" s="537"/>
    </row>
    <row r="1849" spans="3:6" s="532" customFormat="1">
      <c r="C1849" s="536"/>
      <c r="F1849" s="537"/>
    </row>
    <row r="1850" spans="3:6" s="532" customFormat="1">
      <c r="C1850" s="536"/>
      <c r="F1850" s="537"/>
    </row>
    <row r="1851" spans="3:6" s="532" customFormat="1">
      <c r="C1851" s="536"/>
      <c r="F1851" s="537"/>
    </row>
    <row r="1852" spans="3:6" s="532" customFormat="1">
      <c r="C1852" s="536"/>
      <c r="F1852" s="537"/>
    </row>
    <row r="1853" spans="3:6" s="532" customFormat="1">
      <c r="C1853" s="536"/>
      <c r="F1853" s="537"/>
    </row>
    <row r="1854" spans="3:6" s="532" customFormat="1">
      <c r="C1854" s="536"/>
      <c r="F1854" s="537"/>
    </row>
    <row r="1855" spans="3:6" s="532" customFormat="1">
      <c r="C1855" s="536"/>
      <c r="F1855" s="537"/>
    </row>
    <row r="1856" spans="3:6" s="532" customFormat="1">
      <c r="C1856" s="536"/>
      <c r="F1856" s="537"/>
    </row>
    <row r="1857" spans="3:6" s="532" customFormat="1">
      <c r="C1857" s="536"/>
      <c r="F1857" s="537"/>
    </row>
    <row r="1858" spans="3:6" s="532" customFormat="1">
      <c r="C1858" s="536"/>
      <c r="F1858" s="537"/>
    </row>
    <row r="1859" spans="3:6" s="532" customFormat="1">
      <c r="C1859" s="536"/>
      <c r="F1859" s="537"/>
    </row>
    <row r="1860" spans="3:6" s="532" customFormat="1">
      <c r="C1860" s="536"/>
      <c r="F1860" s="537"/>
    </row>
    <row r="1861" spans="3:6" s="532" customFormat="1">
      <c r="C1861" s="536"/>
      <c r="F1861" s="537"/>
    </row>
    <row r="1862" spans="3:6" s="532" customFormat="1">
      <c r="C1862" s="536"/>
      <c r="F1862" s="537"/>
    </row>
    <row r="1863" spans="3:6" s="532" customFormat="1">
      <c r="C1863" s="536"/>
      <c r="F1863" s="537"/>
    </row>
    <row r="1864" spans="3:6" s="532" customFormat="1">
      <c r="C1864" s="536"/>
      <c r="F1864" s="537"/>
    </row>
    <row r="1865" spans="3:6" s="532" customFormat="1">
      <c r="C1865" s="536"/>
      <c r="F1865" s="537"/>
    </row>
    <row r="1866" spans="3:6" s="532" customFormat="1">
      <c r="C1866" s="536"/>
      <c r="F1866" s="537"/>
    </row>
    <row r="1867" spans="3:6" s="532" customFormat="1">
      <c r="C1867" s="536"/>
      <c r="F1867" s="537"/>
    </row>
    <row r="1868" spans="3:6" s="532" customFormat="1">
      <c r="C1868" s="536"/>
      <c r="F1868" s="537"/>
    </row>
    <row r="1869" spans="3:6" s="532" customFormat="1">
      <c r="C1869" s="536"/>
      <c r="F1869" s="537"/>
    </row>
    <row r="1870" spans="3:6" s="532" customFormat="1">
      <c r="C1870" s="536"/>
      <c r="F1870" s="537"/>
    </row>
    <row r="1871" spans="3:6" s="532" customFormat="1">
      <c r="C1871" s="536"/>
      <c r="F1871" s="537"/>
    </row>
    <row r="1872" spans="3:6" s="532" customFormat="1">
      <c r="C1872" s="536"/>
      <c r="F1872" s="537"/>
    </row>
    <row r="1873" spans="3:6" s="532" customFormat="1">
      <c r="C1873" s="536"/>
      <c r="F1873" s="537"/>
    </row>
    <row r="1874" spans="3:6" s="532" customFormat="1">
      <c r="C1874" s="536"/>
      <c r="F1874" s="537"/>
    </row>
    <row r="1875" spans="3:6" s="532" customFormat="1">
      <c r="C1875" s="536"/>
      <c r="F1875" s="537"/>
    </row>
    <row r="1876" spans="3:6" s="532" customFormat="1">
      <c r="C1876" s="536"/>
      <c r="F1876" s="537"/>
    </row>
    <row r="1877" spans="3:6" s="532" customFormat="1">
      <c r="C1877" s="536"/>
      <c r="F1877" s="537"/>
    </row>
    <row r="1878" spans="3:6" s="532" customFormat="1">
      <c r="C1878" s="536"/>
      <c r="F1878" s="537"/>
    </row>
    <row r="1879" spans="3:6" s="532" customFormat="1">
      <c r="C1879" s="536"/>
      <c r="F1879" s="537"/>
    </row>
    <row r="1880" spans="3:6" s="532" customFormat="1">
      <c r="C1880" s="536"/>
      <c r="F1880" s="537"/>
    </row>
    <row r="1881" spans="3:6" s="532" customFormat="1">
      <c r="C1881" s="536"/>
      <c r="F1881" s="537"/>
    </row>
    <row r="1882" spans="3:6" s="532" customFormat="1">
      <c r="C1882" s="536"/>
      <c r="F1882" s="537"/>
    </row>
    <row r="1883" spans="3:6" s="532" customFormat="1">
      <c r="C1883" s="536"/>
      <c r="F1883" s="537"/>
    </row>
    <row r="1884" spans="3:6" s="532" customFormat="1">
      <c r="C1884" s="536"/>
      <c r="F1884" s="537"/>
    </row>
    <row r="1885" spans="3:6" s="532" customFormat="1">
      <c r="C1885" s="536"/>
      <c r="F1885" s="537"/>
    </row>
    <row r="1886" spans="3:6" s="532" customFormat="1">
      <c r="C1886" s="536"/>
      <c r="F1886" s="537"/>
    </row>
    <row r="1887" spans="3:6" s="532" customFormat="1">
      <c r="C1887" s="536"/>
      <c r="F1887" s="537"/>
    </row>
    <row r="1888" spans="3:6" s="532" customFormat="1">
      <c r="C1888" s="536"/>
      <c r="F1888" s="537"/>
    </row>
    <row r="1889" spans="3:6" s="532" customFormat="1">
      <c r="C1889" s="536"/>
      <c r="F1889" s="537"/>
    </row>
    <row r="1890" spans="3:6" s="532" customFormat="1">
      <c r="C1890" s="536"/>
      <c r="F1890" s="537"/>
    </row>
    <row r="1891" spans="3:6" s="532" customFormat="1">
      <c r="C1891" s="536"/>
      <c r="F1891" s="537"/>
    </row>
    <row r="1892" spans="3:6" s="532" customFormat="1">
      <c r="C1892" s="536"/>
      <c r="F1892" s="537"/>
    </row>
    <row r="1893" spans="3:6" s="532" customFormat="1">
      <c r="C1893" s="536"/>
      <c r="F1893" s="537"/>
    </row>
    <row r="1894" spans="3:6" s="532" customFormat="1">
      <c r="C1894" s="536"/>
      <c r="F1894" s="537"/>
    </row>
    <row r="1895" spans="3:6" s="532" customFormat="1">
      <c r="C1895" s="536"/>
      <c r="F1895" s="537"/>
    </row>
    <row r="1896" spans="3:6" s="532" customFormat="1">
      <c r="C1896" s="536"/>
      <c r="F1896" s="537"/>
    </row>
    <row r="1897" spans="3:6" s="532" customFormat="1">
      <c r="C1897" s="536"/>
      <c r="F1897" s="537"/>
    </row>
    <row r="1898" spans="3:6" s="532" customFormat="1">
      <c r="C1898" s="536"/>
      <c r="F1898" s="537"/>
    </row>
    <row r="1899" spans="3:6" s="532" customFormat="1">
      <c r="C1899" s="536"/>
      <c r="F1899" s="537"/>
    </row>
    <row r="1900" spans="3:6" s="532" customFormat="1">
      <c r="C1900" s="536"/>
      <c r="F1900" s="537"/>
    </row>
    <row r="1901" spans="3:6" s="532" customFormat="1">
      <c r="C1901" s="536"/>
      <c r="F1901" s="537"/>
    </row>
    <row r="1902" spans="3:6" s="532" customFormat="1">
      <c r="C1902" s="536"/>
      <c r="F1902" s="537"/>
    </row>
    <row r="1903" spans="3:6" s="532" customFormat="1">
      <c r="C1903" s="536"/>
      <c r="F1903" s="537"/>
    </row>
    <row r="1904" spans="3:6" s="532" customFormat="1">
      <c r="C1904" s="536"/>
      <c r="F1904" s="537"/>
    </row>
    <row r="1905" spans="3:6" s="532" customFormat="1">
      <c r="C1905" s="536"/>
      <c r="F1905" s="537"/>
    </row>
    <row r="1906" spans="3:6" s="532" customFormat="1">
      <c r="C1906" s="536"/>
      <c r="F1906" s="537"/>
    </row>
    <row r="1907" spans="3:6" s="532" customFormat="1">
      <c r="C1907" s="536"/>
      <c r="F1907" s="537"/>
    </row>
    <row r="1908" spans="3:6" s="532" customFormat="1">
      <c r="C1908" s="536"/>
      <c r="F1908" s="537"/>
    </row>
    <row r="1909" spans="3:6" s="532" customFormat="1">
      <c r="C1909" s="536"/>
      <c r="F1909" s="537"/>
    </row>
    <row r="1910" spans="3:6" s="532" customFormat="1">
      <c r="C1910" s="536"/>
      <c r="F1910" s="537"/>
    </row>
    <row r="1911" spans="3:6" s="532" customFormat="1">
      <c r="C1911" s="536"/>
      <c r="F1911" s="537"/>
    </row>
    <row r="1912" spans="3:6" s="532" customFormat="1">
      <c r="C1912" s="536"/>
      <c r="F1912" s="537"/>
    </row>
    <row r="1913" spans="3:6" s="532" customFormat="1">
      <c r="C1913" s="536"/>
      <c r="F1913" s="537"/>
    </row>
    <row r="1914" spans="3:6" s="532" customFormat="1">
      <c r="C1914" s="536"/>
      <c r="F1914" s="537"/>
    </row>
    <row r="1915" spans="3:6" s="532" customFormat="1">
      <c r="C1915" s="536"/>
      <c r="F1915" s="537"/>
    </row>
    <row r="1916" spans="3:6" s="532" customFormat="1">
      <c r="C1916" s="536"/>
      <c r="F1916" s="537"/>
    </row>
    <row r="1917" spans="3:6" s="532" customFormat="1">
      <c r="C1917" s="536"/>
      <c r="F1917" s="537"/>
    </row>
    <row r="1918" spans="3:6" s="532" customFormat="1">
      <c r="C1918" s="536"/>
      <c r="F1918" s="537"/>
    </row>
    <row r="1919" spans="3:6" s="532" customFormat="1">
      <c r="C1919" s="536"/>
      <c r="F1919" s="537"/>
    </row>
    <row r="1920" spans="3:6" s="532" customFormat="1">
      <c r="C1920" s="536"/>
      <c r="F1920" s="537"/>
    </row>
    <row r="1921" spans="3:6" s="532" customFormat="1">
      <c r="C1921" s="536"/>
      <c r="F1921" s="537"/>
    </row>
    <row r="1922" spans="3:6" s="532" customFormat="1">
      <c r="C1922" s="536"/>
      <c r="F1922" s="537"/>
    </row>
    <row r="1923" spans="3:6" s="532" customFormat="1">
      <c r="C1923" s="536"/>
      <c r="F1923" s="537"/>
    </row>
    <row r="1924" spans="3:6" s="532" customFormat="1">
      <c r="C1924" s="536"/>
      <c r="F1924" s="537"/>
    </row>
    <row r="1925" spans="3:6" s="532" customFormat="1">
      <c r="C1925" s="536"/>
      <c r="F1925" s="537"/>
    </row>
    <row r="1926" spans="3:6" s="532" customFormat="1">
      <c r="C1926" s="536"/>
      <c r="F1926" s="537"/>
    </row>
    <row r="1927" spans="3:6" s="532" customFormat="1">
      <c r="C1927" s="536"/>
      <c r="F1927" s="537"/>
    </row>
    <row r="1928" spans="3:6" s="532" customFormat="1">
      <c r="C1928" s="536"/>
      <c r="F1928" s="537"/>
    </row>
    <row r="1929" spans="3:6" s="532" customFormat="1">
      <c r="C1929" s="536"/>
      <c r="F1929" s="537"/>
    </row>
    <row r="1930" spans="3:6" s="532" customFormat="1">
      <c r="C1930" s="536"/>
      <c r="F1930" s="537"/>
    </row>
    <row r="1931" spans="3:6" s="532" customFormat="1">
      <c r="C1931" s="536"/>
      <c r="F1931" s="537"/>
    </row>
    <row r="1932" spans="3:6" s="532" customFormat="1">
      <c r="C1932" s="536"/>
      <c r="F1932" s="537"/>
    </row>
    <row r="1933" spans="3:6" s="532" customFormat="1">
      <c r="C1933" s="536"/>
      <c r="F1933" s="537"/>
    </row>
    <row r="1934" spans="3:6" s="532" customFormat="1">
      <c r="C1934" s="536"/>
      <c r="F1934" s="537"/>
    </row>
    <row r="1935" spans="3:6" s="532" customFormat="1">
      <c r="C1935" s="536"/>
      <c r="F1935" s="537"/>
    </row>
    <row r="1936" spans="3:6" s="532" customFormat="1">
      <c r="C1936" s="536"/>
      <c r="F1936" s="537"/>
    </row>
    <row r="1937" spans="3:6" s="532" customFormat="1">
      <c r="C1937" s="536"/>
      <c r="F1937" s="537"/>
    </row>
    <row r="1938" spans="3:6" s="532" customFormat="1">
      <c r="C1938" s="536"/>
      <c r="F1938" s="537"/>
    </row>
    <row r="1939" spans="3:6" s="532" customFormat="1">
      <c r="C1939" s="536"/>
      <c r="F1939" s="537"/>
    </row>
    <row r="1940" spans="3:6" s="532" customFormat="1">
      <c r="C1940" s="536"/>
      <c r="F1940" s="537"/>
    </row>
    <row r="1941" spans="3:6" s="532" customFormat="1">
      <c r="C1941" s="536"/>
      <c r="F1941" s="537"/>
    </row>
    <row r="1942" spans="3:6" s="532" customFormat="1">
      <c r="C1942" s="536"/>
      <c r="F1942" s="537"/>
    </row>
    <row r="1943" spans="3:6" s="532" customFormat="1">
      <c r="C1943" s="536"/>
      <c r="F1943" s="537"/>
    </row>
    <row r="1944" spans="3:6" s="532" customFormat="1">
      <c r="C1944" s="536"/>
      <c r="F1944" s="537"/>
    </row>
    <row r="1945" spans="3:6" s="532" customFormat="1">
      <c r="C1945" s="536"/>
      <c r="F1945" s="537"/>
    </row>
    <row r="1946" spans="3:6" s="532" customFormat="1">
      <c r="C1946" s="536"/>
      <c r="F1946" s="537"/>
    </row>
    <row r="1947" spans="3:6" s="532" customFormat="1">
      <c r="C1947" s="536"/>
      <c r="F1947" s="537"/>
    </row>
    <row r="1948" spans="3:6" s="532" customFormat="1">
      <c r="C1948" s="536"/>
      <c r="F1948" s="537"/>
    </row>
    <row r="1949" spans="3:6" s="532" customFormat="1">
      <c r="C1949" s="536"/>
      <c r="F1949" s="537"/>
    </row>
    <row r="1950" spans="3:6" s="532" customFormat="1">
      <c r="C1950" s="536"/>
      <c r="F1950" s="537"/>
    </row>
    <row r="1951" spans="3:6" s="532" customFormat="1">
      <c r="C1951" s="536"/>
      <c r="F1951" s="537"/>
    </row>
    <row r="1952" spans="3:6" s="532" customFormat="1">
      <c r="C1952" s="536"/>
      <c r="F1952" s="537"/>
    </row>
    <row r="1953" spans="3:6" s="532" customFormat="1">
      <c r="C1953" s="536"/>
      <c r="F1953" s="537"/>
    </row>
    <row r="1954" spans="3:6" s="532" customFormat="1">
      <c r="C1954" s="536"/>
      <c r="F1954" s="537"/>
    </row>
    <row r="1955" spans="3:6" s="532" customFormat="1">
      <c r="C1955" s="536"/>
      <c r="F1955" s="537"/>
    </row>
    <row r="1956" spans="3:6" s="532" customFormat="1">
      <c r="C1956" s="536"/>
      <c r="F1956" s="537"/>
    </row>
    <row r="1957" spans="3:6" s="532" customFormat="1">
      <c r="C1957" s="536"/>
      <c r="F1957" s="537"/>
    </row>
    <row r="1958" spans="3:6" s="532" customFormat="1">
      <c r="C1958" s="536"/>
      <c r="F1958" s="537"/>
    </row>
    <row r="1959" spans="3:6" s="532" customFormat="1">
      <c r="C1959" s="536"/>
      <c r="F1959" s="537"/>
    </row>
    <row r="1960" spans="3:6" s="532" customFormat="1">
      <c r="C1960" s="536"/>
      <c r="F1960" s="537"/>
    </row>
    <row r="1961" spans="3:6" s="532" customFormat="1">
      <c r="C1961" s="536"/>
      <c r="F1961" s="537"/>
    </row>
    <row r="1962" spans="3:6" s="532" customFormat="1">
      <c r="C1962" s="536"/>
      <c r="F1962" s="537"/>
    </row>
    <row r="1963" spans="3:6" s="532" customFormat="1">
      <c r="C1963" s="536"/>
      <c r="F1963" s="537"/>
    </row>
    <row r="1964" spans="3:6" s="532" customFormat="1">
      <c r="C1964" s="536"/>
      <c r="F1964" s="537"/>
    </row>
    <row r="1965" spans="3:6" s="532" customFormat="1">
      <c r="C1965" s="536"/>
      <c r="F1965" s="537"/>
    </row>
    <row r="1966" spans="3:6" s="532" customFormat="1">
      <c r="C1966" s="536"/>
      <c r="F1966" s="537"/>
    </row>
    <row r="1967" spans="3:6" s="532" customFormat="1">
      <c r="C1967" s="536"/>
      <c r="F1967" s="537"/>
    </row>
    <row r="1968" spans="3:6" s="532" customFormat="1">
      <c r="C1968" s="536"/>
      <c r="F1968" s="537"/>
    </row>
    <row r="1969" spans="3:6" s="532" customFormat="1">
      <c r="C1969" s="536"/>
      <c r="F1969" s="537"/>
    </row>
    <row r="1970" spans="3:6" s="532" customFormat="1">
      <c r="C1970" s="536"/>
      <c r="F1970" s="537"/>
    </row>
    <row r="1971" spans="3:6" s="532" customFormat="1">
      <c r="C1971" s="536"/>
      <c r="F1971" s="537"/>
    </row>
    <row r="1972" spans="3:6" s="532" customFormat="1">
      <c r="C1972" s="536"/>
      <c r="F1972" s="537"/>
    </row>
    <row r="1973" spans="3:6" s="532" customFormat="1">
      <c r="C1973" s="536"/>
      <c r="F1973" s="537"/>
    </row>
    <row r="1974" spans="3:6" s="532" customFormat="1">
      <c r="C1974" s="536"/>
      <c r="F1974" s="537"/>
    </row>
    <row r="1975" spans="3:6" s="532" customFormat="1">
      <c r="C1975" s="536"/>
      <c r="F1975" s="537"/>
    </row>
    <row r="1976" spans="3:6" s="532" customFormat="1">
      <c r="C1976" s="536"/>
      <c r="F1976" s="537"/>
    </row>
    <row r="1977" spans="3:6" s="532" customFormat="1">
      <c r="C1977" s="536"/>
      <c r="F1977" s="537"/>
    </row>
    <row r="1978" spans="3:6" s="532" customFormat="1">
      <c r="C1978" s="536"/>
      <c r="F1978" s="537"/>
    </row>
    <row r="1979" spans="3:6" s="532" customFormat="1">
      <c r="C1979" s="536"/>
      <c r="F1979" s="537"/>
    </row>
    <row r="1980" spans="3:6" s="532" customFormat="1">
      <c r="C1980" s="536"/>
      <c r="F1980" s="537"/>
    </row>
    <row r="1981" spans="3:6" s="532" customFormat="1">
      <c r="C1981" s="536"/>
      <c r="F1981" s="537"/>
    </row>
    <row r="1982" spans="3:6" s="532" customFormat="1">
      <c r="C1982" s="536"/>
      <c r="F1982" s="537"/>
    </row>
    <row r="1983" spans="3:6" s="532" customFormat="1">
      <c r="C1983" s="536"/>
      <c r="F1983" s="537"/>
    </row>
    <row r="1984" spans="3:6" s="532" customFormat="1">
      <c r="C1984" s="536"/>
      <c r="F1984" s="537"/>
    </row>
    <row r="1985" spans="3:6" s="532" customFormat="1">
      <c r="C1985" s="536"/>
      <c r="F1985" s="537"/>
    </row>
    <row r="1986" spans="3:6" s="532" customFormat="1">
      <c r="C1986" s="536"/>
      <c r="F1986" s="537"/>
    </row>
    <row r="1987" spans="3:6" s="532" customFormat="1">
      <c r="C1987" s="536"/>
      <c r="F1987" s="537"/>
    </row>
    <row r="1988" spans="3:6" s="532" customFormat="1">
      <c r="C1988" s="536"/>
      <c r="F1988" s="537"/>
    </row>
    <row r="1989" spans="3:6" s="532" customFormat="1">
      <c r="C1989" s="536"/>
      <c r="F1989" s="537"/>
    </row>
    <row r="1990" spans="3:6" s="532" customFormat="1">
      <c r="C1990" s="536"/>
      <c r="F1990" s="537"/>
    </row>
    <row r="1991" spans="3:6" s="532" customFormat="1">
      <c r="C1991" s="536"/>
      <c r="F1991" s="537"/>
    </row>
    <row r="1992" spans="3:6" s="532" customFormat="1">
      <c r="C1992" s="536"/>
      <c r="F1992" s="537"/>
    </row>
    <row r="1993" spans="3:6" s="532" customFormat="1">
      <c r="C1993" s="536"/>
      <c r="F1993" s="537"/>
    </row>
    <row r="1994" spans="3:6" s="532" customFormat="1">
      <c r="C1994" s="536"/>
      <c r="F1994" s="537"/>
    </row>
    <row r="1995" spans="3:6" s="532" customFormat="1">
      <c r="C1995" s="536"/>
      <c r="F1995" s="537"/>
    </row>
    <row r="1996" spans="3:6" s="532" customFormat="1">
      <c r="C1996" s="536"/>
      <c r="F1996" s="537"/>
    </row>
    <row r="1997" spans="3:6" s="532" customFormat="1">
      <c r="C1997" s="536"/>
      <c r="F1997" s="537"/>
    </row>
    <row r="1998" spans="3:6" s="532" customFormat="1">
      <c r="C1998" s="536"/>
      <c r="F1998" s="537"/>
    </row>
    <row r="1999" spans="3:6" s="532" customFormat="1">
      <c r="C1999" s="536"/>
      <c r="F1999" s="537"/>
    </row>
    <row r="2000" spans="3:6" s="532" customFormat="1">
      <c r="C2000" s="536"/>
      <c r="F2000" s="537"/>
    </row>
    <row r="2001" spans="3:6" s="532" customFormat="1">
      <c r="C2001" s="536"/>
      <c r="F2001" s="537"/>
    </row>
    <row r="2002" spans="3:6" s="532" customFormat="1">
      <c r="C2002" s="536"/>
      <c r="F2002" s="537"/>
    </row>
    <row r="2003" spans="3:6" s="532" customFormat="1">
      <c r="C2003" s="536"/>
      <c r="F2003" s="537"/>
    </row>
    <row r="2004" spans="3:6" s="532" customFormat="1">
      <c r="C2004" s="536"/>
      <c r="F2004" s="537"/>
    </row>
    <row r="2005" spans="3:6" s="532" customFormat="1">
      <c r="C2005" s="536"/>
      <c r="F2005" s="537"/>
    </row>
    <row r="2006" spans="3:6" s="532" customFormat="1">
      <c r="C2006" s="536"/>
      <c r="F2006" s="537"/>
    </row>
    <row r="2007" spans="3:6" s="532" customFormat="1">
      <c r="C2007" s="536"/>
      <c r="F2007" s="537"/>
    </row>
    <row r="2008" spans="3:6" s="532" customFormat="1">
      <c r="C2008" s="536"/>
      <c r="F2008" s="537"/>
    </row>
    <row r="2009" spans="3:6" s="532" customFormat="1">
      <c r="C2009" s="536"/>
      <c r="F2009" s="537"/>
    </row>
    <row r="2010" spans="3:6" s="532" customFormat="1">
      <c r="C2010" s="536"/>
      <c r="F2010" s="537"/>
    </row>
    <row r="2011" spans="3:6" s="532" customFormat="1">
      <c r="C2011" s="536"/>
      <c r="F2011" s="537"/>
    </row>
    <row r="2012" spans="3:6" s="532" customFormat="1">
      <c r="C2012" s="536"/>
      <c r="F2012" s="537"/>
    </row>
    <row r="2013" spans="3:6" s="532" customFormat="1">
      <c r="C2013" s="536"/>
      <c r="F2013" s="537"/>
    </row>
    <row r="2014" spans="3:6" s="532" customFormat="1">
      <c r="C2014" s="536"/>
      <c r="F2014" s="537"/>
    </row>
    <row r="2015" spans="3:6" s="532" customFormat="1">
      <c r="C2015" s="536"/>
      <c r="F2015" s="537"/>
    </row>
    <row r="2016" spans="3:6" s="532" customFormat="1">
      <c r="C2016" s="536"/>
      <c r="F2016" s="537"/>
    </row>
    <row r="2017" spans="3:6" s="532" customFormat="1">
      <c r="C2017" s="536"/>
      <c r="F2017" s="537"/>
    </row>
    <row r="2018" spans="3:6" s="532" customFormat="1">
      <c r="C2018" s="536"/>
      <c r="F2018" s="537"/>
    </row>
    <row r="2019" spans="3:6" s="532" customFormat="1">
      <c r="C2019" s="536"/>
      <c r="F2019" s="537"/>
    </row>
    <row r="2020" spans="3:6" s="532" customFormat="1">
      <c r="C2020" s="536"/>
      <c r="F2020" s="537"/>
    </row>
    <row r="2021" spans="3:6" s="532" customFormat="1">
      <c r="C2021" s="536"/>
      <c r="F2021" s="537"/>
    </row>
    <row r="2022" spans="3:6" s="532" customFormat="1">
      <c r="C2022" s="536"/>
      <c r="F2022" s="537"/>
    </row>
    <row r="2023" spans="3:6" s="532" customFormat="1">
      <c r="C2023" s="536"/>
      <c r="F2023" s="537"/>
    </row>
    <row r="2024" spans="3:6" s="532" customFormat="1">
      <c r="C2024" s="536"/>
      <c r="F2024" s="537"/>
    </row>
    <row r="2025" spans="3:6" s="532" customFormat="1">
      <c r="C2025" s="536"/>
      <c r="F2025" s="537"/>
    </row>
    <row r="2026" spans="3:6" s="532" customFormat="1">
      <c r="C2026" s="536"/>
      <c r="F2026" s="537"/>
    </row>
    <row r="2027" spans="3:6" s="532" customFormat="1">
      <c r="C2027" s="536"/>
      <c r="F2027" s="537"/>
    </row>
    <row r="2028" spans="3:6" s="532" customFormat="1">
      <c r="C2028" s="536"/>
      <c r="F2028" s="537"/>
    </row>
    <row r="2029" spans="3:6" s="532" customFormat="1">
      <c r="C2029" s="536"/>
      <c r="F2029" s="537"/>
    </row>
    <row r="2030" spans="3:6" s="532" customFormat="1">
      <c r="C2030" s="536"/>
      <c r="F2030" s="537"/>
    </row>
    <row r="2031" spans="3:6" s="532" customFormat="1">
      <c r="C2031" s="536"/>
      <c r="F2031" s="537"/>
    </row>
    <row r="2032" spans="3:6" s="532" customFormat="1">
      <c r="C2032" s="536"/>
      <c r="F2032" s="537"/>
    </row>
    <row r="2033" spans="3:6" s="532" customFormat="1">
      <c r="C2033" s="536"/>
      <c r="F2033" s="537"/>
    </row>
    <row r="2034" spans="3:6" s="532" customFormat="1">
      <c r="C2034" s="536"/>
      <c r="F2034" s="537"/>
    </row>
    <row r="2035" spans="3:6" s="532" customFormat="1">
      <c r="C2035" s="536"/>
      <c r="F2035" s="537"/>
    </row>
    <row r="2036" spans="3:6" s="532" customFormat="1">
      <c r="C2036" s="536"/>
      <c r="F2036" s="537"/>
    </row>
    <row r="2037" spans="3:6" s="532" customFormat="1">
      <c r="C2037" s="536"/>
      <c r="F2037" s="537"/>
    </row>
    <row r="2038" spans="3:6" s="532" customFormat="1">
      <c r="C2038" s="536"/>
      <c r="F2038" s="537"/>
    </row>
    <row r="2039" spans="3:6" s="532" customFormat="1">
      <c r="C2039" s="536"/>
      <c r="F2039" s="537"/>
    </row>
    <row r="2040" spans="3:6" s="532" customFormat="1">
      <c r="C2040" s="536"/>
      <c r="F2040" s="537"/>
    </row>
    <row r="2041" spans="3:6" s="532" customFormat="1">
      <c r="C2041" s="536"/>
      <c r="F2041" s="537"/>
    </row>
    <row r="2042" spans="3:6" s="532" customFormat="1">
      <c r="C2042" s="536"/>
      <c r="F2042" s="537"/>
    </row>
    <row r="2043" spans="3:6" s="532" customFormat="1">
      <c r="C2043" s="536"/>
      <c r="F2043" s="537"/>
    </row>
    <row r="2044" spans="3:6" s="532" customFormat="1">
      <c r="C2044" s="536"/>
      <c r="F2044" s="537"/>
    </row>
    <row r="2045" spans="3:6" s="532" customFormat="1">
      <c r="C2045" s="536"/>
      <c r="F2045" s="537"/>
    </row>
    <row r="2046" spans="3:6" s="532" customFormat="1">
      <c r="C2046" s="536"/>
      <c r="F2046" s="537"/>
    </row>
    <row r="2047" spans="3:6" s="532" customFormat="1">
      <c r="C2047" s="536"/>
      <c r="F2047" s="537"/>
    </row>
    <row r="2048" spans="3:6" s="532" customFormat="1">
      <c r="C2048" s="536"/>
      <c r="F2048" s="537"/>
    </row>
    <row r="2049" spans="3:6" s="532" customFormat="1">
      <c r="C2049" s="536"/>
      <c r="F2049" s="537"/>
    </row>
    <row r="2050" spans="3:6" s="532" customFormat="1">
      <c r="C2050" s="536"/>
      <c r="F2050" s="537"/>
    </row>
    <row r="2051" spans="3:6" s="532" customFormat="1">
      <c r="C2051" s="536"/>
      <c r="F2051" s="537"/>
    </row>
    <row r="2052" spans="3:6" s="532" customFormat="1">
      <c r="C2052" s="536"/>
      <c r="F2052" s="537"/>
    </row>
    <row r="2053" spans="3:6" s="532" customFormat="1">
      <c r="C2053" s="536"/>
      <c r="F2053" s="537"/>
    </row>
    <row r="2054" spans="3:6" s="532" customFormat="1">
      <c r="C2054" s="536"/>
      <c r="F2054" s="537"/>
    </row>
    <row r="2055" spans="3:6" s="532" customFormat="1">
      <c r="C2055" s="536"/>
      <c r="F2055" s="537"/>
    </row>
    <row r="2056" spans="3:6" s="532" customFormat="1">
      <c r="C2056" s="536"/>
      <c r="F2056" s="537"/>
    </row>
    <row r="2057" spans="3:6" s="532" customFormat="1">
      <c r="C2057" s="536"/>
      <c r="F2057" s="537"/>
    </row>
    <row r="2058" spans="3:6" s="532" customFormat="1">
      <c r="C2058" s="536"/>
      <c r="F2058" s="537"/>
    </row>
    <row r="2059" spans="3:6" s="532" customFormat="1">
      <c r="C2059" s="536"/>
      <c r="F2059" s="537"/>
    </row>
    <row r="2060" spans="3:6" s="532" customFormat="1">
      <c r="C2060" s="536"/>
      <c r="F2060" s="537"/>
    </row>
    <row r="2061" spans="3:6" s="532" customFormat="1">
      <c r="C2061" s="536"/>
      <c r="F2061" s="537"/>
    </row>
    <row r="2062" spans="3:6" s="532" customFormat="1">
      <c r="C2062" s="536"/>
      <c r="F2062" s="537"/>
    </row>
    <row r="2063" spans="3:6" s="532" customFormat="1">
      <c r="C2063" s="536"/>
      <c r="F2063" s="537"/>
    </row>
    <row r="2064" spans="3:6" s="532" customFormat="1">
      <c r="C2064" s="536"/>
      <c r="F2064" s="537"/>
    </row>
    <row r="2065" spans="3:6" s="532" customFormat="1">
      <c r="C2065" s="536"/>
      <c r="F2065" s="537"/>
    </row>
    <row r="2066" spans="3:6" s="532" customFormat="1">
      <c r="C2066" s="536"/>
      <c r="F2066" s="537"/>
    </row>
    <row r="2067" spans="3:6" s="532" customFormat="1">
      <c r="C2067" s="536"/>
      <c r="F2067" s="537"/>
    </row>
    <row r="2068" spans="3:6" s="532" customFormat="1">
      <c r="C2068" s="536"/>
      <c r="F2068" s="537"/>
    </row>
    <row r="2069" spans="3:6" s="532" customFormat="1">
      <c r="C2069" s="536"/>
      <c r="F2069" s="537"/>
    </row>
    <row r="2070" spans="3:6" s="532" customFormat="1">
      <c r="C2070" s="536"/>
      <c r="F2070" s="537"/>
    </row>
    <row r="2071" spans="3:6" s="532" customFormat="1">
      <c r="C2071" s="536"/>
      <c r="F2071" s="537"/>
    </row>
    <row r="2072" spans="3:6" s="532" customFormat="1">
      <c r="C2072" s="536"/>
      <c r="F2072" s="537"/>
    </row>
    <row r="2073" spans="3:6" s="532" customFormat="1">
      <c r="C2073" s="536"/>
      <c r="F2073" s="537"/>
    </row>
    <row r="2074" spans="3:6" s="532" customFormat="1">
      <c r="C2074" s="536"/>
      <c r="F2074" s="537"/>
    </row>
    <row r="2075" spans="3:6" s="532" customFormat="1">
      <c r="C2075" s="536"/>
      <c r="F2075" s="537"/>
    </row>
    <row r="2076" spans="3:6" s="532" customFormat="1">
      <c r="C2076" s="536"/>
      <c r="F2076" s="537"/>
    </row>
    <row r="2077" spans="3:6" s="532" customFormat="1">
      <c r="C2077" s="536"/>
      <c r="F2077" s="537"/>
    </row>
    <row r="2078" spans="3:6" s="532" customFormat="1">
      <c r="C2078" s="536"/>
      <c r="F2078" s="537"/>
    </row>
    <row r="2079" spans="3:6" s="532" customFormat="1">
      <c r="C2079" s="536"/>
      <c r="F2079" s="537"/>
    </row>
    <row r="2080" spans="3:6" s="532" customFormat="1">
      <c r="C2080" s="536"/>
      <c r="F2080" s="537"/>
    </row>
    <row r="2081" spans="3:6" s="532" customFormat="1">
      <c r="C2081" s="536"/>
      <c r="F2081" s="537"/>
    </row>
    <row r="2082" spans="3:6" s="532" customFormat="1">
      <c r="C2082" s="536"/>
      <c r="F2082" s="537"/>
    </row>
    <row r="2083" spans="3:6" s="532" customFormat="1">
      <c r="C2083" s="536"/>
      <c r="F2083" s="537"/>
    </row>
    <row r="2084" spans="3:6" s="532" customFormat="1">
      <c r="C2084" s="536"/>
      <c r="F2084" s="537"/>
    </row>
    <row r="2085" spans="3:6" s="532" customFormat="1">
      <c r="C2085" s="536"/>
      <c r="F2085" s="537"/>
    </row>
    <row r="2086" spans="3:6" s="532" customFormat="1">
      <c r="C2086" s="536"/>
      <c r="F2086" s="537"/>
    </row>
    <row r="2087" spans="3:6" s="532" customFormat="1">
      <c r="C2087" s="536"/>
      <c r="F2087" s="537"/>
    </row>
    <row r="2088" spans="3:6" s="532" customFormat="1">
      <c r="C2088" s="536"/>
      <c r="F2088" s="537"/>
    </row>
    <row r="2089" spans="3:6" s="532" customFormat="1">
      <c r="C2089" s="536"/>
      <c r="F2089" s="537"/>
    </row>
    <row r="2090" spans="3:6" s="532" customFormat="1">
      <c r="C2090" s="536"/>
      <c r="F2090" s="537"/>
    </row>
    <row r="2091" spans="3:6" s="532" customFormat="1">
      <c r="C2091" s="536"/>
      <c r="F2091" s="537"/>
    </row>
    <row r="2092" spans="3:6" s="532" customFormat="1">
      <c r="C2092" s="536"/>
      <c r="F2092" s="537"/>
    </row>
    <row r="2093" spans="3:6" s="532" customFormat="1">
      <c r="C2093" s="536"/>
      <c r="F2093" s="537"/>
    </row>
    <row r="2094" spans="3:6" s="532" customFormat="1">
      <c r="C2094" s="536"/>
      <c r="F2094" s="537"/>
    </row>
    <row r="2095" spans="3:6" s="532" customFormat="1">
      <c r="C2095" s="536"/>
      <c r="F2095" s="537"/>
    </row>
    <row r="2096" spans="3:6" s="532" customFormat="1">
      <c r="C2096" s="536"/>
      <c r="F2096" s="537"/>
    </row>
    <row r="2097" spans="3:6" s="532" customFormat="1">
      <c r="C2097" s="536"/>
      <c r="F2097" s="537"/>
    </row>
    <row r="2098" spans="3:6" s="532" customFormat="1">
      <c r="C2098" s="536"/>
      <c r="F2098" s="537"/>
    </row>
    <row r="2099" spans="3:6" s="532" customFormat="1">
      <c r="C2099" s="536"/>
      <c r="F2099" s="537"/>
    </row>
    <row r="2100" spans="3:6" s="532" customFormat="1">
      <c r="C2100" s="536"/>
      <c r="F2100" s="537"/>
    </row>
    <row r="2101" spans="3:6" s="532" customFormat="1">
      <c r="C2101" s="536"/>
      <c r="F2101" s="537"/>
    </row>
    <row r="2102" spans="3:6" s="532" customFormat="1">
      <c r="C2102" s="536"/>
      <c r="F2102" s="537"/>
    </row>
    <row r="2103" spans="3:6" s="532" customFormat="1">
      <c r="C2103" s="536"/>
      <c r="F2103" s="537"/>
    </row>
    <row r="2104" spans="3:6" s="532" customFormat="1">
      <c r="C2104" s="536"/>
      <c r="F2104" s="537"/>
    </row>
    <row r="2105" spans="3:6" s="532" customFormat="1">
      <c r="C2105" s="536"/>
      <c r="F2105" s="537"/>
    </row>
    <row r="2106" spans="3:6" s="532" customFormat="1">
      <c r="C2106" s="536"/>
      <c r="F2106" s="537"/>
    </row>
    <row r="2107" spans="3:6" s="532" customFormat="1">
      <c r="C2107" s="536"/>
      <c r="F2107" s="537"/>
    </row>
    <row r="2108" spans="3:6" s="532" customFormat="1">
      <c r="C2108" s="536"/>
      <c r="F2108" s="537"/>
    </row>
    <row r="2109" spans="3:6" s="532" customFormat="1">
      <c r="C2109" s="536"/>
      <c r="F2109" s="537"/>
    </row>
    <row r="2110" spans="3:6" s="532" customFormat="1">
      <c r="C2110" s="536"/>
      <c r="F2110" s="537"/>
    </row>
    <row r="2111" spans="3:6" s="532" customFormat="1">
      <c r="C2111" s="536"/>
      <c r="F2111" s="537"/>
    </row>
    <row r="2112" spans="3:6" s="532" customFormat="1">
      <c r="C2112" s="536"/>
      <c r="F2112" s="537"/>
    </row>
    <row r="2113" spans="3:6" s="532" customFormat="1">
      <c r="C2113" s="536"/>
      <c r="F2113" s="537"/>
    </row>
    <row r="2114" spans="3:6" s="532" customFormat="1">
      <c r="C2114" s="536"/>
      <c r="F2114" s="537"/>
    </row>
    <row r="2115" spans="3:6" s="532" customFormat="1">
      <c r="C2115" s="536"/>
      <c r="F2115" s="537"/>
    </row>
    <row r="2116" spans="3:6" s="532" customFormat="1">
      <c r="C2116" s="536"/>
      <c r="F2116" s="537"/>
    </row>
    <row r="2117" spans="3:6" s="532" customFormat="1">
      <c r="C2117" s="536"/>
      <c r="F2117" s="537"/>
    </row>
    <row r="2118" spans="3:6" s="532" customFormat="1">
      <c r="C2118" s="536"/>
      <c r="F2118" s="537"/>
    </row>
    <row r="2119" spans="3:6" s="532" customFormat="1">
      <c r="C2119" s="536"/>
      <c r="F2119" s="537"/>
    </row>
    <row r="2120" spans="3:6" s="532" customFormat="1">
      <c r="C2120" s="536"/>
      <c r="F2120" s="537"/>
    </row>
    <row r="2121" spans="3:6" s="532" customFormat="1">
      <c r="C2121" s="536"/>
      <c r="F2121" s="537"/>
    </row>
    <row r="2122" spans="3:6" s="532" customFormat="1">
      <c r="C2122" s="536"/>
      <c r="F2122" s="537"/>
    </row>
    <row r="2123" spans="3:6" s="532" customFormat="1">
      <c r="C2123" s="536"/>
      <c r="F2123" s="537"/>
    </row>
    <row r="2124" spans="3:6" s="532" customFormat="1">
      <c r="C2124" s="536"/>
      <c r="F2124" s="537"/>
    </row>
    <row r="2125" spans="3:6" s="532" customFormat="1">
      <c r="C2125" s="536"/>
      <c r="F2125" s="537"/>
    </row>
    <row r="2126" spans="3:6" s="532" customFormat="1">
      <c r="C2126" s="536"/>
      <c r="F2126" s="537"/>
    </row>
    <row r="2127" spans="3:6" s="532" customFormat="1">
      <c r="C2127" s="536"/>
      <c r="F2127" s="537"/>
    </row>
    <row r="2128" spans="3:6" s="532" customFormat="1">
      <c r="C2128" s="536"/>
      <c r="F2128" s="537"/>
    </row>
    <row r="2129" spans="3:6" s="532" customFormat="1">
      <c r="C2129" s="536"/>
      <c r="F2129" s="537"/>
    </row>
    <row r="2130" spans="3:6" s="532" customFormat="1">
      <c r="C2130" s="536"/>
      <c r="F2130" s="537"/>
    </row>
    <row r="2131" spans="3:6" s="532" customFormat="1">
      <c r="C2131" s="536"/>
      <c r="F2131" s="537"/>
    </row>
    <row r="2132" spans="3:6" s="532" customFormat="1">
      <c r="C2132" s="536"/>
      <c r="F2132" s="537"/>
    </row>
    <row r="2133" spans="3:6" s="532" customFormat="1">
      <c r="C2133" s="536"/>
      <c r="F2133" s="537"/>
    </row>
    <row r="2134" spans="3:6" s="532" customFormat="1">
      <c r="C2134" s="536"/>
      <c r="F2134" s="537"/>
    </row>
    <row r="2135" spans="3:6" s="532" customFormat="1">
      <c r="C2135" s="536"/>
      <c r="F2135" s="537"/>
    </row>
    <row r="2136" spans="3:6" s="532" customFormat="1">
      <c r="C2136" s="536"/>
      <c r="F2136" s="537"/>
    </row>
    <row r="2137" spans="3:6" s="532" customFormat="1">
      <c r="C2137" s="536"/>
      <c r="F2137" s="537"/>
    </row>
    <row r="2138" spans="3:6" s="532" customFormat="1">
      <c r="C2138" s="536"/>
      <c r="F2138" s="537"/>
    </row>
    <row r="2139" spans="3:6" s="532" customFormat="1">
      <c r="C2139" s="536"/>
      <c r="F2139" s="537"/>
    </row>
    <row r="2140" spans="3:6" s="532" customFormat="1">
      <c r="C2140" s="536"/>
      <c r="F2140" s="537"/>
    </row>
    <row r="2141" spans="3:6" s="532" customFormat="1">
      <c r="C2141" s="536"/>
      <c r="F2141" s="537"/>
    </row>
    <row r="2142" spans="3:6" s="532" customFormat="1">
      <c r="C2142" s="536"/>
      <c r="F2142" s="537"/>
    </row>
    <row r="2143" spans="3:6" s="532" customFormat="1">
      <c r="C2143" s="536"/>
      <c r="F2143" s="537"/>
    </row>
    <row r="2144" spans="3:6" s="532" customFormat="1">
      <c r="C2144" s="536"/>
      <c r="F2144" s="537"/>
    </row>
    <row r="2145" spans="3:6" s="532" customFormat="1">
      <c r="C2145" s="536"/>
      <c r="F2145" s="537"/>
    </row>
    <row r="2146" spans="3:6" s="532" customFormat="1">
      <c r="C2146" s="536"/>
      <c r="F2146" s="537"/>
    </row>
    <row r="2147" spans="3:6" s="532" customFormat="1">
      <c r="C2147" s="536"/>
      <c r="F2147" s="537"/>
    </row>
    <row r="2148" spans="3:6" s="532" customFormat="1">
      <c r="C2148" s="536"/>
      <c r="F2148" s="537"/>
    </row>
    <row r="2149" spans="3:6" s="532" customFormat="1">
      <c r="C2149" s="536"/>
      <c r="F2149" s="537"/>
    </row>
    <row r="2150" spans="3:6" s="532" customFormat="1">
      <c r="C2150" s="536"/>
      <c r="F2150" s="537"/>
    </row>
    <row r="2151" spans="3:6" s="532" customFormat="1">
      <c r="C2151" s="536"/>
      <c r="F2151" s="537"/>
    </row>
    <row r="2152" spans="3:6" s="532" customFormat="1">
      <c r="C2152" s="536"/>
      <c r="F2152" s="537"/>
    </row>
    <row r="2153" spans="3:6" s="532" customFormat="1">
      <c r="C2153" s="536"/>
      <c r="F2153" s="537"/>
    </row>
    <row r="2154" spans="3:6" s="532" customFormat="1">
      <c r="C2154" s="536"/>
      <c r="F2154" s="537"/>
    </row>
    <row r="2155" spans="3:6" s="532" customFormat="1">
      <c r="C2155" s="536"/>
      <c r="F2155" s="537"/>
    </row>
    <row r="2156" spans="3:6" s="532" customFormat="1">
      <c r="C2156" s="536"/>
      <c r="F2156" s="537"/>
    </row>
    <row r="2157" spans="3:6" s="532" customFormat="1">
      <c r="C2157" s="536"/>
      <c r="F2157" s="537"/>
    </row>
    <row r="2158" spans="3:6" s="532" customFormat="1">
      <c r="C2158" s="536"/>
      <c r="F2158" s="537"/>
    </row>
    <row r="2159" spans="3:6" s="532" customFormat="1">
      <c r="C2159" s="536"/>
      <c r="F2159" s="537"/>
    </row>
    <row r="2160" spans="3:6" s="532" customFormat="1">
      <c r="C2160" s="536"/>
      <c r="F2160" s="537"/>
    </row>
    <row r="2161" spans="3:6" s="532" customFormat="1">
      <c r="C2161" s="536"/>
      <c r="F2161" s="537"/>
    </row>
    <row r="2162" spans="3:6" s="532" customFormat="1">
      <c r="C2162" s="536"/>
      <c r="F2162" s="537"/>
    </row>
    <row r="2163" spans="3:6" s="532" customFormat="1">
      <c r="C2163" s="536"/>
      <c r="F2163" s="537"/>
    </row>
    <row r="2164" spans="3:6" s="532" customFormat="1">
      <c r="C2164" s="536"/>
      <c r="F2164" s="537"/>
    </row>
    <row r="2165" spans="3:6" s="532" customFormat="1">
      <c r="C2165" s="536"/>
      <c r="F2165" s="537"/>
    </row>
    <row r="2166" spans="3:6" s="532" customFormat="1">
      <c r="C2166" s="536"/>
      <c r="F2166" s="537"/>
    </row>
    <row r="2167" spans="3:6" s="532" customFormat="1">
      <c r="C2167" s="536"/>
      <c r="F2167" s="537"/>
    </row>
    <row r="2168" spans="3:6" s="532" customFormat="1">
      <c r="C2168" s="536"/>
      <c r="F2168" s="537"/>
    </row>
    <row r="2169" spans="3:6" s="532" customFormat="1">
      <c r="C2169" s="536"/>
      <c r="F2169" s="537"/>
    </row>
    <row r="2170" spans="3:6" s="532" customFormat="1">
      <c r="C2170" s="536"/>
      <c r="F2170" s="537"/>
    </row>
    <row r="2171" spans="3:6" s="532" customFormat="1">
      <c r="C2171" s="536"/>
      <c r="F2171" s="537"/>
    </row>
    <row r="2172" spans="3:6" s="532" customFormat="1">
      <c r="C2172" s="536"/>
      <c r="F2172" s="537"/>
    </row>
    <row r="2173" spans="3:6" s="532" customFormat="1">
      <c r="C2173" s="536"/>
      <c r="F2173" s="537"/>
    </row>
    <row r="2174" spans="3:6" s="532" customFormat="1">
      <c r="C2174" s="536"/>
      <c r="F2174" s="537"/>
    </row>
    <row r="2175" spans="3:6" s="532" customFormat="1">
      <c r="C2175" s="536"/>
      <c r="F2175" s="537"/>
    </row>
    <row r="2176" spans="3:6" s="532" customFormat="1">
      <c r="C2176" s="536"/>
      <c r="F2176" s="537"/>
    </row>
    <row r="2177" spans="3:6" s="532" customFormat="1">
      <c r="C2177" s="536"/>
      <c r="F2177" s="537"/>
    </row>
    <row r="2178" spans="3:6" s="532" customFormat="1">
      <c r="C2178" s="536"/>
      <c r="F2178" s="537"/>
    </row>
    <row r="2179" spans="3:6" s="532" customFormat="1">
      <c r="C2179" s="536"/>
      <c r="F2179" s="537"/>
    </row>
    <row r="2180" spans="3:6" s="532" customFormat="1">
      <c r="C2180" s="536"/>
      <c r="F2180" s="537"/>
    </row>
    <row r="2181" spans="3:6" s="532" customFormat="1">
      <c r="C2181" s="536"/>
      <c r="F2181" s="537"/>
    </row>
    <row r="2182" spans="3:6" s="532" customFormat="1">
      <c r="C2182" s="536"/>
      <c r="F2182" s="537"/>
    </row>
    <row r="2183" spans="3:6" s="532" customFormat="1">
      <c r="C2183" s="536"/>
      <c r="F2183" s="537"/>
    </row>
    <row r="2184" spans="3:6" s="532" customFormat="1">
      <c r="C2184" s="536"/>
      <c r="F2184" s="537"/>
    </row>
    <row r="2185" spans="3:6" s="532" customFormat="1">
      <c r="C2185" s="536"/>
      <c r="F2185" s="537"/>
    </row>
    <row r="2186" spans="3:6" s="532" customFormat="1">
      <c r="C2186" s="536"/>
      <c r="F2186" s="537"/>
    </row>
    <row r="2187" spans="3:6" s="532" customFormat="1">
      <c r="C2187" s="536"/>
      <c r="F2187" s="537"/>
    </row>
    <row r="2188" spans="3:6" s="532" customFormat="1">
      <c r="C2188" s="536"/>
      <c r="F2188" s="537"/>
    </row>
    <row r="2189" spans="3:6" s="532" customFormat="1">
      <c r="C2189" s="536"/>
      <c r="F2189" s="537"/>
    </row>
    <row r="2190" spans="3:6" s="532" customFormat="1">
      <c r="C2190" s="536"/>
      <c r="F2190" s="537"/>
    </row>
    <row r="2191" spans="3:6" s="532" customFormat="1">
      <c r="C2191" s="536"/>
      <c r="F2191" s="537"/>
    </row>
    <row r="2192" spans="3:6" s="532" customFormat="1">
      <c r="C2192" s="536"/>
      <c r="F2192" s="537"/>
    </row>
    <row r="2193" spans="3:6" s="532" customFormat="1">
      <c r="C2193" s="536"/>
      <c r="F2193" s="537"/>
    </row>
    <row r="2194" spans="3:6" s="532" customFormat="1">
      <c r="C2194" s="536"/>
      <c r="F2194" s="537"/>
    </row>
    <row r="2195" spans="3:6" s="532" customFormat="1">
      <c r="C2195" s="536"/>
      <c r="F2195" s="537"/>
    </row>
    <row r="2196" spans="3:6" s="532" customFormat="1">
      <c r="C2196" s="536"/>
      <c r="F2196" s="537"/>
    </row>
    <row r="2197" spans="3:6" s="532" customFormat="1">
      <c r="C2197" s="536"/>
      <c r="F2197" s="537"/>
    </row>
    <row r="2198" spans="3:6" s="532" customFormat="1">
      <c r="C2198" s="536"/>
      <c r="F2198" s="537"/>
    </row>
    <row r="2199" spans="3:6" s="532" customFormat="1">
      <c r="C2199" s="536"/>
      <c r="F2199" s="537"/>
    </row>
    <row r="2200" spans="3:6" s="532" customFormat="1">
      <c r="C2200" s="536"/>
      <c r="F2200" s="537"/>
    </row>
    <row r="2201" spans="3:6" s="532" customFormat="1">
      <c r="C2201" s="536"/>
      <c r="F2201" s="537"/>
    </row>
    <row r="2202" spans="3:6" s="532" customFormat="1">
      <c r="C2202" s="536"/>
      <c r="F2202" s="537"/>
    </row>
    <row r="2203" spans="3:6" s="532" customFormat="1">
      <c r="C2203" s="536"/>
      <c r="F2203" s="537"/>
    </row>
    <row r="2204" spans="3:6" s="532" customFormat="1">
      <c r="C2204" s="536"/>
      <c r="F2204" s="537"/>
    </row>
    <row r="2205" spans="3:6" s="532" customFormat="1">
      <c r="C2205" s="536"/>
      <c r="F2205" s="537"/>
    </row>
    <row r="2206" spans="3:6" s="532" customFormat="1">
      <c r="C2206" s="536"/>
      <c r="F2206" s="537"/>
    </row>
    <row r="2207" spans="3:6" s="532" customFormat="1">
      <c r="C2207" s="536"/>
      <c r="F2207" s="537"/>
    </row>
    <row r="2208" spans="3:6" s="532" customFormat="1">
      <c r="C2208" s="536"/>
      <c r="F2208" s="537"/>
    </row>
    <row r="2209" spans="3:6" s="532" customFormat="1">
      <c r="C2209" s="536"/>
      <c r="F2209" s="537"/>
    </row>
    <row r="2210" spans="3:6" s="532" customFormat="1">
      <c r="C2210" s="536"/>
      <c r="F2210" s="537"/>
    </row>
    <row r="2211" spans="3:6" s="532" customFormat="1">
      <c r="C2211" s="536"/>
      <c r="F2211" s="537"/>
    </row>
    <row r="2212" spans="3:6" s="532" customFormat="1">
      <c r="C2212" s="536"/>
      <c r="F2212" s="537"/>
    </row>
    <row r="2213" spans="3:6" s="532" customFormat="1">
      <c r="C2213" s="536"/>
      <c r="F2213" s="537"/>
    </row>
    <row r="2214" spans="3:6" s="532" customFormat="1">
      <c r="C2214" s="536"/>
      <c r="F2214" s="537"/>
    </row>
    <row r="2215" spans="3:6" s="532" customFormat="1">
      <c r="C2215" s="536"/>
      <c r="F2215" s="537"/>
    </row>
    <row r="2216" spans="3:6" s="532" customFormat="1">
      <c r="C2216" s="536"/>
      <c r="F2216" s="537"/>
    </row>
    <row r="2217" spans="3:6" s="532" customFormat="1">
      <c r="C2217" s="536"/>
      <c r="F2217" s="537"/>
    </row>
    <row r="2218" spans="3:6" s="532" customFormat="1">
      <c r="C2218" s="536"/>
      <c r="F2218" s="537"/>
    </row>
    <row r="2219" spans="3:6" s="532" customFormat="1">
      <c r="C2219" s="536"/>
      <c r="F2219" s="537"/>
    </row>
    <row r="2220" spans="3:6" s="532" customFormat="1">
      <c r="C2220" s="536"/>
      <c r="F2220" s="537"/>
    </row>
    <row r="2221" spans="3:6" s="532" customFormat="1">
      <c r="C2221" s="536"/>
      <c r="F2221" s="537"/>
    </row>
    <row r="2222" spans="3:6" s="532" customFormat="1">
      <c r="C2222" s="536"/>
      <c r="F2222" s="537"/>
    </row>
    <row r="2223" spans="3:6" s="532" customFormat="1">
      <c r="C2223" s="536"/>
      <c r="F2223" s="537"/>
    </row>
    <row r="2224" spans="3:6" s="532" customFormat="1">
      <c r="C2224" s="536"/>
      <c r="F2224" s="537"/>
    </row>
    <row r="2225" spans="3:6" s="532" customFormat="1">
      <c r="C2225" s="536"/>
      <c r="F2225" s="537"/>
    </row>
    <row r="2226" spans="3:6" s="532" customFormat="1">
      <c r="C2226" s="536"/>
      <c r="F2226" s="537"/>
    </row>
    <row r="2227" spans="3:6" s="532" customFormat="1">
      <c r="C2227" s="536"/>
      <c r="F2227" s="537"/>
    </row>
    <row r="2228" spans="3:6" s="532" customFormat="1">
      <c r="C2228" s="536"/>
      <c r="F2228" s="537"/>
    </row>
    <row r="2229" spans="3:6" s="532" customFormat="1">
      <c r="C2229" s="536"/>
      <c r="F2229" s="537"/>
    </row>
    <row r="2230" spans="3:6" s="532" customFormat="1">
      <c r="C2230" s="536"/>
      <c r="F2230" s="537"/>
    </row>
    <row r="2231" spans="3:6" s="532" customFormat="1">
      <c r="C2231" s="536"/>
      <c r="F2231" s="537"/>
    </row>
    <row r="2232" spans="3:6" s="532" customFormat="1">
      <c r="C2232" s="536"/>
      <c r="F2232" s="537"/>
    </row>
    <row r="2233" spans="3:6" s="532" customFormat="1">
      <c r="C2233" s="536"/>
      <c r="F2233" s="537"/>
    </row>
    <row r="2234" spans="3:6" s="532" customFormat="1">
      <c r="C2234" s="536"/>
      <c r="F2234" s="537"/>
    </row>
    <row r="2235" spans="3:6" s="532" customFormat="1">
      <c r="C2235" s="536"/>
      <c r="F2235" s="537"/>
    </row>
    <row r="2236" spans="3:6" s="532" customFormat="1">
      <c r="C2236" s="536"/>
      <c r="F2236" s="537"/>
    </row>
    <row r="2237" spans="3:6" s="532" customFormat="1">
      <c r="C2237" s="536"/>
      <c r="F2237" s="537"/>
    </row>
    <row r="2238" spans="3:6" s="532" customFormat="1">
      <c r="C2238" s="536"/>
      <c r="F2238" s="537"/>
    </row>
    <row r="2239" spans="3:6" s="532" customFormat="1">
      <c r="C2239" s="536"/>
      <c r="F2239" s="537"/>
    </row>
    <row r="2240" spans="3:6" s="532" customFormat="1">
      <c r="C2240" s="536"/>
      <c r="F2240" s="537"/>
    </row>
    <row r="2241" spans="3:6" s="532" customFormat="1">
      <c r="C2241" s="536"/>
      <c r="F2241" s="537"/>
    </row>
    <row r="2242" spans="3:6" s="532" customFormat="1">
      <c r="C2242" s="536"/>
      <c r="F2242" s="537"/>
    </row>
    <row r="2243" spans="3:6" s="532" customFormat="1">
      <c r="C2243" s="536"/>
      <c r="F2243" s="537"/>
    </row>
    <row r="2244" spans="3:6" s="532" customFormat="1">
      <c r="C2244" s="536"/>
      <c r="F2244" s="537"/>
    </row>
    <row r="2245" spans="3:6" s="532" customFormat="1">
      <c r="C2245" s="536"/>
      <c r="F2245" s="537"/>
    </row>
    <row r="2246" spans="3:6" s="532" customFormat="1">
      <c r="C2246" s="536"/>
      <c r="F2246" s="537"/>
    </row>
    <row r="2247" spans="3:6" s="532" customFormat="1">
      <c r="C2247" s="536"/>
      <c r="F2247" s="537"/>
    </row>
    <row r="2248" spans="3:6" s="532" customFormat="1">
      <c r="C2248" s="536"/>
      <c r="F2248" s="537"/>
    </row>
    <row r="2249" spans="3:6" s="532" customFormat="1">
      <c r="C2249" s="536"/>
      <c r="F2249" s="537"/>
    </row>
    <row r="2250" spans="3:6" s="532" customFormat="1">
      <c r="C2250" s="536"/>
      <c r="F2250" s="537"/>
    </row>
    <row r="2251" spans="3:6" s="532" customFormat="1">
      <c r="C2251" s="536"/>
      <c r="F2251" s="537"/>
    </row>
    <row r="2252" spans="3:6" s="532" customFormat="1">
      <c r="C2252" s="536"/>
      <c r="F2252" s="537"/>
    </row>
    <row r="2253" spans="3:6" s="532" customFormat="1">
      <c r="C2253" s="536"/>
      <c r="F2253" s="537"/>
    </row>
    <row r="2254" spans="3:6" s="532" customFormat="1">
      <c r="C2254" s="536"/>
      <c r="F2254" s="537"/>
    </row>
    <row r="2255" spans="3:6" s="532" customFormat="1">
      <c r="C2255" s="536"/>
      <c r="F2255" s="537"/>
    </row>
    <row r="2256" spans="3:6" s="532" customFormat="1">
      <c r="C2256" s="536"/>
      <c r="F2256" s="537"/>
    </row>
    <row r="2257" spans="3:6" s="532" customFormat="1">
      <c r="C2257" s="536"/>
      <c r="F2257" s="537"/>
    </row>
    <row r="2258" spans="3:6" s="532" customFormat="1">
      <c r="C2258" s="536"/>
      <c r="F2258" s="537"/>
    </row>
    <row r="2259" spans="3:6" s="532" customFormat="1">
      <c r="C2259" s="536"/>
      <c r="F2259" s="537"/>
    </row>
    <row r="2260" spans="3:6" s="532" customFormat="1">
      <c r="C2260" s="536"/>
      <c r="F2260" s="537"/>
    </row>
    <row r="2261" spans="3:6" s="532" customFormat="1">
      <c r="C2261" s="536"/>
      <c r="F2261" s="537"/>
    </row>
    <row r="2262" spans="3:6" s="532" customFormat="1">
      <c r="C2262" s="536"/>
      <c r="F2262" s="537"/>
    </row>
    <row r="2263" spans="3:6" s="532" customFormat="1">
      <c r="C2263" s="536"/>
      <c r="F2263" s="537"/>
    </row>
    <row r="2264" spans="3:6" s="532" customFormat="1">
      <c r="C2264" s="536"/>
      <c r="F2264" s="537"/>
    </row>
    <row r="2265" spans="3:6" s="532" customFormat="1">
      <c r="C2265" s="536"/>
      <c r="F2265" s="537"/>
    </row>
    <row r="2266" spans="3:6" s="532" customFormat="1">
      <c r="C2266" s="536"/>
      <c r="F2266" s="537"/>
    </row>
    <row r="2267" spans="3:6" s="532" customFormat="1">
      <c r="C2267" s="536"/>
      <c r="F2267" s="537"/>
    </row>
    <row r="2268" spans="3:6" s="532" customFormat="1">
      <c r="C2268" s="536"/>
      <c r="F2268" s="537"/>
    </row>
    <row r="2269" spans="3:6" s="532" customFormat="1">
      <c r="C2269" s="536"/>
      <c r="F2269" s="537"/>
    </row>
    <row r="2270" spans="3:6" s="532" customFormat="1">
      <c r="C2270" s="536"/>
      <c r="F2270" s="537"/>
    </row>
    <row r="2271" spans="3:6" s="532" customFormat="1">
      <c r="C2271" s="536"/>
      <c r="F2271" s="537"/>
    </row>
    <row r="2272" spans="3:6" s="532" customFormat="1">
      <c r="C2272" s="536"/>
      <c r="F2272" s="537"/>
    </row>
    <row r="2273" spans="3:6" s="532" customFormat="1">
      <c r="C2273" s="536"/>
      <c r="F2273" s="537"/>
    </row>
    <row r="2274" spans="3:6" s="532" customFormat="1">
      <c r="C2274" s="536"/>
      <c r="F2274" s="537"/>
    </row>
    <row r="2275" spans="3:6" s="532" customFormat="1">
      <c r="C2275" s="536"/>
      <c r="F2275" s="537"/>
    </row>
    <row r="2276" spans="3:6" s="532" customFormat="1">
      <c r="C2276" s="536"/>
      <c r="F2276" s="537"/>
    </row>
    <row r="2277" spans="3:6" s="532" customFormat="1">
      <c r="C2277" s="536"/>
      <c r="F2277" s="537"/>
    </row>
    <row r="2278" spans="3:6" s="532" customFormat="1">
      <c r="C2278" s="536"/>
      <c r="F2278" s="537"/>
    </row>
    <row r="2279" spans="3:6" s="532" customFormat="1">
      <c r="C2279" s="536"/>
      <c r="F2279" s="537"/>
    </row>
    <row r="2280" spans="3:6" s="532" customFormat="1">
      <c r="C2280" s="536"/>
      <c r="F2280" s="537"/>
    </row>
    <row r="2281" spans="3:6" s="532" customFormat="1">
      <c r="C2281" s="536"/>
      <c r="F2281" s="537"/>
    </row>
    <row r="2282" spans="3:6" s="532" customFormat="1">
      <c r="C2282" s="536"/>
      <c r="F2282" s="537"/>
    </row>
    <row r="2283" spans="3:6" s="532" customFormat="1">
      <c r="C2283" s="536"/>
      <c r="F2283" s="537"/>
    </row>
    <row r="2284" spans="3:6" s="532" customFormat="1">
      <c r="C2284" s="536"/>
      <c r="F2284" s="537"/>
    </row>
    <row r="2285" spans="3:6" s="532" customFormat="1">
      <c r="C2285" s="536"/>
      <c r="F2285" s="537"/>
    </row>
    <row r="2286" spans="3:6" s="532" customFormat="1">
      <c r="C2286" s="536"/>
      <c r="F2286" s="537"/>
    </row>
    <row r="2287" spans="3:6" s="532" customFormat="1">
      <c r="C2287" s="536"/>
      <c r="F2287" s="537"/>
    </row>
    <row r="2288" spans="3:6" s="532" customFormat="1">
      <c r="C2288" s="536"/>
      <c r="F2288" s="537"/>
    </row>
    <row r="2289" spans="3:6" s="532" customFormat="1">
      <c r="C2289" s="536"/>
      <c r="F2289" s="537"/>
    </row>
    <row r="2290" spans="3:6" s="532" customFormat="1">
      <c r="C2290" s="536"/>
      <c r="F2290" s="537"/>
    </row>
    <row r="2291" spans="3:6" s="532" customFormat="1">
      <c r="C2291" s="536"/>
      <c r="F2291" s="537"/>
    </row>
    <row r="2292" spans="3:6" s="532" customFormat="1">
      <c r="C2292" s="536"/>
      <c r="F2292" s="537"/>
    </row>
    <row r="2293" spans="3:6" s="532" customFormat="1">
      <c r="C2293" s="536"/>
      <c r="F2293" s="537"/>
    </row>
    <row r="2294" spans="3:6" s="532" customFormat="1">
      <c r="C2294" s="536"/>
      <c r="F2294" s="537"/>
    </row>
    <row r="2295" spans="3:6" s="532" customFormat="1">
      <c r="C2295" s="536"/>
      <c r="F2295" s="537"/>
    </row>
    <row r="2296" spans="3:6" s="532" customFormat="1">
      <c r="C2296" s="536"/>
      <c r="F2296" s="537"/>
    </row>
    <row r="2297" spans="3:6" s="532" customFormat="1">
      <c r="C2297" s="536"/>
      <c r="F2297" s="537"/>
    </row>
    <row r="2298" spans="3:6" s="532" customFormat="1">
      <c r="C2298" s="536"/>
      <c r="F2298" s="537"/>
    </row>
    <row r="2299" spans="3:6" s="532" customFormat="1">
      <c r="C2299" s="536"/>
      <c r="F2299" s="537"/>
    </row>
    <row r="2300" spans="3:6" s="532" customFormat="1">
      <c r="C2300" s="536"/>
      <c r="F2300" s="537"/>
    </row>
    <row r="2301" spans="3:6" s="532" customFormat="1">
      <c r="C2301" s="536"/>
      <c r="F2301" s="537"/>
    </row>
    <row r="2302" spans="3:6" s="532" customFormat="1">
      <c r="C2302" s="536"/>
      <c r="F2302" s="537"/>
    </row>
    <row r="2303" spans="3:6" s="532" customFormat="1">
      <c r="C2303" s="536"/>
      <c r="F2303" s="537"/>
    </row>
    <row r="2304" spans="3:6" s="532" customFormat="1">
      <c r="C2304" s="536"/>
      <c r="F2304" s="537"/>
    </row>
    <row r="2305" spans="3:6" s="532" customFormat="1">
      <c r="C2305" s="536"/>
      <c r="F2305" s="537"/>
    </row>
    <row r="2306" spans="3:6" s="532" customFormat="1">
      <c r="C2306" s="536"/>
      <c r="F2306" s="537"/>
    </row>
    <row r="2307" spans="3:6" s="532" customFormat="1">
      <c r="C2307" s="536"/>
      <c r="F2307" s="537"/>
    </row>
    <row r="2308" spans="3:6" s="532" customFormat="1">
      <c r="C2308" s="536"/>
      <c r="F2308" s="537"/>
    </row>
    <row r="2309" spans="3:6" s="532" customFormat="1">
      <c r="C2309" s="536"/>
      <c r="F2309" s="537"/>
    </row>
    <row r="2310" spans="3:6" s="532" customFormat="1">
      <c r="C2310" s="536"/>
      <c r="F2310" s="537"/>
    </row>
    <row r="2311" spans="3:6" s="532" customFormat="1">
      <c r="C2311" s="536"/>
      <c r="F2311" s="537"/>
    </row>
    <row r="2312" spans="3:6" s="532" customFormat="1">
      <c r="C2312" s="536"/>
      <c r="F2312" s="537"/>
    </row>
    <row r="2313" spans="3:6" s="532" customFormat="1">
      <c r="C2313" s="536"/>
      <c r="F2313" s="537"/>
    </row>
    <row r="2314" spans="3:6" s="532" customFormat="1">
      <c r="C2314" s="536"/>
      <c r="F2314" s="537"/>
    </row>
    <row r="2315" spans="3:6" s="532" customFormat="1">
      <c r="C2315" s="536"/>
      <c r="F2315" s="537"/>
    </row>
    <row r="2316" spans="3:6" s="532" customFormat="1">
      <c r="C2316" s="536"/>
      <c r="F2316" s="537"/>
    </row>
    <row r="2317" spans="3:6" s="532" customFormat="1">
      <c r="C2317" s="536"/>
      <c r="F2317" s="537"/>
    </row>
    <row r="2318" spans="3:6" s="532" customFormat="1">
      <c r="C2318" s="536"/>
      <c r="F2318" s="537"/>
    </row>
    <row r="2319" spans="3:6" s="532" customFormat="1">
      <c r="C2319" s="536"/>
      <c r="F2319" s="537"/>
    </row>
    <row r="2320" spans="3:6" s="532" customFormat="1">
      <c r="C2320" s="536"/>
      <c r="F2320" s="537"/>
    </row>
    <row r="2321" spans="3:6" s="532" customFormat="1">
      <c r="C2321" s="536"/>
      <c r="F2321" s="537"/>
    </row>
    <row r="2322" spans="3:6" s="532" customFormat="1">
      <c r="C2322" s="536"/>
      <c r="F2322" s="537"/>
    </row>
    <row r="2323" spans="3:6" s="532" customFormat="1">
      <c r="C2323" s="536"/>
      <c r="F2323" s="537"/>
    </row>
    <row r="2324" spans="3:6" s="532" customFormat="1">
      <c r="C2324" s="536"/>
      <c r="F2324" s="537"/>
    </row>
    <row r="2325" spans="3:6" s="532" customFormat="1">
      <c r="C2325" s="536"/>
      <c r="F2325" s="537"/>
    </row>
    <row r="2326" spans="3:6" s="532" customFormat="1">
      <c r="C2326" s="536"/>
      <c r="F2326" s="537"/>
    </row>
    <row r="2327" spans="3:6" s="532" customFormat="1">
      <c r="C2327" s="536"/>
      <c r="F2327" s="537"/>
    </row>
    <row r="2328" spans="3:6" s="532" customFormat="1">
      <c r="C2328" s="536"/>
      <c r="F2328" s="537"/>
    </row>
    <row r="2329" spans="3:6" s="532" customFormat="1">
      <c r="C2329" s="536"/>
      <c r="F2329" s="537"/>
    </row>
    <row r="2330" spans="3:6" s="532" customFormat="1">
      <c r="C2330" s="536"/>
      <c r="F2330" s="537"/>
    </row>
    <row r="2331" spans="3:6" s="532" customFormat="1">
      <c r="C2331" s="536"/>
      <c r="F2331" s="537"/>
    </row>
    <row r="2332" spans="3:6" s="532" customFormat="1">
      <c r="C2332" s="536"/>
      <c r="F2332" s="537"/>
    </row>
    <row r="2333" spans="3:6" s="532" customFormat="1">
      <c r="C2333" s="536"/>
      <c r="F2333" s="537"/>
    </row>
    <row r="2334" spans="3:6" s="532" customFormat="1">
      <c r="C2334" s="536"/>
      <c r="F2334" s="537"/>
    </row>
    <row r="2335" spans="3:6" s="532" customFormat="1">
      <c r="C2335" s="536"/>
      <c r="F2335" s="537"/>
    </row>
    <row r="2336" spans="3:6" s="532" customFormat="1">
      <c r="C2336" s="536"/>
      <c r="F2336" s="537"/>
    </row>
    <row r="2337" spans="3:6" s="532" customFormat="1">
      <c r="C2337" s="536"/>
      <c r="F2337" s="537"/>
    </row>
    <row r="2338" spans="3:6" s="532" customFormat="1">
      <c r="C2338" s="536"/>
      <c r="F2338" s="537"/>
    </row>
    <row r="2339" spans="3:6" s="532" customFormat="1">
      <c r="C2339" s="536"/>
      <c r="F2339" s="537"/>
    </row>
    <row r="2340" spans="3:6" s="532" customFormat="1">
      <c r="C2340" s="536"/>
      <c r="F2340" s="537"/>
    </row>
    <row r="2341" spans="3:6" s="532" customFormat="1">
      <c r="C2341" s="536"/>
      <c r="F2341" s="537"/>
    </row>
    <row r="2342" spans="3:6" s="532" customFormat="1">
      <c r="C2342" s="536"/>
      <c r="F2342" s="537"/>
    </row>
    <row r="2343" spans="3:6" s="532" customFormat="1">
      <c r="C2343" s="536"/>
      <c r="F2343" s="537"/>
    </row>
    <row r="2344" spans="3:6" s="532" customFormat="1">
      <c r="C2344" s="536"/>
      <c r="F2344" s="537"/>
    </row>
    <row r="2345" spans="3:6" s="532" customFormat="1">
      <c r="C2345" s="536"/>
      <c r="F2345" s="537"/>
    </row>
    <row r="2346" spans="3:6" s="532" customFormat="1">
      <c r="C2346" s="536"/>
      <c r="F2346" s="537"/>
    </row>
    <row r="2347" spans="3:6" s="532" customFormat="1">
      <c r="C2347" s="536"/>
      <c r="F2347" s="537"/>
    </row>
    <row r="2348" spans="3:6" s="532" customFormat="1">
      <c r="C2348" s="536"/>
      <c r="F2348" s="537"/>
    </row>
    <row r="2349" spans="3:6" s="532" customFormat="1">
      <c r="C2349" s="536"/>
      <c r="F2349" s="537"/>
    </row>
    <row r="2350" spans="3:6" s="532" customFormat="1">
      <c r="C2350" s="536"/>
      <c r="F2350" s="537"/>
    </row>
    <row r="2351" spans="3:6" s="532" customFormat="1">
      <c r="C2351" s="536"/>
      <c r="F2351" s="537"/>
    </row>
    <row r="2352" spans="3:6" s="532" customFormat="1">
      <c r="C2352" s="536"/>
      <c r="F2352" s="537"/>
    </row>
    <row r="2353" spans="3:6" s="532" customFormat="1">
      <c r="C2353" s="536"/>
      <c r="F2353" s="537"/>
    </row>
    <row r="2354" spans="3:6" s="532" customFormat="1">
      <c r="C2354" s="536"/>
      <c r="F2354" s="537"/>
    </row>
    <row r="2355" spans="3:6" s="532" customFormat="1">
      <c r="C2355" s="536"/>
      <c r="F2355" s="537"/>
    </row>
    <row r="2356" spans="3:6" s="532" customFormat="1">
      <c r="C2356" s="536"/>
      <c r="F2356" s="537"/>
    </row>
    <row r="2357" spans="3:6" s="532" customFormat="1">
      <c r="C2357" s="536"/>
      <c r="F2357" s="537"/>
    </row>
    <row r="2358" spans="3:6" s="532" customFormat="1">
      <c r="C2358" s="536"/>
      <c r="F2358" s="537"/>
    </row>
    <row r="2359" spans="3:6" s="532" customFormat="1">
      <c r="C2359" s="536"/>
      <c r="F2359" s="537"/>
    </row>
    <row r="2360" spans="3:6" s="532" customFormat="1">
      <c r="C2360" s="536"/>
      <c r="F2360" s="537"/>
    </row>
    <row r="2361" spans="3:6" s="532" customFormat="1">
      <c r="C2361" s="536"/>
      <c r="F2361" s="537"/>
    </row>
    <row r="2362" spans="3:6" s="532" customFormat="1">
      <c r="C2362" s="536"/>
      <c r="F2362" s="537"/>
    </row>
    <row r="2363" spans="3:6" s="532" customFormat="1">
      <c r="C2363" s="536"/>
      <c r="F2363" s="537"/>
    </row>
    <row r="2364" spans="3:6" s="532" customFormat="1">
      <c r="C2364" s="536"/>
      <c r="F2364" s="537"/>
    </row>
    <row r="2365" spans="3:6" s="532" customFormat="1">
      <c r="C2365" s="536"/>
      <c r="F2365" s="537"/>
    </row>
    <row r="2366" spans="3:6" s="532" customFormat="1">
      <c r="C2366" s="536"/>
      <c r="F2366" s="537"/>
    </row>
    <row r="2367" spans="3:6" s="532" customFormat="1">
      <c r="C2367" s="536"/>
      <c r="F2367" s="537"/>
    </row>
    <row r="2368" spans="3:6" s="532" customFormat="1">
      <c r="C2368" s="536"/>
      <c r="F2368" s="537"/>
    </row>
    <row r="2369" spans="3:6" s="532" customFormat="1">
      <c r="C2369" s="536"/>
      <c r="F2369" s="537"/>
    </row>
    <row r="2370" spans="3:6" s="532" customFormat="1">
      <c r="C2370" s="536"/>
      <c r="F2370" s="537"/>
    </row>
    <row r="2371" spans="3:6" s="532" customFormat="1">
      <c r="C2371" s="536"/>
      <c r="F2371" s="537"/>
    </row>
    <row r="2372" spans="3:6" s="532" customFormat="1">
      <c r="C2372" s="536"/>
      <c r="F2372" s="537"/>
    </row>
    <row r="2373" spans="3:6" s="532" customFormat="1">
      <c r="C2373" s="536"/>
      <c r="F2373" s="537"/>
    </row>
    <row r="2374" spans="3:6" s="532" customFormat="1">
      <c r="C2374" s="536"/>
      <c r="F2374" s="537"/>
    </row>
    <row r="2375" spans="3:6" s="532" customFormat="1">
      <c r="C2375" s="536"/>
      <c r="F2375" s="537"/>
    </row>
    <row r="2376" spans="3:6" s="532" customFormat="1">
      <c r="C2376" s="536"/>
      <c r="F2376" s="537"/>
    </row>
    <row r="2377" spans="3:6" s="532" customFormat="1">
      <c r="C2377" s="536"/>
      <c r="F2377" s="537"/>
    </row>
    <row r="2378" spans="3:6" s="532" customFormat="1">
      <c r="C2378" s="536"/>
      <c r="F2378" s="537"/>
    </row>
    <row r="2379" spans="3:6" s="532" customFormat="1">
      <c r="C2379" s="536"/>
      <c r="F2379" s="537"/>
    </row>
    <row r="2380" spans="3:6" s="532" customFormat="1">
      <c r="C2380" s="536"/>
      <c r="F2380" s="537"/>
    </row>
    <row r="2381" spans="3:6" s="532" customFormat="1">
      <c r="C2381" s="536"/>
      <c r="F2381" s="537"/>
    </row>
    <row r="2382" spans="3:6" s="532" customFormat="1">
      <c r="C2382" s="536"/>
      <c r="F2382" s="537"/>
    </row>
    <row r="2383" spans="3:6" s="532" customFormat="1">
      <c r="C2383" s="536"/>
      <c r="F2383" s="537"/>
    </row>
    <row r="2384" spans="3:6" s="532" customFormat="1">
      <c r="C2384" s="536"/>
      <c r="F2384" s="537"/>
    </row>
    <row r="2385" spans="3:6" s="532" customFormat="1">
      <c r="C2385" s="536"/>
      <c r="F2385" s="537"/>
    </row>
    <row r="2386" spans="3:6" s="532" customFormat="1">
      <c r="C2386" s="536"/>
      <c r="F2386" s="537"/>
    </row>
    <row r="2387" spans="3:6" s="532" customFormat="1">
      <c r="C2387" s="536"/>
      <c r="F2387" s="537"/>
    </row>
    <row r="2388" spans="3:6" s="532" customFormat="1">
      <c r="C2388" s="536"/>
      <c r="F2388" s="537"/>
    </row>
    <row r="2389" spans="3:6" s="532" customFormat="1">
      <c r="C2389" s="536"/>
      <c r="F2389" s="537"/>
    </row>
    <row r="2390" spans="3:6" s="532" customFormat="1">
      <c r="C2390" s="536"/>
      <c r="F2390" s="537"/>
    </row>
    <row r="2391" spans="3:6" s="532" customFormat="1">
      <c r="C2391" s="536"/>
      <c r="F2391" s="537"/>
    </row>
    <row r="2392" spans="3:6" s="532" customFormat="1">
      <c r="C2392" s="536"/>
      <c r="F2392" s="537"/>
    </row>
    <row r="2393" spans="3:6" s="532" customFormat="1">
      <c r="C2393" s="536"/>
      <c r="F2393" s="537"/>
    </row>
    <row r="2394" spans="3:6" s="532" customFormat="1">
      <c r="C2394" s="536"/>
      <c r="F2394" s="537"/>
    </row>
    <row r="2395" spans="3:6" s="532" customFormat="1">
      <c r="C2395" s="536"/>
      <c r="F2395" s="537"/>
    </row>
    <row r="2396" spans="3:6" s="532" customFormat="1">
      <c r="C2396" s="536"/>
      <c r="F2396" s="537"/>
    </row>
    <row r="2397" spans="3:6" s="532" customFormat="1">
      <c r="C2397" s="536"/>
      <c r="F2397" s="537"/>
    </row>
    <row r="2398" spans="3:6" s="532" customFormat="1">
      <c r="C2398" s="536"/>
      <c r="F2398" s="537"/>
    </row>
    <row r="2399" spans="3:6" s="532" customFormat="1">
      <c r="C2399" s="536"/>
      <c r="F2399" s="537"/>
    </row>
    <row r="2400" spans="3:6" s="532" customFormat="1">
      <c r="C2400" s="536"/>
      <c r="F2400" s="537"/>
    </row>
    <row r="2401" spans="3:6" s="532" customFormat="1">
      <c r="C2401" s="536"/>
      <c r="F2401" s="537"/>
    </row>
    <row r="2402" spans="3:6" s="532" customFormat="1">
      <c r="C2402" s="536"/>
      <c r="F2402" s="537"/>
    </row>
    <row r="2403" spans="3:6" s="532" customFormat="1">
      <c r="C2403" s="536"/>
      <c r="F2403" s="537"/>
    </row>
    <row r="2404" spans="3:6" s="532" customFormat="1">
      <c r="C2404" s="536"/>
      <c r="F2404" s="537"/>
    </row>
    <row r="2405" spans="3:6" s="532" customFormat="1">
      <c r="C2405" s="536"/>
      <c r="F2405" s="537"/>
    </row>
    <row r="2406" spans="3:6" s="532" customFormat="1">
      <c r="C2406" s="536"/>
      <c r="F2406" s="537"/>
    </row>
    <row r="2407" spans="3:6" s="532" customFormat="1">
      <c r="C2407" s="536"/>
      <c r="F2407" s="537"/>
    </row>
    <row r="2408" spans="3:6" s="532" customFormat="1">
      <c r="C2408" s="536"/>
      <c r="F2408" s="537"/>
    </row>
    <row r="2409" spans="3:6" s="532" customFormat="1">
      <c r="C2409" s="536"/>
      <c r="F2409" s="537"/>
    </row>
    <row r="2410" spans="3:6" s="532" customFormat="1">
      <c r="C2410" s="536"/>
      <c r="F2410" s="537"/>
    </row>
    <row r="2411" spans="3:6" s="532" customFormat="1">
      <c r="C2411" s="536"/>
      <c r="F2411" s="537"/>
    </row>
    <row r="2412" spans="3:6" s="532" customFormat="1">
      <c r="C2412" s="536"/>
      <c r="F2412" s="537"/>
    </row>
    <row r="2413" spans="3:6" s="532" customFormat="1">
      <c r="C2413" s="536"/>
      <c r="F2413" s="537"/>
    </row>
    <row r="2414" spans="3:6" s="532" customFormat="1">
      <c r="C2414" s="536"/>
      <c r="F2414" s="537"/>
    </row>
    <row r="2415" spans="3:6" s="532" customFormat="1">
      <c r="C2415" s="536"/>
      <c r="F2415" s="537"/>
    </row>
    <row r="2416" spans="3:6" s="532" customFormat="1">
      <c r="C2416" s="536"/>
      <c r="F2416" s="537"/>
    </row>
    <row r="2417" spans="3:6" s="532" customFormat="1">
      <c r="C2417" s="536"/>
      <c r="F2417" s="537"/>
    </row>
    <row r="2418" spans="3:6" s="532" customFormat="1">
      <c r="C2418" s="536"/>
      <c r="F2418" s="537"/>
    </row>
    <row r="2419" spans="3:6" s="532" customFormat="1">
      <c r="C2419" s="536"/>
      <c r="F2419" s="537"/>
    </row>
    <row r="2420" spans="3:6" s="532" customFormat="1">
      <c r="C2420" s="536"/>
      <c r="F2420" s="537"/>
    </row>
    <row r="2421" spans="3:6" s="532" customFormat="1">
      <c r="C2421" s="536"/>
      <c r="F2421" s="537"/>
    </row>
    <row r="2422" spans="3:6" s="532" customFormat="1">
      <c r="C2422" s="536"/>
      <c r="F2422" s="537"/>
    </row>
    <row r="2423" spans="3:6" s="532" customFormat="1">
      <c r="C2423" s="536"/>
      <c r="F2423" s="537"/>
    </row>
    <row r="2424" spans="3:6" s="532" customFormat="1">
      <c r="C2424" s="536"/>
      <c r="F2424" s="537"/>
    </row>
    <row r="2425" spans="3:6" s="532" customFormat="1">
      <c r="C2425" s="536"/>
      <c r="F2425" s="537"/>
    </row>
    <row r="2426" spans="3:6" s="532" customFormat="1">
      <c r="C2426" s="536"/>
      <c r="F2426" s="537"/>
    </row>
    <row r="2427" spans="3:6" s="532" customFormat="1">
      <c r="C2427" s="536"/>
      <c r="F2427" s="537"/>
    </row>
    <row r="2428" spans="3:6" s="532" customFormat="1">
      <c r="C2428" s="536"/>
      <c r="F2428" s="537"/>
    </row>
    <row r="2429" spans="3:6" s="532" customFormat="1">
      <c r="C2429" s="536"/>
      <c r="F2429" s="537"/>
    </row>
    <row r="2430" spans="3:6" s="532" customFormat="1">
      <c r="C2430" s="536"/>
      <c r="F2430" s="537"/>
    </row>
    <row r="2431" spans="3:6" s="532" customFormat="1">
      <c r="C2431" s="536"/>
      <c r="F2431" s="537"/>
    </row>
    <row r="2432" spans="3:6" s="532" customFormat="1">
      <c r="C2432" s="536"/>
      <c r="F2432" s="537"/>
    </row>
    <row r="2433" spans="3:6" s="532" customFormat="1">
      <c r="C2433" s="536"/>
      <c r="F2433" s="537"/>
    </row>
    <row r="2434" spans="3:6" s="532" customFormat="1">
      <c r="C2434" s="536"/>
      <c r="F2434" s="537"/>
    </row>
    <row r="2435" spans="3:6" s="532" customFormat="1">
      <c r="C2435" s="536"/>
      <c r="F2435" s="537"/>
    </row>
    <row r="2436" spans="3:6" s="532" customFormat="1">
      <c r="C2436" s="536"/>
      <c r="F2436" s="537"/>
    </row>
    <row r="2437" spans="3:6" s="532" customFormat="1">
      <c r="C2437" s="536"/>
      <c r="F2437" s="537"/>
    </row>
    <row r="2438" spans="3:6" s="532" customFormat="1">
      <c r="C2438" s="536"/>
      <c r="F2438" s="537"/>
    </row>
    <row r="2439" spans="3:6" s="532" customFormat="1">
      <c r="C2439" s="536"/>
      <c r="F2439" s="537"/>
    </row>
    <row r="2440" spans="3:6" s="532" customFormat="1">
      <c r="C2440" s="536"/>
      <c r="F2440" s="537"/>
    </row>
    <row r="2441" spans="3:6" s="532" customFormat="1">
      <c r="C2441" s="536"/>
      <c r="F2441" s="537"/>
    </row>
    <row r="2442" spans="3:6" s="532" customFormat="1">
      <c r="C2442" s="536"/>
      <c r="F2442" s="537"/>
    </row>
    <row r="2443" spans="3:6" s="532" customFormat="1">
      <c r="C2443" s="536"/>
      <c r="F2443" s="537"/>
    </row>
    <row r="2444" spans="3:6" s="532" customFormat="1">
      <c r="C2444" s="536"/>
      <c r="F2444" s="537"/>
    </row>
    <row r="2445" spans="3:6" s="532" customFormat="1">
      <c r="C2445" s="536"/>
      <c r="F2445" s="537"/>
    </row>
    <row r="2446" spans="3:6" s="532" customFormat="1">
      <c r="C2446" s="536"/>
      <c r="F2446" s="537"/>
    </row>
    <row r="2447" spans="3:6" s="532" customFormat="1">
      <c r="C2447" s="536"/>
      <c r="F2447" s="537"/>
    </row>
    <row r="2448" spans="3:6" s="532" customFormat="1">
      <c r="C2448" s="536"/>
      <c r="F2448" s="537"/>
    </row>
    <row r="2449" spans="3:6" s="532" customFormat="1">
      <c r="C2449" s="536"/>
      <c r="F2449" s="537"/>
    </row>
    <row r="2450" spans="3:6" s="532" customFormat="1">
      <c r="C2450" s="536"/>
      <c r="F2450" s="537"/>
    </row>
    <row r="2451" spans="3:6" s="532" customFormat="1">
      <c r="C2451" s="536"/>
      <c r="F2451" s="537"/>
    </row>
    <row r="2452" spans="3:6" s="532" customFormat="1">
      <c r="C2452" s="536"/>
      <c r="F2452" s="537"/>
    </row>
    <row r="2453" spans="3:6" s="532" customFormat="1">
      <c r="C2453" s="536"/>
      <c r="F2453" s="537"/>
    </row>
    <row r="2454" spans="3:6" s="532" customFormat="1">
      <c r="C2454" s="536"/>
      <c r="F2454" s="537"/>
    </row>
    <row r="2455" spans="3:6" s="532" customFormat="1">
      <c r="C2455" s="536"/>
      <c r="F2455" s="537"/>
    </row>
    <row r="2456" spans="3:6" s="532" customFormat="1">
      <c r="C2456" s="536"/>
      <c r="F2456" s="537"/>
    </row>
    <row r="2457" spans="3:6" s="532" customFormat="1">
      <c r="C2457" s="536"/>
      <c r="F2457" s="537"/>
    </row>
    <row r="2458" spans="3:6" s="532" customFormat="1">
      <c r="C2458" s="536"/>
      <c r="F2458" s="537"/>
    </row>
    <row r="2459" spans="3:6" s="532" customFormat="1">
      <c r="C2459" s="536"/>
      <c r="F2459" s="537"/>
    </row>
    <row r="2460" spans="3:6" s="532" customFormat="1">
      <c r="C2460" s="536"/>
      <c r="F2460" s="537"/>
    </row>
    <row r="2461" spans="3:6" s="532" customFormat="1">
      <c r="C2461" s="536"/>
      <c r="F2461" s="537"/>
    </row>
    <row r="2462" spans="3:6" s="532" customFormat="1">
      <c r="C2462" s="536"/>
      <c r="F2462" s="537"/>
    </row>
    <row r="2463" spans="3:6" s="532" customFormat="1">
      <c r="C2463" s="536"/>
      <c r="F2463" s="537"/>
    </row>
    <row r="2464" spans="3:6" s="532" customFormat="1">
      <c r="C2464" s="536"/>
      <c r="F2464" s="537"/>
    </row>
    <row r="2465" spans="3:6" s="532" customFormat="1">
      <c r="C2465" s="536"/>
      <c r="F2465" s="537"/>
    </row>
    <row r="2466" spans="3:6" s="532" customFormat="1">
      <c r="C2466" s="536"/>
      <c r="F2466" s="537"/>
    </row>
    <row r="2467" spans="3:6" s="532" customFormat="1">
      <c r="C2467" s="536"/>
      <c r="F2467" s="537"/>
    </row>
    <row r="2468" spans="3:6" s="532" customFormat="1">
      <c r="C2468" s="536"/>
      <c r="F2468" s="537"/>
    </row>
    <row r="2469" spans="3:6" s="532" customFormat="1">
      <c r="C2469" s="536"/>
      <c r="F2469" s="537"/>
    </row>
    <row r="2470" spans="3:6" s="532" customFormat="1">
      <c r="C2470" s="536"/>
      <c r="F2470" s="537"/>
    </row>
    <row r="2471" spans="3:6" s="532" customFormat="1">
      <c r="C2471" s="536"/>
      <c r="F2471" s="537"/>
    </row>
    <row r="2472" spans="3:6" s="532" customFormat="1">
      <c r="C2472" s="536"/>
      <c r="F2472" s="537"/>
    </row>
    <row r="2473" spans="3:6" s="532" customFormat="1">
      <c r="C2473" s="536"/>
      <c r="F2473" s="537"/>
    </row>
    <row r="2474" spans="3:6" s="532" customFormat="1">
      <c r="C2474" s="536"/>
      <c r="F2474" s="537"/>
    </row>
    <row r="2475" spans="3:6" s="532" customFormat="1">
      <c r="C2475" s="536"/>
      <c r="F2475" s="537"/>
    </row>
    <row r="2476" spans="3:6" s="532" customFormat="1">
      <c r="C2476" s="536"/>
      <c r="F2476" s="537"/>
    </row>
    <row r="2477" spans="3:6" s="532" customFormat="1">
      <c r="C2477" s="536"/>
      <c r="F2477" s="537"/>
    </row>
    <row r="2478" spans="3:6" s="532" customFormat="1">
      <c r="C2478" s="536"/>
      <c r="F2478" s="537"/>
    </row>
    <row r="2479" spans="3:6" s="532" customFormat="1">
      <c r="C2479" s="536"/>
      <c r="F2479" s="537"/>
    </row>
    <row r="2480" spans="3:6" s="532" customFormat="1">
      <c r="C2480" s="536"/>
      <c r="F2480" s="537"/>
    </row>
    <row r="2481" spans="3:6" s="532" customFormat="1">
      <c r="C2481" s="536"/>
      <c r="F2481" s="537"/>
    </row>
    <row r="2482" spans="3:6" s="532" customFormat="1">
      <c r="C2482" s="536"/>
      <c r="F2482" s="537"/>
    </row>
    <row r="2483" spans="3:6" s="532" customFormat="1">
      <c r="C2483" s="536"/>
      <c r="F2483" s="537"/>
    </row>
    <row r="2484" spans="3:6" s="532" customFormat="1">
      <c r="C2484" s="536"/>
      <c r="F2484" s="537"/>
    </row>
    <row r="2485" spans="3:6" s="532" customFormat="1">
      <c r="C2485" s="536"/>
      <c r="F2485" s="537"/>
    </row>
    <row r="2486" spans="3:6" s="532" customFormat="1">
      <c r="C2486" s="536"/>
      <c r="F2486" s="537"/>
    </row>
    <row r="2487" spans="3:6" s="532" customFormat="1">
      <c r="C2487" s="536"/>
      <c r="F2487" s="537"/>
    </row>
    <row r="2488" spans="3:6" s="532" customFormat="1">
      <c r="C2488" s="536"/>
      <c r="F2488" s="537"/>
    </row>
    <row r="2489" spans="3:6" s="532" customFormat="1">
      <c r="C2489" s="536"/>
      <c r="F2489" s="537"/>
    </row>
    <row r="2490" spans="3:6" s="532" customFormat="1">
      <c r="C2490" s="536"/>
      <c r="F2490" s="537"/>
    </row>
    <row r="2491" spans="3:6" s="532" customFormat="1">
      <c r="C2491" s="536"/>
      <c r="F2491" s="537"/>
    </row>
    <row r="2492" spans="3:6" s="532" customFormat="1">
      <c r="C2492" s="536"/>
      <c r="F2492" s="537"/>
    </row>
    <row r="2493" spans="3:6" s="532" customFormat="1">
      <c r="C2493" s="536"/>
      <c r="F2493" s="537"/>
    </row>
    <row r="2494" spans="3:6" s="532" customFormat="1">
      <c r="C2494" s="536"/>
      <c r="F2494" s="537"/>
    </row>
    <row r="2495" spans="3:6" s="532" customFormat="1">
      <c r="C2495" s="536"/>
      <c r="F2495" s="537"/>
    </row>
    <row r="2496" spans="3:6" s="532" customFormat="1">
      <c r="C2496" s="536"/>
      <c r="F2496" s="537"/>
    </row>
    <row r="2497" spans="3:6" s="532" customFormat="1">
      <c r="C2497" s="536"/>
      <c r="F2497" s="537"/>
    </row>
    <row r="2498" spans="3:6" s="532" customFormat="1">
      <c r="C2498" s="536"/>
      <c r="F2498" s="537"/>
    </row>
    <row r="2499" spans="3:6" s="532" customFormat="1">
      <c r="C2499" s="536"/>
      <c r="F2499" s="537"/>
    </row>
    <row r="2500" spans="3:6" s="532" customFormat="1">
      <c r="C2500" s="536"/>
      <c r="F2500" s="537"/>
    </row>
    <row r="2501" spans="3:6" s="532" customFormat="1">
      <c r="C2501" s="536"/>
      <c r="F2501" s="537"/>
    </row>
    <row r="2502" spans="3:6" s="532" customFormat="1">
      <c r="C2502" s="536"/>
      <c r="F2502" s="537"/>
    </row>
    <row r="2503" spans="3:6" s="532" customFormat="1">
      <c r="C2503" s="536"/>
      <c r="F2503" s="537"/>
    </row>
    <row r="2504" spans="3:6" s="532" customFormat="1">
      <c r="C2504" s="536"/>
      <c r="F2504" s="537"/>
    </row>
    <row r="2505" spans="3:6" s="532" customFormat="1">
      <c r="C2505" s="536"/>
      <c r="F2505" s="537"/>
    </row>
    <row r="2506" spans="3:6" s="532" customFormat="1">
      <c r="C2506" s="536"/>
      <c r="F2506" s="537"/>
    </row>
    <row r="2507" spans="3:6" s="532" customFormat="1">
      <c r="C2507" s="536"/>
      <c r="F2507" s="537"/>
    </row>
    <row r="2508" spans="3:6" s="532" customFormat="1">
      <c r="C2508" s="536"/>
      <c r="F2508" s="537"/>
    </row>
    <row r="2509" spans="3:6" s="532" customFormat="1">
      <c r="C2509" s="536"/>
      <c r="F2509" s="537"/>
    </row>
    <row r="2510" spans="3:6" s="532" customFormat="1">
      <c r="C2510" s="536"/>
      <c r="F2510" s="537"/>
    </row>
    <row r="2511" spans="3:6" s="532" customFormat="1">
      <c r="C2511" s="536"/>
      <c r="F2511" s="537"/>
    </row>
    <row r="2512" spans="3:6" s="532" customFormat="1">
      <c r="C2512" s="536"/>
      <c r="F2512" s="537"/>
    </row>
    <row r="2513" spans="3:6" s="532" customFormat="1">
      <c r="C2513" s="536"/>
      <c r="F2513" s="537"/>
    </row>
    <row r="2514" spans="3:6" s="532" customFormat="1">
      <c r="C2514" s="536"/>
      <c r="F2514" s="537"/>
    </row>
    <row r="2515" spans="3:6" s="532" customFormat="1">
      <c r="C2515" s="536"/>
      <c r="F2515" s="537"/>
    </row>
    <row r="2516" spans="3:6" s="532" customFormat="1">
      <c r="C2516" s="536"/>
      <c r="F2516" s="537"/>
    </row>
    <row r="2517" spans="3:6" s="532" customFormat="1">
      <c r="C2517" s="536"/>
      <c r="F2517" s="537"/>
    </row>
    <row r="2518" spans="3:6" s="532" customFormat="1">
      <c r="C2518" s="536"/>
      <c r="F2518" s="537"/>
    </row>
    <row r="2519" spans="3:6" s="532" customFormat="1">
      <c r="C2519" s="536"/>
      <c r="F2519" s="537"/>
    </row>
    <row r="2520" spans="3:6" s="532" customFormat="1">
      <c r="C2520" s="536"/>
      <c r="F2520" s="537"/>
    </row>
    <row r="2521" spans="3:6" s="532" customFormat="1">
      <c r="C2521" s="536"/>
      <c r="F2521" s="537"/>
    </row>
    <row r="2522" spans="3:6" s="532" customFormat="1">
      <c r="C2522" s="536"/>
      <c r="F2522" s="537"/>
    </row>
    <row r="2523" spans="3:6" s="532" customFormat="1">
      <c r="C2523" s="536"/>
      <c r="F2523" s="537"/>
    </row>
    <row r="2524" spans="3:6" s="532" customFormat="1">
      <c r="C2524" s="536"/>
      <c r="F2524" s="537"/>
    </row>
    <row r="2525" spans="3:6" s="532" customFormat="1">
      <c r="C2525" s="536"/>
      <c r="F2525" s="537"/>
    </row>
    <row r="2526" spans="3:6" s="532" customFormat="1">
      <c r="C2526" s="536"/>
      <c r="F2526" s="537"/>
    </row>
    <row r="2527" spans="3:6" s="532" customFormat="1">
      <c r="C2527" s="536"/>
      <c r="F2527" s="537"/>
    </row>
    <row r="2528" spans="3:6" s="532" customFormat="1">
      <c r="C2528" s="536"/>
      <c r="F2528" s="537"/>
    </row>
    <row r="2529" spans="3:6" s="532" customFormat="1">
      <c r="C2529" s="536"/>
      <c r="F2529" s="537"/>
    </row>
    <row r="2530" spans="3:6" s="532" customFormat="1">
      <c r="C2530" s="536"/>
      <c r="F2530" s="537"/>
    </row>
    <row r="2531" spans="3:6" s="532" customFormat="1">
      <c r="C2531" s="536"/>
      <c r="F2531" s="537"/>
    </row>
    <row r="2532" spans="3:6" s="532" customFormat="1">
      <c r="C2532" s="536"/>
      <c r="F2532" s="537"/>
    </row>
    <row r="2533" spans="3:6" s="532" customFormat="1">
      <c r="C2533" s="536"/>
      <c r="F2533" s="537"/>
    </row>
    <row r="2534" spans="3:6" s="532" customFormat="1">
      <c r="C2534" s="536"/>
      <c r="F2534" s="537"/>
    </row>
    <row r="2535" spans="3:6" s="532" customFormat="1">
      <c r="C2535" s="536"/>
      <c r="F2535" s="537"/>
    </row>
    <row r="2536" spans="3:6" s="532" customFormat="1">
      <c r="C2536" s="536"/>
      <c r="F2536" s="537"/>
    </row>
    <row r="2537" spans="3:6" s="532" customFormat="1">
      <c r="C2537" s="536"/>
      <c r="F2537" s="537"/>
    </row>
    <row r="2538" spans="3:6" s="532" customFormat="1">
      <c r="C2538" s="536"/>
      <c r="F2538" s="537"/>
    </row>
    <row r="2539" spans="3:6" s="532" customFormat="1">
      <c r="C2539" s="536"/>
      <c r="F2539" s="537"/>
    </row>
    <row r="2540" spans="3:6" s="532" customFormat="1">
      <c r="C2540" s="536"/>
      <c r="F2540" s="537"/>
    </row>
    <row r="2541" spans="3:6" s="532" customFormat="1">
      <c r="C2541" s="536"/>
      <c r="F2541" s="537"/>
    </row>
    <row r="2542" spans="3:6" s="532" customFormat="1">
      <c r="C2542" s="536"/>
      <c r="F2542" s="537"/>
    </row>
    <row r="2543" spans="3:6" s="532" customFormat="1">
      <c r="C2543" s="536"/>
      <c r="F2543" s="537"/>
    </row>
    <row r="2544" spans="3:6" s="532" customFormat="1">
      <c r="C2544" s="536"/>
      <c r="F2544" s="537"/>
    </row>
    <row r="2545" spans="3:6" s="532" customFormat="1">
      <c r="C2545" s="536"/>
      <c r="F2545" s="537"/>
    </row>
    <row r="2546" spans="3:6" s="532" customFormat="1">
      <c r="C2546" s="536"/>
      <c r="F2546" s="537"/>
    </row>
    <row r="2547" spans="3:6" s="532" customFormat="1">
      <c r="C2547" s="536"/>
      <c r="F2547" s="537"/>
    </row>
    <row r="2548" spans="3:6" s="532" customFormat="1">
      <c r="C2548" s="536"/>
      <c r="F2548" s="537"/>
    </row>
    <row r="2549" spans="3:6" s="532" customFormat="1">
      <c r="C2549" s="536"/>
      <c r="F2549" s="537"/>
    </row>
    <row r="2550" spans="3:6" s="532" customFormat="1">
      <c r="C2550" s="536"/>
      <c r="F2550" s="537"/>
    </row>
    <row r="2551" spans="3:6" s="532" customFormat="1">
      <c r="C2551" s="536"/>
      <c r="F2551" s="537"/>
    </row>
    <row r="2552" spans="3:6" s="532" customFormat="1">
      <c r="C2552" s="536"/>
      <c r="F2552" s="537"/>
    </row>
    <row r="2553" spans="3:6" s="532" customFormat="1">
      <c r="C2553" s="536"/>
      <c r="F2553" s="537"/>
    </row>
    <row r="2554" spans="3:6" s="532" customFormat="1">
      <c r="C2554" s="536"/>
      <c r="F2554" s="537"/>
    </row>
    <row r="2555" spans="3:6" s="532" customFormat="1">
      <c r="C2555" s="536"/>
      <c r="F2555" s="537"/>
    </row>
    <row r="2556" spans="3:6" s="532" customFormat="1">
      <c r="C2556" s="536"/>
      <c r="F2556" s="537"/>
    </row>
    <row r="2557" spans="3:6" s="532" customFormat="1">
      <c r="C2557" s="536"/>
      <c r="F2557" s="537"/>
    </row>
    <row r="2558" spans="3:6" s="532" customFormat="1">
      <c r="C2558" s="536"/>
      <c r="F2558" s="537"/>
    </row>
    <row r="2559" spans="3:6" s="532" customFormat="1">
      <c r="C2559" s="536"/>
      <c r="F2559" s="537"/>
    </row>
    <row r="2560" spans="3:6" s="532" customFormat="1">
      <c r="C2560" s="536"/>
      <c r="F2560" s="537"/>
    </row>
    <row r="2561" spans="3:6" s="532" customFormat="1">
      <c r="C2561" s="536"/>
      <c r="F2561" s="537"/>
    </row>
    <row r="2562" spans="3:6" s="532" customFormat="1">
      <c r="C2562" s="536"/>
      <c r="F2562" s="537"/>
    </row>
    <row r="2563" spans="3:6" s="532" customFormat="1">
      <c r="C2563" s="536"/>
      <c r="F2563" s="537"/>
    </row>
    <row r="2564" spans="3:6" s="532" customFormat="1">
      <c r="C2564" s="536"/>
      <c r="F2564" s="537"/>
    </row>
    <row r="2565" spans="3:6" s="532" customFormat="1">
      <c r="C2565" s="536"/>
      <c r="F2565" s="537"/>
    </row>
    <row r="2566" spans="3:6" s="532" customFormat="1">
      <c r="C2566" s="536"/>
      <c r="F2566" s="537"/>
    </row>
    <row r="2567" spans="3:6" s="532" customFormat="1">
      <c r="C2567" s="536"/>
      <c r="F2567" s="537"/>
    </row>
    <row r="2568" spans="3:6" s="532" customFormat="1">
      <c r="C2568" s="536"/>
      <c r="F2568" s="537"/>
    </row>
    <row r="2569" spans="3:6" s="532" customFormat="1">
      <c r="C2569" s="536"/>
      <c r="F2569" s="537"/>
    </row>
    <row r="2570" spans="3:6" s="532" customFormat="1">
      <c r="C2570" s="536"/>
      <c r="F2570" s="537"/>
    </row>
    <row r="2571" spans="3:6" s="532" customFormat="1">
      <c r="C2571" s="536"/>
      <c r="F2571" s="537"/>
    </row>
    <row r="2572" spans="3:6" s="532" customFormat="1">
      <c r="C2572" s="536"/>
      <c r="F2572" s="537"/>
    </row>
    <row r="2573" spans="3:6" s="532" customFormat="1">
      <c r="C2573" s="536"/>
      <c r="F2573" s="537"/>
    </row>
    <row r="2574" spans="3:6" s="532" customFormat="1">
      <c r="C2574" s="536"/>
      <c r="F2574" s="537"/>
    </row>
    <row r="2575" spans="3:6" s="532" customFormat="1">
      <c r="C2575" s="536"/>
      <c r="F2575" s="537"/>
    </row>
    <row r="2576" spans="3:6" s="532" customFormat="1">
      <c r="C2576" s="536"/>
      <c r="F2576" s="537"/>
    </row>
    <row r="2577" spans="3:6" s="532" customFormat="1">
      <c r="C2577" s="536"/>
      <c r="F2577" s="537"/>
    </row>
    <row r="2578" spans="3:6" s="532" customFormat="1">
      <c r="C2578" s="536"/>
      <c r="F2578" s="537"/>
    </row>
    <row r="2579" spans="3:6" s="532" customFormat="1">
      <c r="C2579" s="536"/>
      <c r="F2579" s="537"/>
    </row>
    <row r="2580" spans="3:6" s="532" customFormat="1">
      <c r="C2580" s="536"/>
      <c r="F2580" s="537"/>
    </row>
    <row r="2581" spans="3:6" s="532" customFormat="1">
      <c r="C2581" s="536"/>
      <c r="F2581" s="537"/>
    </row>
    <row r="2582" spans="3:6" s="532" customFormat="1">
      <c r="C2582" s="536"/>
      <c r="F2582" s="537"/>
    </row>
    <row r="2583" spans="3:6" s="532" customFormat="1">
      <c r="C2583" s="536"/>
      <c r="F2583" s="537"/>
    </row>
    <row r="2584" spans="3:6" s="532" customFormat="1">
      <c r="C2584" s="536"/>
      <c r="F2584" s="537"/>
    </row>
    <row r="2585" spans="3:6" s="532" customFormat="1">
      <c r="C2585" s="536"/>
      <c r="F2585" s="537"/>
    </row>
    <row r="2586" spans="3:6" s="532" customFormat="1">
      <c r="C2586" s="536"/>
      <c r="F2586" s="537"/>
    </row>
    <row r="2587" spans="3:6" s="532" customFormat="1">
      <c r="C2587" s="536"/>
      <c r="F2587" s="537"/>
    </row>
    <row r="2588" spans="3:6" s="532" customFormat="1">
      <c r="C2588" s="536"/>
      <c r="F2588" s="537"/>
    </row>
    <row r="2589" spans="3:6" s="532" customFormat="1">
      <c r="C2589" s="536"/>
      <c r="F2589" s="537"/>
    </row>
    <row r="2590" spans="3:6" s="532" customFormat="1">
      <c r="C2590" s="536"/>
      <c r="F2590" s="537"/>
    </row>
    <row r="2591" spans="3:6" s="532" customFormat="1">
      <c r="C2591" s="536"/>
      <c r="F2591" s="537"/>
    </row>
    <row r="2592" spans="3:6" s="532" customFormat="1">
      <c r="C2592" s="536"/>
      <c r="F2592" s="537"/>
    </row>
    <row r="2593" spans="3:6" s="532" customFormat="1">
      <c r="C2593" s="536"/>
      <c r="F2593" s="537"/>
    </row>
    <row r="2594" spans="3:6" s="532" customFormat="1">
      <c r="C2594" s="536"/>
      <c r="F2594" s="537"/>
    </row>
    <row r="2595" spans="3:6" s="532" customFormat="1">
      <c r="C2595" s="536"/>
      <c r="F2595" s="537"/>
    </row>
    <row r="2596" spans="3:6" s="532" customFormat="1">
      <c r="C2596" s="536"/>
      <c r="F2596" s="537"/>
    </row>
    <row r="2597" spans="3:6" s="532" customFormat="1">
      <c r="C2597" s="536"/>
      <c r="F2597" s="537"/>
    </row>
    <row r="2598" spans="3:6" s="532" customFormat="1">
      <c r="C2598" s="536"/>
      <c r="F2598" s="537"/>
    </row>
    <row r="2599" spans="3:6" s="532" customFormat="1">
      <c r="C2599" s="536"/>
      <c r="F2599" s="537"/>
    </row>
    <row r="2600" spans="3:6" s="532" customFormat="1">
      <c r="C2600" s="536"/>
      <c r="F2600" s="537"/>
    </row>
    <row r="2601" spans="3:6" s="532" customFormat="1">
      <c r="C2601" s="536"/>
      <c r="F2601" s="537"/>
    </row>
    <row r="2602" spans="3:6" s="532" customFormat="1">
      <c r="C2602" s="536"/>
      <c r="F2602" s="537"/>
    </row>
    <row r="2603" spans="3:6" s="532" customFormat="1">
      <c r="C2603" s="536"/>
      <c r="F2603" s="537"/>
    </row>
    <row r="2604" spans="3:6" s="532" customFormat="1">
      <c r="C2604" s="536"/>
      <c r="F2604" s="537"/>
    </row>
    <row r="2605" spans="3:6" s="532" customFormat="1">
      <c r="C2605" s="536"/>
      <c r="F2605" s="537"/>
    </row>
    <row r="2606" spans="3:6" s="532" customFormat="1">
      <c r="C2606" s="536"/>
      <c r="F2606" s="537"/>
    </row>
    <row r="2607" spans="3:6" s="532" customFormat="1">
      <c r="C2607" s="536"/>
      <c r="F2607" s="537"/>
    </row>
    <row r="2608" spans="3:6" s="532" customFormat="1">
      <c r="C2608" s="536"/>
      <c r="F2608" s="537"/>
    </row>
    <row r="2609" spans="3:6" s="532" customFormat="1">
      <c r="C2609" s="536"/>
      <c r="F2609" s="537"/>
    </row>
    <row r="2610" spans="3:6" s="532" customFormat="1">
      <c r="C2610" s="536"/>
      <c r="F2610" s="537"/>
    </row>
    <row r="2611" spans="3:6" s="532" customFormat="1">
      <c r="C2611" s="536"/>
      <c r="F2611" s="537"/>
    </row>
    <row r="2612" spans="3:6" s="532" customFormat="1">
      <c r="C2612" s="536"/>
      <c r="F2612" s="537"/>
    </row>
    <row r="2613" spans="3:6" s="532" customFormat="1">
      <c r="C2613" s="536"/>
      <c r="F2613" s="537"/>
    </row>
    <row r="2614" spans="3:6" s="532" customFormat="1">
      <c r="C2614" s="536"/>
      <c r="F2614" s="537"/>
    </row>
    <row r="2615" spans="3:6" s="532" customFormat="1">
      <c r="C2615" s="536"/>
      <c r="F2615" s="537"/>
    </row>
    <row r="2616" spans="3:6" s="532" customFormat="1">
      <c r="C2616" s="536"/>
      <c r="F2616" s="537"/>
    </row>
    <row r="2617" spans="3:6" s="532" customFormat="1">
      <c r="C2617" s="536"/>
      <c r="F2617" s="537"/>
    </row>
    <row r="2618" spans="3:6" s="532" customFormat="1">
      <c r="C2618" s="536"/>
      <c r="F2618" s="537"/>
    </row>
    <row r="2619" spans="3:6" s="532" customFormat="1">
      <c r="C2619" s="536"/>
      <c r="F2619" s="537"/>
    </row>
    <row r="2620" spans="3:6" s="532" customFormat="1">
      <c r="C2620" s="536"/>
      <c r="F2620" s="537"/>
    </row>
    <row r="2621" spans="3:6" s="532" customFormat="1">
      <c r="C2621" s="536"/>
      <c r="F2621" s="537"/>
    </row>
    <row r="2622" spans="3:6" s="532" customFormat="1">
      <c r="C2622" s="536"/>
      <c r="F2622" s="537"/>
    </row>
    <row r="2623" spans="3:6" s="532" customFormat="1">
      <c r="C2623" s="536"/>
      <c r="F2623" s="537"/>
    </row>
    <row r="2624" spans="3:6" s="532" customFormat="1">
      <c r="C2624" s="536"/>
      <c r="F2624" s="537"/>
    </row>
    <row r="2625" spans="3:6" s="532" customFormat="1">
      <c r="C2625" s="536"/>
      <c r="F2625" s="537"/>
    </row>
    <row r="2626" spans="3:6" s="532" customFormat="1">
      <c r="C2626" s="536"/>
      <c r="F2626" s="537"/>
    </row>
    <row r="2627" spans="3:6" s="532" customFormat="1">
      <c r="C2627" s="536"/>
      <c r="F2627" s="537"/>
    </row>
    <row r="2628" spans="3:6" s="532" customFormat="1">
      <c r="C2628" s="536"/>
      <c r="F2628" s="537"/>
    </row>
    <row r="2629" spans="3:6" s="532" customFormat="1">
      <c r="C2629" s="536"/>
      <c r="F2629" s="537"/>
    </row>
    <row r="2630" spans="3:6" s="532" customFormat="1">
      <c r="C2630" s="536"/>
      <c r="F2630" s="537"/>
    </row>
    <row r="2631" spans="3:6" s="532" customFormat="1">
      <c r="C2631" s="536"/>
      <c r="F2631" s="537"/>
    </row>
    <row r="2632" spans="3:6" s="532" customFormat="1">
      <c r="C2632" s="536"/>
      <c r="F2632" s="537"/>
    </row>
    <row r="2633" spans="3:6" s="532" customFormat="1">
      <c r="C2633" s="536"/>
      <c r="F2633" s="537"/>
    </row>
    <row r="2634" spans="3:6" s="532" customFormat="1">
      <c r="C2634" s="536"/>
      <c r="F2634" s="537"/>
    </row>
    <row r="2635" spans="3:6" s="532" customFormat="1">
      <c r="C2635" s="536"/>
      <c r="F2635" s="537"/>
    </row>
    <row r="2636" spans="3:6" s="532" customFormat="1">
      <c r="C2636" s="536"/>
      <c r="F2636" s="537"/>
    </row>
    <row r="2637" spans="3:6" s="532" customFormat="1">
      <c r="C2637" s="536"/>
      <c r="F2637" s="537"/>
    </row>
    <row r="2638" spans="3:6" s="532" customFormat="1">
      <c r="C2638" s="536"/>
      <c r="F2638" s="537"/>
    </row>
    <row r="2639" spans="3:6" s="532" customFormat="1">
      <c r="C2639" s="536"/>
      <c r="F2639" s="537"/>
    </row>
    <row r="2640" spans="3:6" s="532" customFormat="1">
      <c r="C2640" s="536"/>
      <c r="F2640" s="537"/>
    </row>
    <row r="2641" spans="3:6" s="532" customFormat="1">
      <c r="C2641" s="536"/>
      <c r="F2641" s="537"/>
    </row>
    <row r="2642" spans="3:6" s="532" customFormat="1">
      <c r="C2642" s="536"/>
      <c r="F2642" s="537"/>
    </row>
    <row r="2643" spans="3:6" s="532" customFormat="1">
      <c r="C2643" s="536"/>
      <c r="F2643" s="537"/>
    </row>
    <row r="2644" spans="3:6" s="532" customFormat="1">
      <c r="C2644" s="536"/>
      <c r="F2644" s="537"/>
    </row>
    <row r="2645" spans="3:6" s="532" customFormat="1">
      <c r="C2645" s="536"/>
      <c r="F2645" s="537"/>
    </row>
    <row r="2646" spans="3:6" s="532" customFormat="1">
      <c r="C2646" s="536"/>
      <c r="F2646" s="537"/>
    </row>
    <row r="2647" spans="3:6" s="532" customFormat="1">
      <c r="C2647" s="536"/>
      <c r="F2647" s="537"/>
    </row>
    <row r="2648" spans="3:6" s="532" customFormat="1">
      <c r="C2648" s="536"/>
      <c r="F2648" s="537"/>
    </row>
    <row r="2649" spans="3:6" s="532" customFormat="1">
      <c r="C2649" s="536"/>
      <c r="F2649" s="537"/>
    </row>
    <row r="2650" spans="3:6" s="532" customFormat="1">
      <c r="C2650" s="536"/>
      <c r="F2650" s="537"/>
    </row>
    <row r="2651" spans="3:6" s="532" customFormat="1">
      <c r="C2651" s="536"/>
      <c r="F2651" s="537"/>
    </row>
    <row r="2652" spans="3:6" s="532" customFormat="1">
      <c r="C2652" s="536"/>
      <c r="F2652" s="537"/>
    </row>
    <row r="2653" spans="3:6" s="532" customFormat="1">
      <c r="C2653" s="536"/>
      <c r="F2653" s="537"/>
    </row>
    <row r="2654" spans="3:6" s="532" customFormat="1">
      <c r="C2654" s="536"/>
      <c r="F2654" s="537"/>
    </row>
    <row r="2655" spans="3:6" s="532" customFormat="1">
      <c r="C2655" s="536"/>
      <c r="F2655" s="537"/>
    </row>
    <row r="2656" spans="3:6" s="532" customFormat="1">
      <c r="C2656" s="536"/>
      <c r="F2656" s="537"/>
    </row>
    <row r="2657" spans="3:6" s="532" customFormat="1">
      <c r="C2657" s="536"/>
      <c r="F2657" s="537"/>
    </row>
    <row r="2658" spans="3:6" s="532" customFormat="1">
      <c r="C2658" s="536"/>
      <c r="F2658" s="537"/>
    </row>
    <row r="2659" spans="3:6" s="532" customFormat="1">
      <c r="C2659" s="536"/>
      <c r="F2659" s="537"/>
    </row>
    <row r="2660" spans="3:6" s="532" customFormat="1">
      <c r="C2660" s="536"/>
      <c r="F2660" s="537"/>
    </row>
    <row r="2661" spans="3:6" s="532" customFormat="1">
      <c r="C2661" s="536"/>
      <c r="F2661" s="537"/>
    </row>
    <row r="2662" spans="3:6" s="532" customFormat="1">
      <c r="C2662" s="536"/>
      <c r="F2662" s="537"/>
    </row>
    <row r="2663" spans="3:6" s="532" customFormat="1">
      <c r="C2663" s="536"/>
      <c r="F2663" s="537"/>
    </row>
    <row r="2664" spans="3:6" s="532" customFormat="1">
      <c r="C2664" s="536"/>
      <c r="F2664" s="537"/>
    </row>
    <row r="2665" spans="3:6" s="532" customFormat="1">
      <c r="C2665" s="536"/>
      <c r="F2665" s="537"/>
    </row>
    <row r="2666" spans="3:6" s="532" customFormat="1">
      <c r="C2666" s="536"/>
      <c r="F2666" s="537"/>
    </row>
    <row r="2667" spans="3:6" s="532" customFormat="1">
      <c r="C2667" s="536"/>
      <c r="F2667" s="537"/>
    </row>
    <row r="2668" spans="3:6" s="532" customFormat="1">
      <c r="C2668" s="536"/>
      <c r="F2668" s="537"/>
    </row>
    <row r="2669" spans="3:6" s="532" customFormat="1">
      <c r="C2669" s="536"/>
      <c r="F2669" s="537"/>
    </row>
    <row r="2670" spans="3:6" s="532" customFormat="1">
      <c r="C2670" s="536"/>
      <c r="F2670" s="537"/>
    </row>
    <row r="2671" spans="3:6" s="532" customFormat="1">
      <c r="C2671" s="536"/>
      <c r="F2671" s="537"/>
    </row>
    <row r="2672" spans="3:6" s="532" customFormat="1">
      <c r="C2672" s="536"/>
      <c r="F2672" s="537"/>
    </row>
    <row r="2673" spans="3:6" s="532" customFormat="1">
      <c r="C2673" s="536"/>
      <c r="F2673" s="537"/>
    </row>
    <row r="2674" spans="3:6" s="532" customFormat="1">
      <c r="C2674" s="536"/>
      <c r="F2674" s="537"/>
    </row>
    <row r="2675" spans="3:6" s="532" customFormat="1">
      <c r="C2675" s="536"/>
      <c r="F2675" s="537"/>
    </row>
    <row r="2676" spans="3:6" s="532" customFormat="1">
      <c r="C2676" s="536"/>
      <c r="F2676" s="537"/>
    </row>
    <row r="2677" spans="3:6" s="532" customFormat="1">
      <c r="C2677" s="536"/>
      <c r="F2677" s="537"/>
    </row>
    <row r="2678" spans="3:6" s="532" customFormat="1">
      <c r="C2678" s="536"/>
      <c r="F2678" s="537"/>
    </row>
    <row r="2679" spans="3:6" s="532" customFormat="1">
      <c r="C2679" s="536"/>
      <c r="F2679" s="537"/>
    </row>
    <row r="2680" spans="3:6" s="532" customFormat="1">
      <c r="C2680" s="536"/>
      <c r="F2680" s="537"/>
    </row>
    <row r="2681" spans="3:6" s="532" customFormat="1">
      <c r="C2681" s="536"/>
      <c r="F2681" s="537"/>
    </row>
    <row r="2682" spans="3:6" s="532" customFormat="1">
      <c r="C2682" s="536"/>
      <c r="F2682" s="537"/>
    </row>
    <row r="2683" spans="3:6" s="532" customFormat="1">
      <c r="C2683" s="536"/>
      <c r="F2683" s="537"/>
    </row>
    <row r="2684" spans="3:6" s="532" customFormat="1">
      <c r="C2684" s="536"/>
      <c r="F2684" s="537"/>
    </row>
    <row r="2685" spans="3:6" s="532" customFormat="1">
      <c r="C2685" s="536"/>
      <c r="F2685" s="537"/>
    </row>
    <row r="2686" spans="3:6" s="532" customFormat="1">
      <c r="C2686" s="536"/>
      <c r="F2686" s="537"/>
    </row>
    <row r="2687" spans="3:6" s="532" customFormat="1">
      <c r="C2687" s="536"/>
      <c r="F2687" s="537"/>
    </row>
    <row r="2688" spans="3:6" s="532" customFormat="1">
      <c r="C2688" s="536"/>
      <c r="F2688" s="537"/>
    </row>
    <row r="2689" spans="3:6" s="532" customFormat="1">
      <c r="C2689" s="536"/>
      <c r="F2689" s="537"/>
    </row>
    <row r="2690" spans="3:6" s="532" customFormat="1">
      <c r="C2690" s="536"/>
      <c r="F2690" s="537"/>
    </row>
    <row r="2691" spans="3:6" s="532" customFormat="1">
      <c r="C2691" s="536"/>
      <c r="F2691" s="537"/>
    </row>
    <row r="2692" spans="3:6" s="532" customFormat="1">
      <c r="C2692" s="536"/>
      <c r="F2692" s="537"/>
    </row>
    <row r="2693" spans="3:6" s="532" customFormat="1">
      <c r="C2693" s="536"/>
      <c r="F2693" s="537"/>
    </row>
    <row r="2694" spans="3:6" s="532" customFormat="1">
      <c r="C2694" s="536"/>
      <c r="F2694" s="537"/>
    </row>
    <row r="2695" spans="3:6" s="532" customFormat="1">
      <c r="C2695" s="536"/>
      <c r="F2695" s="537"/>
    </row>
    <row r="2696" spans="3:6" s="532" customFormat="1">
      <c r="C2696" s="536"/>
      <c r="F2696" s="537"/>
    </row>
    <row r="2697" spans="3:6" s="532" customFormat="1">
      <c r="C2697" s="536"/>
      <c r="F2697" s="537"/>
    </row>
    <row r="2698" spans="3:6" s="532" customFormat="1">
      <c r="C2698" s="536"/>
      <c r="F2698" s="537"/>
    </row>
    <row r="2699" spans="3:6" s="532" customFormat="1">
      <c r="C2699" s="536"/>
      <c r="F2699" s="537"/>
    </row>
    <row r="2700" spans="3:6" s="532" customFormat="1">
      <c r="C2700" s="536"/>
      <c r="F2700" s="537"/>
    </row>
    <row r="2701" spans="3:6" s="532" customFormat="1">
      <c r="C2701" s="536"/>
      <c r="F2701" s="537"/>
    </row>
    <row r="2702" spans="3:6" s="532" customFormat="1">
      <c r="C2702" s="536"/>
      <c r="F2702" s="537"/>
    </row>
    <row r="2703" spans="3:6" s="532" customFormat="1">
      <c r="C2703" s="536"/>
      <c r="F2703" s="537"/>
    </row>
    <row r="2704" spans="3:6" s="532" customFormat="1">
      <c r="C2704" s="536"/>
      <c r="F2704" s="537"/>
    </row>
    <row r="2705" spans="3:6" s="532" customFormat="1">
      <c r="C2705" s="536"/>
      <c r="F2705" s="537"/>
    </row>
    <row r="2706" spans="3:6" s="532" customFormat="1">
      <c r="C2706" s="536"/>
      <c r="F2706" s="537"/>
    </row>
    <row r="2707" spans="3:6" s="532" customFormat="1">
      <c r="C2707" s="536"/>
      <c r="F2707" s="537"/>
    </row>
    <row r="2708" spans="3:6" s="532" customFormat="1">
      <c r="C2708" s="536"/>
      <c r="F2708" s="537"/>
    </row>
    <row r="2709" spans="3:6" s="532" customFormat="1">
      <c r="C2709" s="536"/>
      <c r="F2709" s="537"/>
    </row>
    <row r="2710" spans="3:6" s="532" customFormat="1">
      <c r="C2710" s="536"/>
      <c r="F2710" s="537"/>
    </row>
    <row r="2711" spans="3:6" s="532" customFormat="1">
      <c r="C2711" s="536"/>
      <c r="F2711" s="537"/>
    </row>
    <row r="2712" spans="3:6" s="532" customFormat="1">
      <c r="C2712" s="536"/>
      <c r="F2712" s="537"/>
    </row>
    <row r="2713" spans="3:6" s="532" customFormat="1">
      <c r="C2713" s="536"/>
      <c r="F2713" s="537"/>
    </row>
    <row r="2714" spans="3:6" s="532" customFormat="1">
      <c r="C2714" s="536"/>
      <c r="F2714" s="537"/>
    </row>
    <row r="2715" spans="3:6" s="532" customFormat="1">
      <c r="C2715" s="536"/>
      <c r="F2715" s="537"/>
    </row>
    <row r="2716" spans="3:6" s="532" customFormat="1">
      <c r="C2716" s="536"/>
      <c r="F2716" s="537"/>
    </row>
    <row r="2717" spans="3:6" s="532" customFormat="1">
      <c r="C2717" s="536"/>
      <c r="F2717" s="537"/>
    </row>
    <row r="2718" spans="3:6" s="532" customFormat="1">
      <c r="C2718" s="536"/>
      <c r="F2718" s="537"/>
    </row>
    <row r="2719" spans="3:6" s="532" customFormat="1">
      <c r="C2719" s="536"/>
      <c r="F2719" s="537"/>
    </row>
    <row r="2720" spans="3:6" s="532" customFormat="1">
      <c r="C2720" s="536"/>
      <c r="F2720" s="537"/>
    </row>
    <row r="2721" spans="3:6" s="532" customFormat="1">
      <c r="C2721" s="536"/>
      <c r="F2721" s="537"/>
    </row>
    <row r="2722" spans="3:6" s="532" customFormat="1">
      <c r="C2722" s="536"/>
      <c r="F2722" s="537"/>
    </row>
    <row r="2723" spans="3:6" s="532" customFormat="1">
      <c r="C2723" s="536"/>
      <c r="F2723" s="537"/>
    </row>
    <row r="2724" spans="3:6" s="532" customFormat="1">
      <c r="C2724" s="536"/>
      <c r="F2724" s="537"/>
    </row>
    <row r="2725" spans="3:6" s="532" customFormat="1">
      <c r="C2725" s="536"/>
      <c r="F2725" s="537"/>
    </row>
    <row r="2726" spans="3:6" s="532" customFormat="1">
      <c r="C2726" s="536"/>
      <c r="F2726" s="537"/>
    </row>
    <row r="2727" spans="3:6" s="532" customFormat="1">
      <c r="C2727" s="536"/>
      <c r="F2727" s="537"/>
    </row>
    <row r="2728" spans="3:6" s="532" customFormat="1">
      <c r="C2728" s="536"/>
      <c r="F2728" s="537"/>
    </row>
    <row r="2729" spans="3:6" s="532" customFormat="1">
      <c r="C2729" s="536"/>
      <c r="F2729" s="537"/>
    </row>
    <row r="2730" spans="3:6" s="532" customFormat="1">
      <c r="C2730" s="536"/>
      <c r="F2730" s="537"/>
    </row>
    <row r="2731" spans="3:6" s="532" customFormat="1">
      <c r="C2731" s="536"/>
      <c r="F2731" s="537"/>
    </row>
    <row r="2732" spans="3:6" s="532" customFormat="1">
      <c r="C2732" s="536"/>
      <c r="F2732" s="537"/>
    </row>
    <row r="2733" spans="3:6" s="532" customFormat="1">
      <c r="C2733" s="536"/>
      <c r="F2733" s="537"/>
    </row>
    <row r="2734" spans="3:6" s="532" customFormat="1">
      <c r="C2734" s="536"/>
      <c r="F2734" s="537"/>
    </row>
    <row r="2735" spans="3:6" s="532" customFormat="1">
      <c r="C2735" s="536"/>
      <c r="F2735" s="537"/>
    </row>
    <row r="2736" spans="3:6" s="532" customFormat="1">
      <c r="C2736" s="536"/>
      <c r="F2736" s="537"/>
    </row>
    <row r="2737" spans="3:6" s="532" customFormat="1">
      <c r="C2737" s="536"/>
      <c r="F2737" s="537"/>
    </row>
    <row r="2738" spans="3:6" s="532" customFormat="1">
      <c r="C2738" s="536"/>
      <c r="F2738" s="537"/>
    </row>
    <row r="2739" spans="3:6" s="532" customFormat="1">
      <c r="C2739" s="536"/>
      <c r="F2739" s="537"/>
    </row>
    <row r="2740" spans="3:6" s="532" customFormat="1">
      <c r="C2740" s="536"/>
      <c r="F2740" s="537"/>
    </row>
    <row r="2741" spans="3:6" s="532" customFormat="1">
      <c r="C2741" s="536"/>
      <c r="F2741" s="537"/>
    </row>
    <row r="2742" spans="3:6" s="532" customFormat="1">
      <c r="C2742" s="536"/>
      <c r="F2742" s="537"/>
    </row>
    <row r="2743" spans="3:6" s="532" customFormat="1">
      <c r="C2743" s="536"/>
      <c r="F2743" s="537"/>
    </row>
    <row r="2744" spans="3:6" s="532" customFormat="1">
      <c r="C2744" s="536"/>
      <c r="F2744" s="537"/>
    </row>
    <row r="2745" spans="3:6" s="532" customFormat="1">
      <c r="C2745" s="536"/>
      <c r="F2745" s="537"/>
    </row>
    <row r="2746" spans="3:6" s="532" customFormat="1">
      <c r="C2746" s="536"/>
      <c r="F2746" s="537"/>
    </row>
    <row r="2747" spans="3:6" s="532" customFormat="1">
      <c r="C2747" s="536"/>
      <c r="F2747" s="537"/>
    </row>
    <row r="2748" spans="3:6" s="532" customFormat="1">
      <c r="C2748" s="536"/>
      <c r="F2748" s="537"/>
    </row>
    <row r="2749" spans="3:6" s="532" customFormat="1">
      <c r="C2749" s="536"/>
      <c r="F2749" s="537"/>
    </row>
    <row r="2750" spans="3:6" s="532" customFormat="1">
      <c r="C2750" s="536"/>
      <c r="F2750" s="537"/>
    </row>
    <row r="2751" spans="3:6" s="532" customFormat="1">
      <c r="C2751" s="536"/>
      <c r="F2751" s="537"/>
    </row>
    <row r="2752" spans="3:6" s="532" customFormat="1">
      <c r="C2752" s="536"/>
      <c r="F2752" s="537"/>
    </row>
    <row r="2753" spans="3:6" s="532" customFormat="1">
      <c r="C2753" s="536"/>
      <c r="F2753" s="537"/>
    </row>
    <row r="2754" spans="3:6" s="532" customFormat="1">
      <c r="C2754" s="536"/>
      <c r="F2754" s="537"/>
    </row>
    <row r="2755" spans="3:6" s="532" customFormat="1">
      <c r="C2755" s="536"/>
      <c r="F2755" s="537"/>
    </row>
    <row r="2756" spans="3:6" s="532" customFormat="1">
      <c r="C2756" s="536"/>
      <c r="F2756" s="537"/>
    </row>
    <row r="2757" spans="3:6" s="532" customFormat="1">
      <c r="C2757" s="536"/>
      <c r="F2757" s="537"/>
    </row>
    <row r="2758" spans="3:6" s="532" customFormat="1">
      <c r="C2758" s="536"/>
      <c r="F2758" s="537"/>
    </row>
    <row r="2759" spans="3:6" s="532" customFormat="1">
      <c r="C2759" s="536"/>
      <c r="F2759" s="537"/>
    </row>
    <row r="2760" spans="3:6" s="532" customFormat="1">
      <c r="C2760" s="536"/>
      <c r="F2760" s="537"/>
    </row>
    <row r="2761" spans="3:6" s="532" customFormat="1">
      <c r="C2761" s="536"/>
      <c r="F2761" s="537"/>
    </row>
    <row r="2762" spans="3:6" s="532" customFormat="1">
      <c r="C2762" s="536"/>
      <c r="F2762" s="537"/>
    </row>
    <row r="2763" spans="3:6" s="532" customFormat="1">
      <c r="C2763" s="536"/>
      <c r="F2763" s="537"/>
    </row>
    <row r="2764" spans="3:6" s="532" customFormat="1">
      <c r="C2764" s="536"/>
      <c r="F2764" s="537"/>
    </row>
    <row r="2765" spans="3:6" s="532" customFormat="1">
      <c r="C2765" s="536"/>
      <c r="F2765" s="537"/>
    </row>
    <row r="2766" spans="3:6" s="532" customFormat="1">
      <c r="C2766" s="536"/>
      <c r="F2766" s="537"/>
    </row>
    <row r="2767" spans="3:6" s="532" customFormat="1">
      <c r="C2767" s="536"/>
      <c r="F2767" s="537"/>
    </row>
    <row r="2768" spans="3:6" s="532" customFormat="1">
      <c r="C2768" s="536"/>
      <c r="F2768" s="537"/>
    </row>
    <row r="2769" spans="3:6" s="532" customFormat="1">
      <c r="C2769" s="536"/>
      <c r="F2769" s="537"/>
    </row>
    <row r="2770" spans="3:6" s="532" customFormat="1">
      <c r="C2770" s="536"/>
      <c r="F2770" s="537"/>
    </row>
    <row r="2771" spans="3:6" s="532" customFormat="1">
      <c r="C2771" s="536"/>
      <c r="F2771" s="537"/>
    </row>
    <row r="2772" spans="3:6" s="532" customFormat="1">
      <c r="C2772" s="536"/>
      <c r="F2772" s="537"/>
    </row>
    <row r="2773" spans="3:6" s="532" customFormat="1">
      <c r="C2773" s="536"/>
      <c r="F2773" s="537"/>
    </row>
    <row r="2774" spans="3:6" s="532" customFormat="1">
      <c r="C2774" s="536"/>
      <c r="F2774" s="537"/>
    </row>
    <row r="2775" spans="3:6" s="532" customFormat="1">
      <c r="C2775" s="536"/>
      <c r="F2775" s="537"/>
    </row>
    <row r="2776" spans="3:6" s="532" customFormat="1">
      <c r="C2776" s="536"/>
      <c r="F2776" s="537"/>
    </row>
    <row r="2777" spans="3:6" s="532" customFormat="1">
      <c r="C2777" s="536"/>
      <c r="F2777" s="537"/>
    </row>
    <row r="2778" spans="3:6" s="532" customFormat="1">
      <c r="C2778" s="536"/>
      <c r="F2778" s="537"/>
    </row>
    <row r="2779" spans="3:6" s="532" customFormat="1">
      <c r="C2779" s="536"/>
      <c r="F2779" s="537"/>
    </row>
    <row r="2780" spans="3:6" s="532" customFormat="1">
      <c r="C2780" s="536"/>
      <c r="F2780" s="537"/>
    </row>
    <row r="2781" spans="3:6" s="532" customFormat="1">
      <c r="C2781" s="536"/>
      <c r="F2781" s="537"/>
    </row>
    <row r="2782" spans="3:6" s="532" customFormat="1">
      <c r="C2782" s="536"/>
      <c r="F2782" s="537"/>
    </row>
    <row r="2783" spans="3:6" s="532" customFormat="1">
      <c r="C2783" s="536"/>
      <c r="F2783" s="537"/>
    </row>
    <row r="2784" spans="3:6" s="532" customFormat="1">
      <c r="C2784" s="536"/>
      <c r="F2784" s="537"/>
    </row>
    <row r="2785" spans="3:6" s="532" customFormat="1">
      <c r="C2785" s="536"/>
      <c r="F2785" s="537"/>
    </row>
    <row r="2786" spans="3:6" s="532" customFormat="1">
      <c r="C2786" s="536"/>
      <c r="F2786" s="537"/>
    </row>
    <row r="2787" spans="3:6" s="532" customFormat="1">
      <c r="C2787" s="536"/>
      <c r="F2787" s="537"/>
    </row>
    <row r="2788" spans="3:6" s="532" customFormat="1">
      <c r="C2788" s="536"/>
      <c r="F2788" s="537"/>
    </row>
    <row r="2789" spans="3:6" s="532" customFormat="1">
      <c r="C2789" s="536"/>
      <c r="F2789" s="537"/>
    </row>
    <row r="2790" spans="3:6" s="532" customFormat="1">
      <c r="C2790" s="536"/>
      <c r="F2790" s="537"/>
    </row>
    <row r="2791" spans="3:6" s="532" customFormat="1">
      <c r="C2791" s="536"/>
      <c r="F2791" s="537"/>
    </row>
    <row r="2792" spans="3:6" s="532" customFormat="1">
      <c r="C2792" s="536"/>
      <c r="F2792" s="537"/>
    </row>
    <row r="2793" spans="3:6" s="532" customFormat="1">
      <c r="C2793" s="536"/>
      <c r="F2793" s="537"/>
    </row>
    <row r="2794" spans="3:6" s="532" customFormat="1">
      <c r="C2794" s="536"/>
      <c r="F2794" s="537"/>
    </row>
    <row r="2795" spans="3:6" s="532" customFormat="1">
      <c r="C2795" s="536"/>
      <c r="F2795" s="537"/>
    </row>
    <row r="2796" spans="3:6" s="532" customFormat="1">
      <c r="C2796" s="536"/>
      <c r="F2796" s="537"/>
    </row>
    <row r="2797" spans="3:6" s="532" customFormat="1">
      <c r="C2797" s="536"/>
      <c r="F2797" s="537"/>
    </row>
    <row r="2798" spans="3:6" s="532" customFormat="1">
      <c r="C2798" s="536"/>
      <c r="F2798" s="537"/>
    </row>
    <row r="2799" spans="3:6" s="532" customFormat="1">
      <c r="C2799" s="536"/>
      <c r="F2799" s="537"/>
    </row>
    <row r="2800" spans="3:6" s="532" customFormat="1">
      <c r="C2800" s="536"/>
      <c r="F2800" s="537"/>
    </row>
    <row r="2801" spans="3:6" s="532" customFormat="1">
      <c r="C2801" s="536"/>
      <c r="F2801" s="537"/>
    </row>
    <row r="2802" spans="3:6" s="532" customFormat="1">
      <c r="C2802" s="536"/>
      <c r="F2802" s="537"/>
    </row>
    <row r="2803" spans="3:6" s="532" customFormat="1">
      <c r="C2803" s="536"/>
      <c r="F2803" s="537"/>
    </row>
    <row r="2804" spans="3:6" s="532" customFormat="1">
      <c r="C2804" s="536"/>
      <c r="F2804" s="537"/>
    </row>
    <row r="2805" spans="3:6" s="532" customFormat="1">
      <c r="C2805" s="536"/>
      <c r="F2805" s="537"/>
    </row>
    <row r="2806" spans="3:6" s="532" customFormat="1">
      <c r="C2806" s="536"/>
      <c r="F2806" s="537"/>
    </row>
    <row r="2807" spans="3:6" s="532" customFormat="1">
      <c r="C2807" s="536"/>
      <c r="F2807" s="537"/>
    </row>
    <row r="2808" spans="3:6" s="532" customFormat="1">
      <c r="C2808" s="536"/>
      <c r="F2808" s="537"/>
    </row>
    <row r="2809" spans="3:6" s="532" customFormat="1">
      <c r="C2809" s="536"/>
      <c r="F2809" s="537"/>
    </row>
    <row r="2810" spans="3:6" s="532" customFormat="1">
      <c r="C2810" s="536"/>
      <c r="F2810" s="537"/>
    </row>
    <row r="2811" spans="3:6" s="532" customFormat="1">
      <c r="C2811" s="536"/>
      <c r="F2811" s="537"/>
    </row>
    <row r="2812" spans="3:6" s="532" customFormat="1">
      <c r="C2812" s="536"/>
      <c r="F2812" s="537"/>
    </row>
    <row r="2813" spans="3:6" s="532" customFormat="1">
      <c r="C2813" s="536"/>
      <c r="F2813" s="537"/>
    </row>
    <row r="2814" spans="3:6" s="532" customFormat="1">
      <c r="C2814" s="536"/>
      <c r="F2814" s="537"/>
    </row>
    <row r="2815" spans="3:6" s="532" customFormat="1">
      <c r="C2815" s="536"/>
      <c r="F2815" s="537"/>
    </row>
    <row r="2816" spans="3:6" s="532" customFormat="1">
      <c r="C2816" s="536"/>
      <c r="F2816" s="537"/>
    </row>
    <row r="2817" spans="3:6" s="532" customFormat="1">
      <c r="C2817" s="536"/>
      <c r="F2817" s="537"/>
    </row>
    <row r="2818" spans="3:6" s="532" customFormat="1">
      <c r="C2818" s="536"/>
      <c r="F2818" s="537"/>
    </row>
    <row r="2819" spans="3:6" s="532" customFormat="1">
      <c r="C2819" s="536"/>
      <c r="F2819" s="537"/>
    </row>
    <row r="2820" spans="3:6" s="532" customFormat="1">
      <c r="C2820" s="536"/>
      <c r="F2820" s="537"/>
    </row>
    <row r="2821" spans="3:6" s="532" customFormat="1">
      <c r="C2821" s="536"/>
      <c r="F2821" s="537"/>
    </row>
    <row r="2822" spans="3:6" s="532" customFormat="1">
      <c r="C2822" s="536"/>
      <c r="F2822" s="537"/>
    </row>
    <row r="2823" spans="3:6" s="532" customFormat="1">
      <c r="C2823" s="536"/>
      <c r="F2823" s="537"/>
    </row>
    <row r="2824" spans="3:6" s="532" customFormat="1">
      <c r="C2824" s="536"/>
      <c r="F2824" s="537"/>
    </row>
    <row r="2825" spans="3:6" s="532" customFormat="1">
      <c r="C2825" s="536"/>
      <c r="F2825" s="537"/>
    </row>
    <row r="2826" spans="3:6" s="532" customFormat="1">
      <c r="C2826" s="536"/>
      <c r="F2826" s="537"/>
    </row>
    <row r="2827" spans="3:6" s="532" customFormat="1">
      <c r="C2827" s="536"/>
      <c r="F2827" s="537"/>
    </row>
    <row r="2828" spans="3:6" s="532" customFormat="1">
      <c r="C2828" s="536"/>
      <c r="F2828" s="537"/>
    </row>
    <row r="2829" spans="3:6" s="532" customFormat="1">
      <c r="C2829" s="536"/>
      <c r="F2829" s="537"/>
    </row>
    <row r="2830" spans="3:6" s="532" customFormat="1">
      <c r="C2830" s="536"/>
      <c r="F2830" s="537"/>
    </row>
    <row r="2831" spans="3:6" s="532" customFormat="1">
      <c r="C2831" s="536"/>
      <c r="F2831" s="537"/>
    </row>
    <row r="2832" spans="3:6" s="532" customFormat="1">
      <c r="C2832" s="536"/>
      <c r="F2832" s="537"/>
    </row>
    <row r="2833" spans="3:6" s="532" customFormat="1">
      <c r="C2833" s="536"/>
      <c r="F2833" s="537"/>
    </row>
    <row r="2834" spans="3:6" s="532" customFormat="1">
      <c r="C2834" s="536"/>
      <c r="F2834" s="537"/>
    </row>
    <row r="2835" spans="3:6" s="532" customFormat="1">
      <c r="C2835" s="536"/>
      <c r="F2835" s="537"/>
    </row>
    <row r="2836" spans="3:6" s="532" customFormat="1">
      <c r="C2836" s="536"/>
      <c r="F2836" s="537"/>
    </row>
    <row r="2837" spans="3:6" s="532" customFormat="1">
      <c r="C2837" s="536"/>
      <c r="F2837" s="537"/>
    </row>
    <row r="2838" spans="3:6" s="532" customFormat="1">
      <c r="C2838" s="536"/>
      <c r="F2838" s="537"/>
    </row>
    <row r="2839" spans="3:6" s="532" customFormat="1">
      <c r="C2839" s="536"/>
      <c r="F2839" s="537"/>
    </row>
    <row r="2840" spans="3:6" s="532" customFormat="1">
      <c r="C2840" s="536"/>
      <c r="F2840" s="537"/>
    </row>
    <row r="2841" spans="3:6" s="532" customFormat="1">
      <c r="C2841" s="536"/>
      <c r="F2841" s="537"/>
    </row>
    <row r="2842" spans="3:6" s="532" customFormat="1">
      <c r="C2842" s="536"/>
      <c r="F2842" s="537"/>
    </row>
    <row r="2843" spans="3:6" s="532" customFormat="1">
      <c r="C2843" s="536"/>
      <c r="F2843" s="537"/>
    </row>
    <row r="2844" spans="3:6" s="532" customFormat="1">
      <c r="C2844" s="536"/>
      <c r="F2844" s="537"/>
    </row>
    <row r="2845" spans="3:6" s="532" customFormat="1">
      <c r="C2845" s="536"/>
      <c r="F2845" s="537"/>
    </row>
    <row r="2846" spans="3:6" s="532" customFormat="1">
      <c r="C2846" s="536"/>
      <c r="F2846" s="537"/>
    </row>
    <row r="2847" spans="3:6" s="532" customFormat="1">
      <c r="C2847" s="536"/>
      <c r="F2847" s="537"/>
    </row>
    <row r="2848" spans="3:6" s="532" customFormat="1">
      <c r="C2848" s="536"/>
      <c r="F2848" s="537"/>
    </row>
    <row r="2849" spans="3:6" s="532" customFormat="1">
      <c r="C2849" s="536"/>
      <c r="F2849" s="537"/>
    </row>
    <row r="2850" spans="3:6" s="532" customFormat="1">
      <c r="C2850" s="536"/>
      <c r="F2850" s="537"/>
    </row>
    <row r="2851" spans="3:6" s="532" customFormat="1">
      <c r="C2851" s="536"/>
      <c r="F2851" s="537"/>
    </row>
    <row r="2852" spans="3:6" s="532" customFormat="1">
      <c r="C2852" s="536"/>
      <c r="F2852" s="537"/>
    </row>
    <row r="2853" spans="3:6" s="532" customFormat="1">
      <c r="C2853" s="536"/>
      <c r="F2853" s="537"/>
    </row>
    <row r="2854" spans="3:6" s="532" customFormat="1">
      <c r="C2854" s="536"/>
      <c r="F2854" s="537"/>
    </row>
    <row r="2855" spans="3:6" s="532" customFormat="1">
      <c r="C2855" s="536"/>
      <c r="F2855" s="537"/>
    </row>
    <row r="2856" spans="3:6" s="532" customFormat="1">
      <c r="C2856" s="536"/>
      <c r="F2856" s="537"/>
    </row>
    <row r="2857" spans="3:6" s="532" customFormat="1">
      <c r="C2857" s="536"/>
      <c r="F2857" s="537"/>
    </row>
    <row r="2858" spans="3:6" s="532" customFormat="1">
      <c r="C2858" s="536"/>
      <c r="F2858" s="537"/>
    </row>
    <row r="2859" spans="3:6" s="532" customFormat="1">
      <c r="C2859" s="536"/>
      <c r="F2859" s="537"/>
    </row>
    <row r="2860" spans="3:6" s="532" customFormat="1">
      <c r="C2860" s="536"/>
      <c r="F2860" s="537"/>
    </row>
    <row r="2861" spans="3:6" s="532" customFormat="1">
      <c r="C2861" s="536"/>
      <c r="F2861" s="537"/>
    </row>
    <row r="2862" spans="3:6" s="532" customFormat="1">
      <c r="C2862" s="536"/>
      <c r="F2862" s="537"/>
    </row>
    <row r="2863" spans="3:6" s="532" customFormat="1">
      <c r="C2863" s="536"/>
      <c r="F2863" s="537"/>
    </row>
    <row r="2864" spans="3:6" s="532" customFormat="1">
      <c r="C2864" s="536"/>
      <c r="F2864" s="537"/>
    </row>
    <row r="2865" spans="3:6" s="532" customFormat="1">
      <c r="C2865" s="536"/>
      <c r="F2865" s="537"/>
    </row>
    <row r="2866" spans="3:6" s="532" customFormat="1">
      <c r="C2866" s="536"/>
      <c r="F2866" s="537"/>
    </row>
    <row r="2867" spans="3:6" s="532" customFormat="1">
      <c r="C2867" s="536"/>
      <c r="F2867" s="537"/>
    </row>
    <row r="2868" spans="3:6" s="532" customFormat="1">
      <c r="C2868" s="536"/>
      <c r="F2868" s="537"/>
    </row>
    <row r="2869" spans="3:6" s="532" customFormat="1">
      <c r="C2869" s="536"/>
      <c r="F2869" s="537"/>
    </row>
    <row r="2870" spans="3:6" s="532" customFormat="1">
      <c r="C2870" s="536"/>
      <c r="F2870" s="537"/>
    </row>
    <row r="2871" spans="3:6" s="532" customFormat="1">
      <c r="C2871" s="536"/>
      <c r="F2871" s="537"/>
    </row>
    <row r="2872" spans="3:6" s="532" customFormat="1">
      <c r="C2872" s="536"/>
      <c r="F2872" s="537"/>
    </row>
    <row r="2873" spans="3:6" s="532" customFormat="1">
      <c r="C2873" s="536"/>
      <c r="F2873" s="537"/>
    </row>
    <row r="2874" spans="3:6" s="532" customFormat="1">
      <c r="C2874" s="536"/>
      <c r="F2874" s="537"/>
    </row>
    <row r="2875" spans="3:6" s="532" customFormat="1">
      <c r="C2875" s="536"/>
      <c r="F2875" s="537"/>
    </row>
    <row r="2876" spans="3:6" s="532" customFormat="1">
      <c r="C2876" s="536"/>
      <c r="F2876" s="537"/>
    </row>
    <row r="2877" spans="3:6" s="532" customFormat="1">
      <c r="C2877" s="536"/>
      <c r="F2877" s="537"/>
    </row>
    <row r="2878" spans="3:6" s="532" customFormat="1">
      <c r="C2878" s="536"/>
      <c r="F2878" s="537"/>
    </row>
    <row r="2879" spans="3:6" s="532" customFormat="1">
      <c r="C2879" s="536"/>
      <c r="F2879" s="537"/>
    </row>
    <row r="2880" spans="3:6" s="532" customFormat="1">
      <c r="C2880" s="536"/>
      <c r="F2880" s="537"/>
    </row>
    <row r="2881" spans="3:6" s="532" customFormat="1">
      <c r="C2881" s="536"/>
      <c r="F2881" s="537"/>
    </row>
    <row r="2882" spans="3:6" s="532" customFormat="1">
      <c r="C2882" s="536"/>
      <c r="F2882" s="537"/>
    </row>
    <row r="2883" spans="3:6" s="532" customFormat="1">
      <c r="C2883" s="536"/>
      <c r="F2883" s="537"/>
    </row>
    <row r="2884" spans="3:6" s="532" customFormat="1">
      <c r="C2884" s="536"/>
      <c r="F2884" s="537"/>
    </row>
    <row r="2885" spans="3:6" s="532" customFormat="1">
      <c r="C2885" s="536"/>
      <c r="F2885" s="537"/>
    </row>
    <row r="2886" spans="3:6" s="532" customFormat="1">
      <c r="C2886" s="536"/>
      <c r="F2886" s="537"/>
    </row>
    <row r="2887" spans="3:6" s="532" customFormat="1">
      <c r="C2887" s="536"/>
      <c r="F2887" s="537"/>
    </row>
    <row r="2888" spans="3:6" s="532" customFormat="1">
      <c r="C2888" s="536"/>
      <c r="F2888" s="537"/>
    </row>
    <row r="2889" spans="3:6" s="532" customFormat="1">
      <c r="C2889" s="536"/>
      <c r="F2889" s="537"/>
    </row>
    <row r="2890" spans="3:6" s="532" customFormat="1">
      <c r="C2890" s="536"/>
      <c r="F2890" s="537"/>
    </row>
    <row r="2891" spans="3:6" s="532" customFormat="1">
      <c r="C2891" s="536"/>
      <c r="F2891" s="537"/>
    </row>
    <row r="2892" spans="3:6" s="532" customFormat="1">
      <c r="C2892" s="536"/>
      <c r="F2892" s="537"/>
    </row>
    <row r="2893" spans="3:6" s="532" customFormat="1">
      <c r="C2893" s="536"/>
      <c r="F2893" s="537"/>
    </row>
    <row r="2894" spans="3:6" s="532" customFormat="1">
      <c r="C2894" s="536"/>
      <c r="F2894" s="537"/>
    </row>
    <row r="2895" spans="3:6" s="532" customFormat="1">
      <c r="C2895" s="536"/>
      <c r="F2895" s="537"/>
    </row>
    <row r="2896" spans="3:6" s="532" customFormat="1">
      <c r="C2896" s="536"/>
      <c r="F2896" s="537"/>
    </row>
    <row r="2897" spans="3:6" s="532" customFormat="1">
      <c r="C2897" s="536"/>
      <c r="F2897" s="537"/>
    </row>
    <row r="2898" spans="3:6" s="532" customFormat="1">
      <c r="C2898" s="536"/>
      <c r="F2898" s="537"/>
    </row>
    <row r="2899" spans="3:6" s="532" customFormat="1">
      <c r="C2899" s="536"/>
      <c r="F2899" s="537"/>
    </row>
    <row r="2900" spans="3:6" s="532" customFormat="1">
      <c r="C2900" s="536"/>
      <c r="F2900" s="537"/>
    </row>
    <row r="2901" spans="3:6" s="532" customFormat="1">
      <c r="C2901" s="536"/>
      <c r="F2901" s="537"/>
    </row>
    <row r="2902" spans="3:6" s="532" customFormat="1">
      <c r="C2902" s="536"/>
      <c r="F2902" s="537"/>
    </row>
    <row r="2903" spans="3:6" s="532" customFormat="1">
      <c r="C2903" s="536"/>
      <c r="F2903" s="537"/>
    </row>
    <row r="2904" spans="3:6" s="532" customFormat="1">
      <c r="C2904" s="536"/>
      <c r="F2904" s="537"/>
    </row>
    <row r="2905" spans="3:6" s="532" customFormat="1">
      <c r="C2905" s="536"/>
      <c r="F2905" s="537"/>
    </row>
    <row r="2906" spans="3:6" s="532" customFormat="1">
      <c r="C2906" s="536"/>
      <c r="F2906" s="537"/>
    </row>
    <row r="2907" spans="3:6" s="532" customFormat="1">
      <c r="C2907" s="536"/>
      <c r="F2907" s="537"/>
    </row>
    <row r="2908" spans="3:6" s="532" customFormat="1">
      <c r="C2908" s="536"/>
      <c r="F2908" s="537"/>
    </row>
    <row r="2909" spans="3:6" s="532" customFormat="1">
      <c r="C2909" s="536"/>
      <c r="F2909" s="537"/>
    </row>
    <row r="2910" spans="3:6" s="532" customFormat="1">
      <c r="C2910" s="536"/>
      <c r="F2910" s="537"/>
    </row>
    <row r="2911" spans="3:6" s="532" customFormat="1">
      <c r="C2911" s="536"/>
      <c r="F2911" s="537"/>
    </row>
    <row r="2912" spans="3:6" s="532" customFormat="1">
      <c r="C2912" s="536"/>
      <c r="F2912" s="537"/>
    </row>
    <row r="2913" spans="3:6" s="532" customFormat="1">
      <c r="C2913" s="536"/>
      <c r="F2913" s="537"/>
    </row>
    <row r="2914" spans="3:6" s="532" customFormat="1">
      <c r="C2914" s="536"/>
      <c r="F2914" s="537"/>
    </row>
    <row r="2915" spans="3:6" s="532" customFormat="1">
      <c r="C2915" s="536"/>
      <c r="F2915" s="537"/>
    </row>
    <row r="2916" spans="3:6" s="532" customFormat="1">
      <c r="C2916" s="536"/>
      <c r="F2916" s="537"/>
    </row>
    <row r="2917" spans="3:6" s="532" customFormat="1">
      <c r="C2917" s="536"/>
      <c r="F2917" s="537"/>
    </row>
    <row r="2918" spans="3:6" s="532" customFormat="1">
      <c r="C2918" s="536"/>
      <c r="F2918" s="537"/>
    </row>
    <row r="2919" spans="3:6" s="532" customFormat="1">
      <c r="C2919" s="536"/>
      <c r="F2919" s="537"/>
    </row>
    <row r="2920" spans="3:6" s="532" customFormat="1">
      <c r="C2920" s="536"/>
      <c r="F2920" s="537"/>
    </row>
    <row r="2921" spans="3:6" s="532" customFormat="1">
      <c r="C2921" s="536"/>
      <c r="F2921" s="537"/>
    </row>
    <row r="2922" spans="3:6" s="532" customFormat="1">
      <c r="C2922" s="536"/>
      <c r="F2922" s="537"/>
    </row>
    <row r="2923" spans="3:6" s="532" customFormat="1">
      <c r="C2923" s="536"/>
      <c r="F2923" s="537"/>
    </row>
    <row r="2924" spans="3:6" s="532" customFormat="1">
      <c r="C2924" s="536"/>
      <c r="F2924" s="537"/>
    </row>
    <row r="2925" spans="3:6" s="532" customFormat="1">
      <c r="C2925" s="536"/>
      <c r="F2925" s="537"/>
    </row>
    <row r="2926" spans="3:6" s="532" customFormat="1">
      <c r="C2926" s="536"/>
      <c r="F2926" s="537"/>
    </row>
    <row r="2927" spans="3:6" s="532" customFormat="1">
      <c r="C2927" s="536"/>
      <c r="F2927" s="537"/>
    </row>
    <row r="2928" spans="3:6" s="532" customFormat="1">
      <c r="C2928" s="536"/>
      <c r="F2928" s="537"/>
    </row>
    <row r="2929" spans="3:6" s="532" customFormat="1">
      <c r="C2929" s="536"/>
      <c r="F2929" s="537"/>
    </row>
    <row r="2930" spans="3:6" s="532" customFormat="1">
      <c r="C2930" s="536"/>
      <c r="F2930" s="537"/>
    </row>
    <row r="2931" spans="3:6" s="532" customFormat="1">
      <c r="C2931" s="536"/>
      <c r="F2931" s="537"/>
    </row>
    <row r="2932" spans="3:6" s="532" customFormat="1">
      <c r="C2932" s="536"/>
      <c r="F2932" s="537"/>
    </row>
    <row r="2933" spans="3:6" s="532" customFormat="1">
      <c r="C2933" s="536"/>
      <c r="F2933" s="537"/>
    </row>
    <row r="2934" spans="3:6" s="532" customFormat="1">
      <c r="C2934" s="536"/>
      <c r="F2934" s="537"/>
    </row>
    <row r="2935" spans="3:6" s="532" customFormat="1">
      <c r="C2935" s="536"/>
      <c r="F2935" s="537"/>
    </row>
    <row r="2936" spans="3:6" s="532" customFormat="1">
      <c r="C2936" s="536"/>
      <c r="F2936" s="537"/>
    </row>
    <row r="2937" spans="3:6" s="532" customFormat="1">
      <c r="C2937" s="536"/>
      <c r="F2937" s="537"/>
    </row>
    <row r="2938" spans="3:6" s="532" customFormat="1">
      <c r="C2938" s="536"/>
      <c r="F2938" s="537"/>
    </row>
    <row r="2939" spans="3:6" s="532" customFormat="1">
      <c r="C2939" s="536"/>
      <c r="F2939" s="537"/>
    </row>
    <row r="2940" spans="3:6" s="532" customFormat="1">
      <c r="C2940" s="536"/>
      <c r="F2940" s="537"/>
    </row>
    <row r="2941" spans="3:6" s="532" customFormat="1">
      <c r="C2941" s="536"/>
      <c r="F2941" s="537"/>
    </row>
    <row r="2942" spans="3:6" s="532" customFormat="1">
      <c r="C2942" s="536"/>
      <c r="F2942" s="537"/>
    </row>
    <row r="2943" spans="3:6" s="532" customFormat="1">
      <c r="C2943" s="536"/>
      <c r="F2943" s="537"/>
    </row>
    <row r="2944" spans="3:6" s="532" customFormat="1">
      <c r="C2944" s="536"/>
      <c r="F2944" s="537"/>
    </row>
    <row r="2945" spans="3:6" s="532" customFormat="1">
      <c r="C2945" s="536"/>
      <c r="F2945" s="537"/>
    </row>
    <row r="2946" spans="3:6" s="532" customFormat="1">
      <c r="C2946" s="536"/>
      <c r="F2946" s="537"/>
    </row>
    <row r="2947" spans="3:6" s="532" customFormat="1">
      <c r="C2947" s="536"/>
      <c r="F2947" s="537"/>
    </row>
    <row r="2948" spans="3:6" s="532" customFormat="1">
      <c r="C2948" s="536"/>
      <c r="F2948" s="537"/>
    </row>
    <row r="2949" spans="3:6" s="532" customFormat="1">
      <c r="C2949" s="536"/>
      <c r="F2949" s="537"/>
    </row>
    <row r="2950" spans="3:6" s="532" customFormat="1">
      <c r="C2950" s="536"/>
      <c r="F2950" s="537"/>
    </row>
    <row r="2951" spans="3:6" s="532" customFormat="1">
      <c r="C2951" s="536"/>
      <c r="F2951" s="537"/>
    </row>
    <row r="2952" spans="3:6" s="532" customFormat="1">
      <c r="C2952" s="536"/>
      <c r="F2952" s="537"/>
    </row>
    <row r="2953" spans="3:6" s="532" customFormat="1">
      <c r="C2953" s="536"/>
      <c r="F2953" s="537"/>
    </row>
    <row r="2954" spans="3:6" s="532" customFormat="1">
      <c r="C2954" s="536"/>
      <c r="F2954" s="537"/>
    </row>
    <row r="2955" spans="3:6" s="532" customFormat="1">
      <c r="C2955" s="536"/>
      <c r="F2955" s="537"/>
    </row>
    <row r="2956" spans="3:6" s="532" customFormat="1">
      <c r="C2956" s="536"/>
      <c r="F2956" s="537"/>
    </row>
    <row r="2957" spans="3:6" s="532" customFormat="1">
      <c r="C2957" s="536"/>
      <c r="F2957" s="537"/>
    </row>
    <row r="2958" spans="3:6" s="532" customFormat="1">
      <c r="C2958" s="536"/>
      <c r="F2958" s="537"/>
    </row>
    <row r="2959" spans="3:6" s="532" customFormat="1">
      <c r="C2959" s="536"/>
      <c r="F2959" s="537"/>
    </row>
    <row r="2960" spans="3:6" s="532" customFormat="1">
      <c r="C2960" s="536"/>
      <c r="F2960" s="537"/>
    </row>
    <row r="2961" spans="3:6" s="532" customFormat="1">
      <c r="C2961" s="536"/>
      <c r="F2961" s="537"/>
    </row>
    <row r="2962" spans="3:6" s="532" customFormat="1">
      <c r="C2962" s="536"/>
      <c r="F2962" s="537"/>
    </row>
    <row r="2963" spans="3:6" s="532" customFormat="1">
      <c r="C2963" s="536"/>
      <c r="F2963" s="537"/>
    </row>
    <row r="2964" spans="3:6" s="532" customFormat="1">
      <c r="C2964" s="536"/>
      <c r="F2964" s="537"/>
    </row>
    <row r="2965" spans="3:6" s="532" customFormat="1">
      <c r="C2965" s="536"/>
      <c r="F2965" s="537"/>
    </row>
    <row r="2966" spans="3:6" s="532" customFormat="1">
      <c r="C2966" s="536"/>
      <c r="F2966" s="537"/>
    </row>
    <row r="2967" spans="3:6" s="532" customFormat="1">
      <c r="C2967" s="536"/>
      <c r="F2967" s="537"/>
    </row>
    <row r="2968" spans="3:6" s="532" customFormat="1">
      <c r="C2968" s="536"/>
      <c r="F2968" s="537"/>
    </row>
    <row r="2969" spans="3:6" s="532" customFormat="1">
      <c r="C2969" s="536"/>
      <c r="F2969" s="537"/>
    </row>
    <row r="2970" spans="3:6" s="532" customFormat="1">
      <c r="C2970" s="536"/>
      <c r="F2970" s="537"/>
    </row>
    <row r="2971" spans="3:6" s="532" customFormat="1">
      <c r="C2971" s="536"/>
      <c r="F2971" s="537"/>
    </row>
    <row r="2972" spans="3:6" s="532" customFormat="1">
      <c r="C2972" s="536"/>
      <c r="F2972" s="537"/>
    </row>
    <row r="2973" spans="3:6" s="532" customFormat="1">
      <c r="C2973" s="536"/>
      <c r="F2973" s="537"/>
    </row>
    <row r="2974" spans="3:6" s="532" customFormat="1">
      <c r="C2974" s="536"/>
      <c r="F2974" s="537"/>
    </row>
    <row r="2975" spans="3:6" s="532" customFormat="1">
      <c r="C2975" s="536"/>
      <c r="F2975" s="537"/>
    </row>
    <row r="2976" spans="3:6" s="532" customFormat="1">
      <c r="C2976" s="536"/>
      <c r="F2976" s="537"/>
    </row>
    <row r="2977" spans="3:6" s="532" customFormat="1">
      <c r="C2977" s="536"/>
      <c r="F2977" s="537"/>
    </row>
    <row r="2978" spans="3:6" s="532" customFormat="1">
      <c r="C2978" s="536"/>
      <c r="F2978" s="537"/>
    </row>
    <row r="2979" spans="3:6" s="532" customFormat="1">
      <c r="C2979" s="536"/>
      <c r="F2979" s="537"/>
    </row>
    <row r="2980" spans="3:6" s="532" customFormat="1">
      <c r="C2980" s="536"/>
      <c r="F2980" s="537"/>
    </row>
    <row r="2981" spans="3:6" s="532" customFormat="1">
      <c r="C2981" s="536"/>
      <c r="F2981" s="537"/>
    </row>
    <row r="2982" spans="3:6" s="532" customFormat="1">
      <c r="C2982" s="536"/>
      <c r="F2982" s="537"/>
    </row>
    <row r="2983" spans="3:6" s="532" customFormat="1">
      <c r="C2983" s="536"/>
      <c r="F2983" s="537"/>
    </row>
    <row r="2984" spans="3:6" s="532" customFormat="1">
      <c r="C2984" s="536"/>
      <c r="F2984" s="537"/>
    </row>
    <row r="2985" spans="3:6" s="532" customFormat="1">
      <c r="C2985" s="536"/>
      <c r="F2985" s="537"/>
    </row>
    <row r="2986" spans="3:6" s="532" customFormat="1">
      <c r="C2986" s="536"/>
      <c r="F2986" s="537"/>
    </row>
    <row r="2987" spans="3:6" s="532" customFormat="1">
      <c r="C2987" s="536"/>
      <c r="F2987" s="537"/>
    </row>
    <row r="2988" spans="3:6" s="532" customFormat="1">
      <c r="C2988" s="536"/>
      <c r="F2988" s="537"/>
    </row>
    <row r="2989" spans="3:6" s="532" customFormat="1">
      <c r="C2989" s="536"/>
      <c r="F2989" s="537"/>
    </row>
    <row r="2990" spans="3:6" s="532" customFormat="1">
      <c r="C2990" s="536"/>
      <c r="F2990" s="537"/>
    </row>
    <row r="2991" spans="3:6" s="532" customFormat="1">
      <c r="C2991" s="536"/>
      <c r="F2991" s="537"/>
    </row>
    <row r="2992" spans="3:6" s="532" customFormat="1">
      <c r="C2992" s="536"/>
      <c r="F2992" s="537"/>
    </row>
    <row r="2993" spans="3:6" s="532" customFormat="1">
      <c r="C2993" s="536"/>
      <c r="F2993" s="537"/>
    </row>
    <row r="2994" spans="3:6" s="532" customFormat="1">
      <c r="C2994" s="536"/>
      <c r="F2994" s="537"/>
    </row>
    <row r="2995" spans="3:6" s="532" customFormat="1">
      <c r="C2995" s="536"/>
      <c r="F2995" s="537"/>
    </row>
    <row r="2996" spans="3:6" s="532" customFormat="1">
      <c r="C2996" s="536"/>
      <c r="F2996" s="537"/>
    </row>
    <row r="2997" spans="3:6" s="532" customFormat="1">
      <c r="C2997" s="536"/>
      <c r="F2997" s="537"/>
    </row>
    <row r="2998" spans="3:6" s="532" customFormat="1">
      <c r="C2998" s="536"/>
      <c r="F2998" s="537"/>
    </row>
    <row r="2999" spans="3:6" s="532" customFormat="1">
      <c r="C2999" s="536"/>
      <c r="F2999" s="537"/>
    </row>
    <row r="3000" spans="3:6" s="532" customFormat="1">
      <c r="C3000" s="536"/>
      <c r="F3000" s="537"/>
    </row>
    <row r="3001" spans="3:6" s="532" customFormat="1">
      <c r="C3001" s="536"/>
      <c r="F3001" s="537"/>
    </row>
    <row r="3002" spans="3:6" s="532" customFormat="1">
      <c r="C3002" s="536"/>
      <c r="F3002" s="537"/>
    </row>
    <row r="3003" spans="3:6" s="532" customFormat="1">
      <c r="C3003" s="536"/>
      <c r="F3003" s="537"/>
    </row>
    <row r="3004" spans="3:6" s="532" customFormat="1">
      <c r="C3004" s="536"/>
      <c r="F3004" s="537"/>
    </row>
    <row r="3005" spans="3:6" s="532" customFormat="1">
      <c r="C3005" s="536"/>
      <c r="F3005" s="537"/>
    </row>
    <row r="3006" spans="3:6" s="532" customFormat="1">
      <c r="C3006" s="536"/>
      <c r="F3006" s="537"/>
    </row>
    <row r="3007" spans="3:6" s="532" customFormat="1">
      <c r="C3007" s="536"/>
      <c r="F3007" s="537"/>
    </row>
    <row r="3008" spans="3:6" s="532" customFormat="1">
      <c r="C3008" s="536"/>
      <c r="F3008" s="537"/>
    </row>
    <row r="3009" spans="3:6" s="532" customFormat="1">
      <c r="C3009" s="536"/>
      <c r="F3009" s="537"/>
    </row>
    <row r="3010" spans="3:6" s="532" customFormat="1">
      <c r="C3010" s="536"/>
      <c r="F3010" s="537"/>
    </row>
    <row r="3011" spans="3:6" s="532" customFormat="1">
      <c r="C3011" s="536"/>
      <c r="F3011" s="537"/>
    </row>
    <row r="3012" spans="3:6" s="532" customFormat="1">
      <c r="C3012" s="536"/>
      <c r="F3012" s="537"/>
    </row>
    <row r="3013" spans="3:6" s="532" customFormat="1">
      <c r="C3013" s="536"/>
      <c r="F3013" s="537"/>
    </row>
    <row r="3014" spans="3:6" s="532" customFormat="1">
      <c r="C3014" s="536"/>
      <c r="F3014" s="537"/>
    </row>
    <row r="3015" spans="3:6" s="532" customFormat="1">
      <c r="C3015" s="536"/>
      <c r="F3015" s="537"/>
    </row>
    <row r="3016" spans="3:6" s="532" customFormat="1">
      <c r="C3016" s="536"/>
      <c r="F3016" s="537"/>
    </row>
    <row r="3017" spans="3:6" s="532" customFormat="1">
      <c r="C3017" s="536"/>
      <c r="F3017" s="537"/>
    </row>
    <row r="3018" spans="3:6" s="532" customFormat="1">
      <c r="C3018" s="536"/>
      <c r="F3018" s="537"/>
    </row>
    <row r="3019" spans="3:6" s="532" customFormat="1">
      <c r="C3019" s="536"/>
      <c r="F3019" s="537"/>
    </row>
    <row r="3020" spans="3:6" s="532" customFormat="1">
      <c r="C3020" s="536"/>
      <c r="F3020" s="537"/>
    </row>
    <row r="3021" spans="3:6" s="532" customFormat="1">
      <c r="C3021" s="536"/>
      <c r="F3021" s="537"/>
    </row>
    <row r="3022" spans="3:6" s="532" customFormat="1">
      <c r="C3022" s="536"/>
      <c r="F3022" s="537"/>
    </row>
    <row r="3023" spans="3:6" s="532" customFormat="1">
      <c r="C3023" s="536"/>
      <c r="F3023" s="537"/>
    </row>
    <row r="3024" spans="3:6" s="532" customFormat="1">
      <c r="C3024" s="536"/>
      <c r="F3024" s="537"/>
    </row>
    <row r="3025" spans="3:6" s="532" customFormat="1">
      <c r="C3025" s="536"/>
      <c r="F3025" s="537"/>
    </row>
    <row r="3026" spans="3:6" s="532" customFormat="1">
      <c r="C3026" s="536"/>
      <c r="F3026" s="537"/>
    </row>
    <row r="3027" spans="3:6" s="532" customFormat="1">
      <c r="C3027" s="536"/>
      <c r="F3027" s="537"/>
    </row>
    <row r="3028" spans="3:6" s="532" customFormat="1">
      <c r="C3028" s="536"/>
      <c r="F3028" s="537"/>
    </row>
    <row r="3029" spans="3:6" s="532" customFormat="1">
      <c r="C3029" s="536"/>
      <c r="F3029" s="537"/>
    </row>
    <row r="3030" spans="3:6" s="532" customFormat="1">
      <c r="C3030" s="536"/>
      <c r="F3030" s="537"/>
    </row>
    <row r="3031" spans="3:6" s="532" customFormat="1">
      <c r="C3031" s="536"/>
      <c r="F3031" s="537"/>
    </row>
    <row r="3032" spans="3:6" s="532" customFormat="1">
      <c r="C3032" s="536"/>
      <c r="F3032" s="537"/>
    </row>
    <row r="3033" spans="3:6" s="532" customFormat="1">
      <c r="C3033" s="536"/>
      <c r="F3033" s="537"/>
    </row>
    <row r="3034" spans="3:6" s="532" customFormat="1">
      <c r="C3034" s="536"/>
      <c r="F3034" s="537"/>
    </row>
    <row r="3035" spans="3:6" s="532" customFormat="1">
      <c r="C3035" s="536"/>
      <c r="F3035" s="537"/>
    </row>
    <row r="3036" spans="3:6" s="532" customFormat="1">
      <c r="C3036" s="536"/>
      <c r="F3036" s="537"/>
    </row>
    <row r="3037" spans="3:6" s="532" customFormat="1">
      <c r="C3037" s="536"/>
      <c r="F3037" s="537"/>
    </row>
    <row r="3038" spans="3:6" s="532" customFormat="1">
      <c r="C3038" s="536"/>
      <c r="F3038" s="537"/>
    </row>
    <row r="3039" spans="3:6" s="532" customFormat="1">
      <c r="C3039" s="536"/>
      <c r="F3039" s="537"/>
    </row>
    <row r="3040" spans="3:6" s="532" customFormat="1">
      <c r="C3040" s="536"/>
      <c r="F3040" s="537"/>
    </row>
    <row r="3041" spans="3:6" s="532" customFormat="1">
      <c r="C3041" s="536"/>
      <c r="F3041" s="537"/>
    </row>
    <row r="3042" spans="3:6" s="532" customFormat="1">
      <c r="C3042" s="536"/>
      <c r="F3042" s="537"/>
    </row>
    <row r="3043" spans="3:6" s="532" customFormat="1">
      <c r="C3043" s="536"/>
      <c r="F3043" s="537"/>
    </row>
    <row r="3044" spans="3:6" s="532" customFormat="1">
      <c r="C3044" s="536"/>
      <c r="F3044" s="537"/>
    </row>
    <row r="3045" spans="3:6" s="532" customFormat="1">
      <c r="C3045" s="536"/>
      <c r="F3045" s="537"/>
    </row>
    <row r="3046" spans="3:6" s="532" customFormat="1">
      <c r="C3046" s="536"/>
      <c r="F3046" s="537"/>
    </row>
    <row r="3047" spans="3:6" s="532" customFormat="1">
      <c r="C3047" s="536"/>
      <c r="F3047" s="537"/>
    </row>
    <row r="3048" spans="3:6" s="532" customFormat="1">
      <c r="C3048" s="536"/>
      <c r="F3048" s="537"/>
    </row>
    <row r="3049" spans="3:6" s="532" customFormat="1">
      <c r="C3049" s="536"/>
      <c r="F3049" s="537"/>
    </row>
    <row r="3050" spans="3:6" s="532" customFormat="1">
      <c r="C3050" s="536"/>
      <c r="F3050" s="537"/>
    </row>
    <row r="3051" spans="3:6" s="532" customFormat="1">
      <c r="C3051" s="536"/>
      <c r="F3051" s="537"/>
    </row>
    <row r="3052" spans="3:6" s="532" customFormat="1">
      <c r="C3052" s="536"/>
      <c r="F3052" s="537"/>
    </row>
    <row r="3053" spans="3:6" s="532" customFormat="1">
      <c r="C3053" s="536"/>
      <c r="F3053" s="537"/>
    </row>
    <row r="3054" spans="3:6" s="532" customFormat="1">
      <c r="C3054" s="536"/>
      <c r="F3054" s="537"/>
    </row>
    <row r="3055" spans="3:6" s="532" customFormat="1">
      <c r="C3055" s="536"/>
      <c r="F3055" s="537"/>
    </row>
    <row r="3056" spans="3:6" s="532" customFormat="1">
      <c r="C3056" s="536"/>
      <c r="F3056" s="537"/>
    </row>
    <row r="3057" spans="3:6" s="532" customFormat="1">
      <c r="C3057" s="536"/>
      <c r="F3057" s="537"/>
    </row>
    <row r="3058" spans="3:6" s="532" customFormat="1">
      <c r="C3058" s="536"/>
      <c r="F3058" s="537"/>
    </row>
    <row r="3059" spans="3:6" s="532" customFormat="1">
      <c r="C3059" s="536"/>
      <c r="F3059" s="537"/>
    </row>
    <row r="3060" spans="3:6" s="532" customFormat="1">
      <c r="C3060" s="536"/>
      <c r="F3060" s="537"/>
    </row>
    <row r="3061" spans="3:6" s="532" customFormat="1">
      <c r="C3061" s="536"/>
      <c r="F3061" s="537"/>
    </row>
    <row r="3062" spans="3:6" s="532" customFormat="1">
      <c r="C3062" s="536"/>
      <c r="F3062" s="537"/>
    </row>
    <row r="3063" spans="3:6" s="532" customFormat="1">
      <c r="C3063" s="536"/>
      <c r="F3063" s="537"/>
    </row>
    <row r="3064" spans="3:6" s="532" customFormat="1">
      <c r="C3064" s="536"/>
      <c r="F3064" s="537"/>
    </row>
    <row r="3065" spans="3:6" s="532" customFormat="1">
      <c r="C3065" s="536"/>
      <c r="F3065" s="537"/>
    </row>
    <row r="3066" spans="3:6" s="532" customFormat="1">
      <c r="C3066" s="536"/>
      <c r="F3066" s="537"/>
    </row>
    <row r="3067" spans="3:6" s="532" customFormat="1">
      <c r="C3067" s="536"/>
      <c r="F3067" s="537"/>
    </row>
    <row r="3068" spans="3:6" s="532" customFormat="1">
      <c r="C3068" s="536"/>
      <c r="F3068" s="537"/>
    </row>
    <row r="3069" spans="3:6" s="532" customFormat="1">
      <c r="C3069" s="536"/>
      <c r="F3069" s="537"/>
    </row>
    <row r="3070" spans="3:6" s="532" customFormat="1">
      <c r="C3070" s="536"/>
      <c r="F3070" s="537"/>
    </row>
    <row r="3071" spans="3:6" s="532" customFormat="1">
      <c r="C3071" s="536"/>
      <c r="F3071" s="537"/>
    </row>
    <row r="3072" spans="3:6" s="532" customFormat="1">
      <c r="C3072" s="536"/>
      <c r="F3072" s="537"/>
    </row>
    <row r="3073" spans="3:6" s="532" customFormat="1">
      <c r="C3073" s="536"/>
      <c r="F3073" s="537"/>
    </row>
    <row r="3074" spans="3:6" s="532" customFormat="1">
      <c r="C3074" s="536"/>
      <c r="F3074" s="537"/>
    </row>
    <row r="3075" spans="3:6" s="532" customFormat="1">
      <c r="C3075" s="536"/>
      <c r="F3075" s="537"/>
    </row>
    <row r="3076" spans="3:6" s="532" customFormat="1">
      <c r="C3076" s="536"/>
      <c r="F3076" s="537"/>
    </row>
    <row r="3077" spans="3:6" s="532" customFormat="1">
      <c r="C3077" s="536"/>
      <c r="F3077" s="537"/>
    </row>
    <row r="3078" spans="3:6" s="532" customFormat="1">
      <c r="C3078" s="536"/>
      <c r="F3078" s="537"/>
    </row>
    <row r="3079" spans="3:6" s="532" customFormat="1">
      <c r="C3079" s="536"/>
      <c r="F3079" s="537"/>
    </row>
    <row r="3080" spans="3:6" s="532" customFormat="1">
      <c r="C3080" s="536"/>
      <c r="F3080" s="537"/>
    </row>
    <row r="3081" spans="3:6" s="532" customFormat="1">
      <c r="C3081" s="536"/>
      <c r="F3081" s="537"/>
    </row>
    <row r="3082" spans="3:6" s="532" customFormat="1">
      <c r="C3082" s="536"/>
      <c r="F3082" s="537"/>
    </row>
    <row r="3083" spans="3:6" s="532" customFormat="1">
      <c r="C3083" s="536"/>
      <c r="F3083" s="537"/>
    </row>
    <row r="3084" spans="3:6" s="532" customFormat="1">
      <c r="C3084" s="536"/>
      <c r="F3084" s="537"/>
    </row>
    <row r="3085" spans="3:6" s="532" customFormat="1">
      <c r="C3085" s="536"/>
      <c r="F3085" s="537"/>
    </row>
    <row r="3086" spans="3:6" s="532" customFormat="1">
      <c r="C3086" s="536"/>
      <c r="F3086" s="537"/>
    </row>
    <row r="3087" spans="3:6" s="532" customFormat="1">
      <c r="C3087" s="536"/>
      <c r="F3087" s="537"/>
    </row>
    <row r="3088" spans="3:6" s="532" customFormat="1">
      <c r="C3088" s="536"/>
      <c r="F3088" s="537"/>
    </row>
    <row r="3089" spans="3:6" s="532" customFormat="1">
      <c r="C3089" s="536"/>
      <c r="F3089" s="537"/>
    </row>
    <row r="3090" spans="3:6" s="532" customFormat="1">
      <c r="C3090" s="536"/>
      <c r="F3090" s="537"/>
    </row>
    <row r="3091" spans="3:6" s="532" customFormat="1">
      <c r="C3091" s="536"/>
      <c r="F3091" s="537"/>
    </row>
    <row r="3092" spans="3:6" s="532" customFormat="1">
      <c r="C3092" s="536"/>
      <c r="F3092" s="537"/>
    </row>
    <row r="3093" spans="3:6" s="532" customFormat="1">
      <c r="C3093" s="536"/>
      <c r="F3093" s="537"/>
    </row>
    <row r="3094" spans="3:6" s="532" customFormat="1">
      <c r="C3094" s="536"/>
      <c r="F3094" s="537"/>
    </row>
    <row r="3095" spans="3:6" s="532" customFormat="1">
      <c r="C3095" s="536"/>
      <c r="F3095" s="537"/>
    </row>
    <row r="3096" spans="3:6" s="532" customFormat="1">
      <c r="C3096" s="536"/>
      <c r="F3096" s="537"/>
    </row>
    <row r="3097" spans="3:6" s="532" customFormat="1">
      <c r="C3097" s="536"/>
      <c r="F3097" s="537"/>
    </row>
    <row r="3098" spans="3:6" s="532" customFormat="1">
      <c r="C3098" s="536"/>
      <c r="F3098" s="537"/>
    </row>
    <row r="3099" spans="3:6" s="532" customFormat="1">
      <c r="C3099" s="536"/>
      <c r="F3099" s="537"/>
    </row>
    <row r="3100" spans="3:6" s="532" customFormat="1">
      <c r="C3100" s="536"/>
      <c r="F3100" s="537"/>
    </row>
    <row r="3101" spans="3:6" s="532" customFormat="1">
      <c r="C3101" s="536"/>
      <c r="F3101" s="537"/>
    </row>
    <row r="3102" spans="3:6" s="532" customFormat="1">
      <c r="C3102" s="536"/>
      <c r="F3102" s="537"/>
    </row>
    <row r="3103" spans="3:6" s="532" customFormat="1">
      <c r="C3103" s="536"/>
      <c r="F3103" s="537"/>
    </row>
    <row r="3104" spans="3:6" s="532" customFormat="1">
      <c r="C3104" s="536"/>
      <c r="F3104" s="537"/>
    </row>
    <row r="3105" spans="3:6" s="532" customFormat="1">
      <c r="C3105" s="536"/>
      <c r="F3105" s="537"/>
    </row>
    <row r="3106" spans="3:6" s="532" customFormat="1">
      <c r="C3106" s="536"/>
      <c r="F3106" s="537"/>
    </row>
    <row r="3107" spans="3:6" s="532" customFormat="1">
      <c r="C3107" s="536"/>
      <c r="F3107" s="537"/>
    </row>
    <row r="3108" spans="3:6" s="532" customFormat="1">
      <c r="C3108" s="536"/>
      <c r="F3108" s="537"/>
    </row>
    <row r="3109" spans="3:6" s="532" customFormat="1">
      <c r="C3109" s="536"/>
      <c r="F3109" s="537"/>
    </row>
    <row r="3110" spans="3:6" s="532" customFormat="1">
      <c r="C3110" s="536"/>
      <c r="F3110" s="537"/>
    </row>
    <row r="3111" spans="3:6" s="532" customFormat="1">
      <c r="C3111" s="536"/>
      <c r="F3111" s="537"/>
    </row>
    <row r="3112" spans="3:6" s="532" customFormat="1">
      <c r="C3112" s="536"/>
      <c r="F3112" s="537"/>
    </row>
    <row r="3113" spans="3:6" s="532" customFormat="1">
      <c r="C3113" s="536"/>
      <c r="F3113" s="537"/>
    </row>
    <row r="3114" spans="3:6" s="532" customFormat="1">
      <c r="C3114" s="536"/>
      <c r="F3114" s="537"/>
    </row>
    <row r="3115" spans="3:6" s="532" customFormat="1">
      <c r="C3115" s="536"/>
      <c r="F3115" s="537"/>
    </row>
    <row r="3116" spans="3:6" s="532" customFormat="1">
      <c r="C3116" s="536"/>
      <c r="F3116" s="537"/>
    </row>
    <row r="3117" spans="3:6" s="532" customFormat="1">
      <c r="C3117" s="536"/>
      <c r="F3117" s="537"/>
    </row>
    <row r="3118" spans="3:6" s="532" customFormat="1">
      <c r="C3118" s="536"/>
      <c r="F3118" s="537"/>
    </row>
    <row r="3119" spans="3:6" s="532" customFormat="1">
      <c r="C3119" s="536"/>
      <c r="F3119" s="537"/>
    </row>
    <row r="3120" spans="3:6" s="532" customFormat="1">
      <c r="C3120" s="536"/>
      <c r="F3120" s="537"/>
    </row>
    <row r="3121" spans="3:6" s="532" customFormat="1">
      <c r="C3121" s="536"/>
      <c r="F3121" s="537"/>
    </row>
    <row r="3122" spans="3:6" s="532" customFormat="1">
      <c r="C3122" s="536"/>
      <c r="F3122" s="537"/>
    </row>
    <row r="3123" spans="3:6" s="532" customFormat="1">
      <c r="C3123" s="536"/>
      <c r="F3123" s="537"/>
    </row>
    <row r="3124" spans="3:6" s="532" customFormat="1">
      <c r="C3124" s="536"/>
      <c r="F3124" s="537"/>
    </row>
    <row r="3125" spans="3:6" s="532" customFormat="1">
      <c r="C3125" s="536"/>
      <c r="F3125" s="537"/>
    </row>
    <row r="3126" spans="3:6" s="532" customFormat="1">
      <c r="C3126" s="536"/>
      <c r="F3126" s="537"/>
    </row>
    <row r="3127" spans="3:6" s="532" customFormat="1">
      <c r="C3127" s="536"/>
      <c r="F3127" s="537"/>
    </row>
    <row r="3128" spans="3:6" s="532" customFormat="1">
      <c r="C3128" s="536"/>
      <c r="F3128" s="537"/>
    </row>
    <row r="3129" spans="3:6" s="532" customFormat="1">
      <c r="C3129" s="536"/>
      <c r="F3129" s="537"/>
    </row>
    <row r="3130" spans="3:6" s="532" customFormat="1">
      <c r="C3130" s="536"/>
      <c r="F3130" s="537"/>
    </row>
    <row r="3131" spans="3:6" s="532" customFormat="1">
      <c r="C3131" s="536"/>
      <c r="F3131" s="537"/>
    </row>
    <row r="3132" spans="3:6" s="532" customFormat="1">
      <c r="C3132" s="536"/>
      <c r="F3132" s="537"/>
    </row>
    <row r="3133" spans="3:6" s="532" customFormat="1">
      <c r="C3133" s="536"/>
      <c r="F3133" s="537"/>
    </row>
    <row r="3134" spans="3:6" s="532" customFormat="1">
      <c r="C3134" s="536"/>
      <c r="F3134" s="537"/>
    </row>
    <row r="3135" spans="3:6" s="532" customFormat="1">
      <c r="C3135" s="536"/>
      <c r="F3135" s="537"/>
    </row>
    <row r="3136" spans="3:6" s="532" customFormat="1">
      <c r="C3136" s="536"/>
      <c r="F3136" s="537"/>
    </row>
    <row r="3137" spans="3:6" s="532" customFormat="1">
      <c r="C3137" s="536"/>
      <c r="F3137" s="537"/>
    </row>
    <row r="3138" spans="3:6" s="532" customFormat="1">
      <c r="C3138" s="536"/>
      <c r="F3138" s="537"/>
    </row>
    <row r="3139" spans="3:6" s="532" customFormat="1">
      <c r="C3139" s="536"/>
      <c r="F3139" s="537"/>
    </row>
    <row r="3140" spans="3:6" s="532" customFormat="1">
      <c r="C3140" s="536"/>
      <c r="F3140" s="537"/>
    </row>
    <row r="3141" spans="3:6" s="532" customFormat="1">
      <c r="C3141" s="536"/>
      <c r="F3141" s="537"/>
    </row>
    <row r="3142" spans="3:6" s="532" customFormat="1">
      <c r="C3142" s="536"/>
      <c r="F3142" s="537"/>
    </row>
    <row r="3143" spans="3:6" s="532" customFormat="1">
      <c r="C3143" s="536"/>
      <c r="F3143" s="537"/>
    </row>
    <row r="3144" spans="3:6" s="532" customFormat="1">
      <c r="C3144" s="536"/>
      <c r="F3144" s="537"/>
    </row>
    <row r="3145" spans="3:6" s="532" customFormat="1">
      <c r="C3145" s="536"/>
      <c r="F3145" s="537"/>
    </row>
    <row r="3146" spans="3:6" s="532" customFormat="1">
      <c r="C3146" s="536"/>
      <c r="F3146" s="537"/>
    </row>
    <row r="3147" spans="3:6" s="532" customFormat="1">
      <c r="C3147" s="536"/>
      <c r="F3147" s="537"/>
    </row>
    <row r="3148" spans="3:6" s="532" customFormat="1">
      <c r="C3148" s="536"/>
      <c r="F3148" s="537"/>
    </row>
    <row r="3149" spans="3:6" s="532" customFormat="1">
      <c r="C3149" s="536"/>
      <c r="F3149" s="537"/>
    </row>
    <row r="3150" spans="3:6" s="532" customFormat="1">
      <c r="C3150" s="536"/>
      <c r="F3150" s="537"/>
    </row>
    <row r="3151" spans="3:6" s="532" customFormat="1">
      <c r="C3151" s="536"/>
      <c r="F3151" s="537"/>
    </row>
    <row r="3152" spans="3:6" s="532" customFormat="1">
      <c r="C3152" s="536"/>
      <c r="F3152" s="537"/>
    </row>
    <row r="3153" spans="3:6" s="532" customFormat="1">
      <c r="C3153" s="536"/>
      <c r="F3153" s="537"/>
    </row>
    <row r="3154" spans="3:6" s="532" customFormat="1">
      <c r="C3154" s="536"/>
      <c r="F3154" s="537"/>
    </row>
    <row r="3155" spans="3:6" s="532" customFormat="1">
      <c r="C3155" s="536"/>
      <c r="F3155" s="537"/>
    </row>
    <row r="3156" spans="3:6" s="532" customFormat="1">
      <c r="C3156" s="536"/>
      <c r="F3156" s="537"/>
    </row>
    <row r="3157" spans="3:6" s="532" customFormat="1">
      <c r="C3157" s="536"/>
      <c r="F3157" s="537"/>
    </row>
    <row r="3158" spans="3:6" s="532" customFormat="1">
      <c r="C3158" s="536"/>
      <c r="F3158" s="537"/>
    </row>
    <row r="3159" spans="3:6" s="532" customFormat="1">
      <c r="C3159" s="536"/>
      <c r="F3159" s="537"/>
    </row>
    <row r="3160" spans="3:6" s="532" customFormat="1">
      <c r="C3160" s="536"/>
      <c r="F3160" s="537"/>
    </row>
    <row r="3161" spans="3:6" s="532" customFormat="1">
      <c r="C3161" s="536"/>
      <c r="F3161" s="537"/>
    </row>
    <row r="3162" spans="3:6" s="532" customFormat="1">
      <c r="C3162" s="536"/>
      <c r="F3162" s="537"/>
    </row>
    <row r="3163" spans="3:6" s="532" customFormat="1">
      <c r="C3163" s="536"/>
      <c r="F3163" s="537"/>
    </row>
    <row r="3164" spans="3:6" s="532" customFormat="1">
      <c r="C3164" s="536"/>
      <c r="F3164" s="537"/>
    </row>
    <row r="3165" spans="3:6" s="532" customFormat="1">
      <c r="C3165" s="536"/>
      <c r="F3165" s="537"/>
    </row>
    <row r="3166" spans="3:6" s="532" customFormat="1">
      <c r="C3166" s="536"/>
      <c r="F3166" s="537"/>
    </row>
    <row r="3167" spans="3:6" s="532" customFormat="1">
      <c r="C3167" s="536"/>
      <c r="F3167" s="537"/>
    </row>
    <row r="3168" spans="3:6" s="532" customFormat="1">
      <c r="C3168" s="536"/>
      <c r="F3168" s="537"/>
    </row>
    <row r="3169" spans="3:6" s="532" customFormat="1">
      <c r="C3169" s="536"/>
      <c r="F3169" s="537"/>
    </row>
    <row r="3170" spans="3:6" s="532" customFormat="1">
      <c r="C3170" s="536"/>
      <c r="F3170" s="537"/>
    </row>
    <row r="3171" spans="3:6" s="532" customFormat="1">
      <c r="C3171" s="536"/>
      <c r="F3171" s="537"/>
    </row>
    <row r="3172" spans="3:6" s="532" customFormat="1">
      <c r="C3172" s="536"/>
      <c r="F3172" s="537"/>
    </row>
    <row r="3173" spans="3:6" s="532" customFormat="1">
      <c r="C3173" s="536"/>
      <c r="F3173" s="537"/>
    </row>
    <row r="3174" spans="3:6" s="532" customFormat="1">
      <c r="C3174" s="536"/>
      <c r="F3174" s="537"/>
    </row>
    <row r="3175" spans="3:6" s="532" customFormat="1">
      <c r="C3175" s="536"/>
      <c r="F3175" s="537"/>
    </row>
    <row r="3176" spans="3:6" s="532" customFormat="1">
      <c r="C3176" s="536"/>
      <c r="F3176" s="537"/>
    </row>
    <row r="3177" spans="3:6" s="532" customFormat="1">
      <c r="C3177" s="536"/>
      <c r="F3177" s="537"/>
    </row>
    <row r="3178" spans="3:6" s="532" customFormat="1">
      <c r="C3178" s="536"/>
      <c r="F3178" s="537"/>
    </row>
    <row r="3179" spans="3:6" s="532" customFormat="1">
      <c r="C3179" s="536"/>
      <c r="F3179" s="537"/>
    </row>
    <row r="3180" spans="3:6" s="532" customFormat="1">
      <c r="C3180" s="536"/>
      <c r="F3180" s="537"/>
    </row>
    <row r="3181" spans="3:6" s="532" customFormat="1">
      <c r="C3181" s="536"/>
      <c r="F3181" s="537"/>
    </row>
    <row r="3182" spans="3:6" s="532" customFormat="1">
      <c r="C3182" s="536"/>
      <c r="F3182" s="537"/>
    </row>
    <row r="3183" spans="3:6" s="532" customFormat="1">
      <c r="C3183" s="536"/>
      <c r="F3183" s="537"/>
    </row>
    <row r="3184" spans="3:6" s="532" customFormat="1">
      <c r="C3184" s="536"/>
      <c r="F3184" s="537"/>
    </row>
    <row r="3185" spans="3:6" s="532" customFormat="1">
      <c r="C3185" s="536"/>
      <c r="F3185" s="537"/>
    </row>
    <row r="3186" spans="3:6" s="532" customFormat="1">
      <c r="C3186" s="536"/>
      <c r="F3186" s="537"/>
    </row>
    <row r="3187" spans="3:6" s="532" customFormat="1">
      <c r="C3187" s="536"/>
      <c r="F3187" s="537"/>
    </row>
    <row r="3188" spans="3:6" s="532" customFormat="1">
      <c r="C3188" s="536"/>
      <c r="F3188" s="537"/>
    </row>
    <row r="3189" spans="3:6" s="532" customFormat="1">
      <c r="C3189" s="536"/>
      <c r="F3189" s="537"/>
    </row>
    <row r="3190" spans="3:6" s="532" customFormat="1">
      <c r="C3190" s="536"/>
      <c r="F3190" s="537"/>
    </row>
    <row r="3191" spans="3:6" s="532" customFormat="1">
      <c r="C3191" s="536"/>
      <c r="F3191" s="537"/>
    </row>
    <row r="3192" spans="3:6" s="532" customFormat="1">
      <c r="C3192" s="536"/>
      <c r="F3192" s="537"/>
    </row>
    <row r="3193" spans="3:6" s="532" customFormat="1">
      <c r="C3193" s="536"/>
      <c r="F3193" s="537"/>
    </row>
    <row r="3194" spans="3:6" s="532" customFormat="1">
      <c r="C3194" s="536"/>
      <c r="F3194" s="537"/>
    </row>
    <row r="3195" spans="3:6" s="532" customFormat="1">
      <c r="C3195" s="536"/>
      <c r="F3195" s="537"/>
    </row>
    <row r="3196" spans="3:6" s="532" customFormat="1">
      <c r="C3196" s="536"/>
      <c r="F3196" s="537"/>
    </row>
    <row r="3197" spans="3:6" s="532" customFormat="1">
      <c r="C3197" s="536"/>
      <c r="F3197" s="537"/>
    </row>
    <row r="3198" spans="3:6" s="532" customFormat="1">
      <c r="C3198" s="536"/>
      <c r="F3198" s="537"/>
    </row>
    <row r="3199" spans="3:6" s="532" customFormat="1">
      <c r="C3199" s="536"/>
      <c r="F3199" s="537"/>
    </row>
    <row r="3200" spans="3:6" s="532" customFormat="1">
      <c r="C3200" s="536"/>
      <c r="F3200" s="537"/>
    </row>
    <row r="3201" spans="3:6" s="532" customFormat="1">
      <c r="C3201" s="536"/>
      <c r="F3201" s="537"/>
    </row>
    <row r="3202" spans="3:6" s="532" customFormat="1">
      <c r="C3202" s="536"/>
      <c r="F3202" s="537"/>
    </row>
    <row r="3203" spans="3:6" s="532" customFormat="1">
      <c r="C3203" s="536"/>
      <c r="F3203" s="537"/>
    </row>
    <row r="3204" spans="3:6" s="532" customFormat="1">
      <c r="C3204" s="536"/>
      <c r="F3204" s="537"/>
    </row>
    <row r="3205" spans="3:6" s="532" customFormat="1">
      <c r="C3205" s="536"/>
      <c r="F3205" s="537"/>
    </row>
    <row r="3206" spans="3:6" s="532" customFormat="1">
      <c r="C3206" s="536"/>
      <c r="F3206" s="537"/>
    </row>
    <row r="3207" spans="3:6" s="532" customFormat="1">
      <c r="C3207" s="536"/>
      <c r="F3207" s="537"/>
    </row>
    <row r="3208" spans="3:6" s="532" customFormat="1">
      <c r="C3208" s="536"/>
      <c r="F3208" s="537"/>
    </row>
    <row r="3209" spans="3:6" s="532" customFormat="1">
      <c r="C3209" s="536"/>
      <c r="F3209" s="537"/>
    </row>
    <row r="3210" spans="3:6" s="532" customFormat="1">
      <c r="C3210" s="536"/>
      <c r="F3210" s="537"/>
    </row>
    <row r="3211" spans="3:6" s="532" customFormat="1">
      <c r="C3211" s="536"/>
      <c r="F3211" s="537"/>
    </row>
    <row r="3212" spans="3:6" s="532" customFormat="1">
      <c r="C3212" s="536"/>
      <c r="F3212" s="537"/>
    </row>
    <row r="3213" spans="3:6" s="532" customFormat="1">
      <c r="C3213" s="536"/>
      <c r="F3213" s="537"/>
    </row>
    <row r="3214" spans="3:6" s="532" customFormat="1">
      <c r="C3214" s="536"/>
      <c r="F3214" s="537"/>
    </row>
    <row r="3215" spans="3:6" s="532" customFormat="1">
      <c r="C3215" s="536"/>
      <c r="F3215" s="537"/>
    </row>
    <row r="3216" spans="3:6" s="532" customFormat="1">
      <c r="C3216" s="536"/>
      <c r="F3216" s="537"/>
    </row>
    <row r="3217" spans="3:6" s="532" customFormat="1">
      <c r="C3217" s="536"/>
      <c r="F3217" s="537"/>
    </row>
    <row r="3218" spans="3:6" s="532" customFormat="1">
      <c r="C3218" s="536"/>
      <c r="F3218" s="537"/>
    </row>
    <row r="3219" spans="3:6" s="532" customFormat="1">
      <c r="C3219" s="536"/>
      <c r="F3219" s="537"/>
    </row>
    <row r="3220" spans="3:6" s="532" customFormat="1">
      <c r="C3220" s="536"/>
      <c r="F3220" s="537"/>
    </row>
    <row r="3221" spans="3:6" s="532" customFormat="1">
      <c r="C3221" s="536"/>
      <c r="F3221" s="537"/>
    </row>
    <row r="3222" spans="3:6" s="532" customFormat="1">
      <c r="C3222" s="536"/>
      <c r="F3222" s="537"/>
    </row>
    <row r="3223" spans="3:6" s="532" customFormat="1">
      <c r="C3223" s="536"/>
      <c r="F3223" s="537"/>
    </row>
    <row r="3224" spans="3:6" s="532" customFormat="1">
      <c r="C3224" s="536"/>
      <c r="F3224" s="537"/>
    </row>
    <row r="3225" spans="3:6" s="532" customFormat="1">
      <c r="C3225" s="536"/>
      <c r="F3225" s="537"/>
    </row>
    <row r="3226" spans="3:6" s="532" customFormat="1">
      <c r="C3226" s="536"/>
      <c r="F3226" s="537"/>
    </row>
    <row r="3227" spans="3:6" s="532" customFormat="1">
      <c r="C3227" s="536"/>
      <c r="F3227" s="537"/>
    </row>
    <row r="3228" spans="3:6" s="532" customFormat="1">
      <c r="C3228" s="536"/>
      <c r="F3228" s="537"/>
    </row>
    <row r="3229" spans="3:6" s="532" customFormat="1">
      <c r="C3229" s="536"/>
      <c r="F3229" s="537"/>
    </row>
    <row r="3230" spans="3:6" s="532" customFormat="1">
      <c r="C3230" s="536"/>
      <c r="F3230" s="537"/>
    </row>
    <row r="3231" spans="3:6" s="532" customFormat="1">
      <c r="C3231" s="536"/>
      <c r="F3231" s="537"/>
    </row>
    <row r="3232" spans="3:6" s="532" customFormat="1">
      <c r="C3232" s="536"/>
      <c r="F3232" s="537"/>
    </row>
    <row r="3233" spans="3:6" s="532" customFormat="1">
      <c r="C3233" s="536"/>
      <c r="F3233" s="537"/>
    </row>
    <row r="3234" spans="3:6" s="532" customFormat="1">
      <c r="C3234" s="536"/>
      <c r="F3234" s="537"/>
    </row>
    <row r="3235" spans="3:6" s="532" customFormat="1">
      <c r="C3235" s="536"/>
      <c r="F3235" s="537"/>
    </row>
    <row r="3236" spans="3:6" s="532" customFormat="1">
      <c r="C3236" s="536"/>
      <c r="F3236" s="537"/>
    </row>
    <row r="3237" spans="3:6" s="532" customFormat="1">
      <c r="C3237" s="536"/>
      <c r="F3237" s="537"/>
    </row>
    <row r="3238" spans="3:6" s="532" customFormat="1">
      <c r="C3238" s="536"/>
      <c r="F3238" s="537"/>
    </row>
    <row r="3239" spans="3:6" s="532" customFormat="1">
      <c r="C3239" s="536"/>
      <c r="F3239" s="537"/>
    </row>
    <row r="3240" spans="3:6" s="532" customFormat="1">
      <c r="C3240" s="536"/>
      <c r="F3240" s="537"/>
    </row>
    <row r="3241" spans="3:6" s="532" customFormat="1">
      <c r="C3241" s="536"/>
      <c r="F3241" s="537"/>
    </row>
    <row r="3242" spans="3:6" s="532" customFormat="1">
      <c r="C3242" s="536"/>
      <c r="F3242" s="537"/>
    </row>
    <row r="3243" spans="3:6" s="532" customFormat="1">
      <c r="C3243" s="536"/>
      <c r="F3243" s="537"/>
    </row>
    <row r="3244" spans="3:6" s="532" customFormat="1">
      <c r="C3244" s="536"/>
      <c r="F3244" s="537"/>
    </row>
    <row r="3245" spans="3:6" s="532" customFormat="1">
      <c r="C3245" s="536"/>
      <c r="F3245" s="537"/>
    </row>
    <row r="3246" spans="3:6" s="532" customFormat="1">
      <c r="C3246" s="536"/>
      <c r="F3246" s="537"/>
    </row>
    <row r="3247" spans="3:6" s="532" customFormat="1">
      <c r="C3247" s="536"/>
      <c r="F3247" s="537"/>
    </row>
    <row r="3248" spans="3:6" s="532" customFormat="1">
      <c r="C3248" s="536"/>
      <c r="F3248" s="537"/>
    </row>
    <row r="3249" spans="3:6" s="532" customFormat="1">
      <c r="C3249" s="536"/>
      <c r="F3249" s="537"/>
    </row>
    <row r="3250" spans="3:6" s="532" customFormat="1">
      <c r="C3250" s="536"/>
      <c r="F3250" s="537"/>
    </row>
    <row r="3251" spans="3:6" s="532" customFormat="1">
      <c r="C3251" s="536"/>
      <c r="F3251" s="537"/>
    </row>
    <row r="3252" spans="3:6" s="532" customFormat="1">
      <c r="C3252" s="536"/>
      <c r="F3252" s="537"/>
    </row>
    <row r="3253" spans="3:6" s="532" customFormat="1">
      <c r="C3253" s="536"/>
      <c r="F3253" s="537"/>
    </row>
    <row r="3254" spans="3:6" s="532" customFormat="1">
      <c r="C3254" s="536"/>
      <c r="F3254" s="537"/>
    </row>
    <row r="3255" spans="3:6" s="532" customFormat="1">
      <c r="C3255" s="536"/>
      <c r="F3255" s="537"/>
    </row>
    <row r="3256" spans="3:6" s="532" customFormat="1">
      <c r="C3256" s="536"/>
      <c r="F3256" s="537"/>
    </row>
    <row r="3257" spans="3:6" s="532" customFormat="1">
      <c r="C3257" s="536"/>
      <c r="F3257" s="537"/>
    </row>
    <row r="3258" spans="3:6" s="532" customFormat="1">
      <c r="C3258" s="536"/>
      <c r="F3258" s="537"/>
    </row>
    <row r="3259" spans="3:6" s="532" customFormat="1">
      <c r="C3259" s="536"/>
      <c r="F3259" s="537"/>
    </row>
    <row r="3260" spans="3:6" s="532" customFormat="1">
      <c r="C3260" s="536"/>
      <c r="F3260" s="537"/>
    </row>
    <row r="3261" spans="3:6" s="532" customFormat="1">
      <c r="C3261" s="536"/>
      <c r="F3261" s="537"/>
    </row>
    <row r="3262" spans="3:6" s="532" customFormat="1">
      <c r="C3262" s="536"/>
      <c r="F3262" s="537"/>
    </row>
    <row r="3263" spans="3:6" s="532" customFormat="1">
      <c r="C3263" s="536"/>
      <c r="F3263" s="537"/>
    </row>
    <row r="3264" spans="3:6" s="532" customFormat="1">
      <c r="C3264" s="536"/>
      <c r="F3264" s="537"/>
    </row>
    <row r="3265" spans="3:6" s="532" customFormat="1">
      <c r="C3265" s="536"/>
      <c r="F3265" s="537"/>
    </row>
    <row r="3266" spans="3:6" s="532" customFormat="1">
      <c r="C3266" s="536"/>
      <c r="F3266" s="537"/>
    </row>
    <row r="3267" spans="3:6" s="532" customFormat="1">
      <c r="C3267" s="536"/>
      <c r="F3267" s="537"/>
    </row>
    <row r="3268" spans="3:6" s="532" customFormat="1">
      <c r="C3268" s="536"/>
      <c r="F3268" s="537"/>
    </row>
    <row r="3269" spans="3:6" s="532" customFormat="1">
      <c r="C3269" s="536"/>
      <c r="F3269" s="537"/>
    </row>
    <row r="3270" spans="3:6" s="532" customFormat="1">
      <c r="C3270" s="536"/>
      <c r="F3270" s="537"/>
    </row>
    <row r="3271" spans="3:6" s="532" customFormat="1">
      <c r="C3271" s="536"/>
      <c r="F3271" s="537"/>
    </row>
    <row r="3272" spans="3:6" s="532" customFormat="1">
      <c r="C3272" s="536"/>
      <c r="F3272" s="537"/>
    </row>
    <row r="3273" spans="3:6" s="532" customFormat="1">
      <c r="C3273" s="536"/>
      <c r="F3273" s="537"/>
    </row>
    <row r="3274" spans="3:6" s="532" customFormat="1">
      <c r="C3274" s="536"/>
      <c r="F3274" s="537"/>
    </row>
    <row r="3275" spans="3:6" s="532" customFormat="1">
      <c r="C3275" s="536"/>
      <c r="F3275" s="537"/>
    </row>
    <row r="3276" spans="3:6" s="532" customFormat="1">
      <c r="C3276" s="536"/>
      <c r="F3276" s="537"/>
    </row>
    <row r="3277" spans="3:6" s="532" customFormat="1">
      <c r="C3277" s="536"/>
      <c r="F3277" s="537"/>
    </row>
    <row r="3278" spans="3:6" s="532" customFormat="1">
      <c r="C3278" s="536"/>
      <c r="F3278" s="537"/>
    </row>
    <row r="3279" spans="3:6" s="532" customFormat="1">
      <c r="C3279" s="536"/>
      <c r="F3279" s="537"/>
    </row>
    <row r="3280" spans="3:6" s="532" customFormat="1">
      <c r="C3280" s="536"/>
      <c r="F3280" s="537"/>
    </row>
    <row r="3281" spans="3:6" s="532" customFormat="1">
      <c r="C3281" s="536"/>
      <c r="F3281" s="537"/>
    </row>
    <row r="3282" spans="3:6" s="532" customFormat="1">
      <c r="C3282" s="536"/>
      <c r="F3282" s="537"/>
    </row>
    <row r="3283" spans="3:6" s="532" customFormat="1">
      <c r="C3283" s="536"/>
      <c r="F3283" s="537"/>
    </row>
    <row r="3284" spans="3:6" s="532" customFormat="1">
      <c r="C3284" s="536"/>
      <c r="F3284" s="537"/>
    </row>
    <row r="3285" spans="3:6" s="532" customFormat="1">
      <c r="C3285" s="536"/>
      <c r="F3285" s="537"/>
    </row>
    <row r="3286" spans="3:6" s="532" customFormat="1">
      <c r="C3286" s="536"/>
      <c r="F3286" s="537"/>
    </row>
    <row r="3287" spans="3:6" s="532" customFormat="1">
      <c r="C3287" s="536"/>
      <c r="F3287" s="537"/>
    </row>
    <row r="3288" spans="3:6" s="532" customFormat="1">
      <c r="C3288" s="536"/>
      <c r="F3288" s="537"/>
    </row>
    <row r="3289" spans="3:6" s="532" customFormat="1">
      <c r="C3289" s="536"/>
      <c r="F3289" s="537"/>
    </row>
    <row r="3290" spans="3:6" s="532" customFormat="1">
      <c r="C3290" s="536"/>
      <c r="F3290" s="537"/>
    </row>
    <row r="3291" spans="3:6" s="532" customFormat="1">
      <c r="C3291" s="536"/>
      <c r="F3291" s="537"/>
    </row>
    <row r="3292" spans="3:6" s="532" customFormat="1">
      <c r="C3292" s="536"/>
      <c r="F3292" s="537"/>
    </row>
    <row r="3293" spans="3:6" s="532" customFormat="1">
      <c r="C3293" s="536"/>
      <c r="F3293" s="537"/>
    </row>
    <row r="3294" spans="3:6" s="532" customFormat="1">
      <c r="C3294" s="536"/>
      <c r="F3294" s="537"/>
    </row>
    <row r="3295" spans="3:6" s="532" customFormat="1">
      <c r="C3295" s="536"/>
      <c r="F3295" s="537"/>
    </row>
    <row r="3296" spans="3:6" s="532" customFormat="1">
      <c r="C3296" s="536"/>
      <c r="F3296" s="537"/>
    </row>
    <row r="3297" spans="3:6" s="532" customFormat="1">
      <c r="C3297" s="536"/>
      <c r="F3297" s="537"/>
    </row>
    <row r="3298" spans="3:6" s="532" customFormat="1">
      <c r="C3298" s="536"/>
      <c r="F3298" s="537"/>
    </row>
    <row r="3299" spans="3:6" s="532" customFormat="1">
      <c r="C3299" s="536"/>
      <c r="F3299" s="537"/>
    </row>
    <row r="3300" spans="3:6" s="532" customFormat="1">
      <c r="C3300" s="536"/>
      <c r="F3300" s="537"/>
    </row>
    <row r="3301" spans="3:6" s="532" customFormat="1">
      <c r="C3301" s="536"/>
      <c r="F3301" s="537"/>
    </row>
    <row r="3302" spans="3:6" s="532" customFormat="1">
      <c r="C3302" s="536"/>
      <c r="F3302" s="537"/>
    </row>
    <row r="3303" spans="3:6" s="532" customFormat="1">
      <c r="C3303" s="536"/>
      <c r="F3303" s="537"/>
    </row>
    <row r="3304" spans="3:6" s="532" customFormat="1">
      <c r="C3304" s="536"/>
      <c r="F3304" s="537"/>
    </row>
    <row r="3305" spans="3:6" s="532" customFormat="1">
      <c r="C3305" s="536"/>
      <c r="F3305" s="537"/>
    </row>
    <row r="3306" spans="3:6" s="532" customFormat="1">
      <c r="C3306" s="536"/>
      <c r="F3306" s="537"/>
    </row>
    <row r="3307" spans="3:6" s="532" customFormat="1">
      <c r="C3307" s="536"/>
      <c r="F3307" s="537"/>
    </row>
    <row r="3308" spans="3:6" s="532" customFormat="1">
      <c r="C3308" s="536"/>
      <c r="F3308" s="537"/>
    </row>
    <row r="3309" spans="3:6" s="532" customFormat="1">
      <c r="C3309" s="536"/>
      <c r="F3309" s="537"/>
    </row>
    <row r="3310" spans="3:6" s="532" customFormat="1">
      <c r="C3310" s="536"/>
      <c r="F3310" s="537"/>
    </row>
    <row r="3311" spans="3:6" s="532" customFormat="1">
      <c r="C3311" s="536"/>
      <c r="F3311" s="537"/>
    </row>
    <row r="3312" spans="3:6" s="532" customFormat="1">
      <c r="C3312" s="536"/>
      <c r="F3312" s="537"/>
    </row>
    <row r="3313" spans="3:6" s="532" customFormat="1">
      <c r="C3313" s="536"/>
      <c r="F3313" s="537"/>
    </row>
    <row r="3314" spans="3:6" s="532" customFormat="1">
      <c r="C3314" s="536"/>
      <c r="F3314" s="537"/>
    </row>
    <row r="3315" spans="3:6" s="532" customFormat="1">
      <c r="C3315" s="536"/>
      <c r="F3315" s="537"/>
    </row>
    <row r="3316" spans="3:6" s="532" customFormat="1">
      <c r="C3316" s="536"/>
      <c r="F3316" s="537"/>
    </row>
    <row r="3317" spans="3:6" s="532" customFormat="1">
      <c r="C3317" s="536"/>
      <c r="F3317" s="537"/>
    </row>
    <row r="3318" spans="3:6" s="532" customFormat="1">
      <c r="C3318" s="536"/>
      <c r="F3318" s="537"/>
    </row>
    <row r="3319" spans="3:6" s="532" customFormat="1">
      <c r="C3319" s="536"/>
      <c r="F3319" s="537"/>
    </row>
    <row r="3320" spans="3:6" s="532" customFormat="1">
      <c r="C3320" s="536"/>
      <c r="F3320" s="537"/>
    </row>
    <row r="3321" spans="3:6" s="532" customFormat="1">
      <c r="C3321" s="536"/>
      <c r="F3321" s="537"/>
    </row>
    <row r="3322" spans="3:6" s="532" customFormat="1">
      <c r="C3322" s="536"/>
      <c r="F3322" s="537"/>
    </row>
    <row r="3323" spans="3:6" s="532" customFormat="1">
      <c r="C3323" s="536"/>
      <c r="F3323" s="537"/>
    </row>
    <row r="3324" spans="3:6" s="532" customFormat="1">
      <c r="C3324" s="536"/>
      <c r="F3324" s="537"/>
    </row>
    <row r="3325" spans="3:6" s="532" customFormat="1">
      <c r="C3325" s="536"/>
      <c r="F3325" s="537"/>
    </row>
    <row r="3326" spans="3:6" s="532" customFormat="1">
      <c r="C3326" s="536"/>
      <c r="F3326" s="537"/>
    </row>
    <row r="3327" spans="3:6" s="532" customFormat="1">
      <c r="C3327" s="536"/>
      <c r="F3327" s="537"/>
    </row>
    <row r="3328" spans="3:6" s="532" customFormat="1">
      <c r="C3328" s="536"/>
      <c r="F3328" s="537"/>
    </row>
    <row r="3329" spans="3:6" s="532" customFormat="1">
      <c r="C3329" s="536"/>
      <c r="F3329" s="537"/>
    </row>
    <row r="3330" spans="3:6" s="532" customFormat="1">
      <c r="C3330" s="536"/>
      <c r="F3330" s="537"/>
    </row>
    <row r="3331" spans="3:6" s="532" customFormat="1">
      <c r="C3331" s="536"/>
      <c r="F3331" s="537"/>
    </row>
    <row r="3332" spans="3:6" s="532" customFormat="1">
      <c r="C3332" s="536"/>
      <c r="F3332" s="537"/>
    </row>
    <row r="3333" spans="3:6" s="532" customFormat="1">
      <c r="C3333" s="536"/>
      <c r="F3333" s="537"/>
    </row>
    <row r="3334" spans="3:6" s="532" customFormat="1">
      <c r="C3334" s="536"/>
      <c r="F3334" s="537"/>
    </row>
    <row r="3335" spans="3:6" s="532" customFormat="1">
      <c r="C3335" s="536"/>
      <c r="F3335" s="537"/>
    </row>
    <row r="3336" spans="3:6" s="532" customFormat="1">
      <c r="C3336" s="536"/>
      <c r="F3336" s="537"/>
    </row>
    <row r="3337" spans="3:6" s="532" customFormat="1">
      <c r="C3337" s="536"/>
      <c r="F3337" s="537"/>
    </row>
    <row r="3338" spans="3:6" s="532" customFormat="1">
      <c r="C3338" s="536"/>
      <c r="F3338" s="537"/>
    </row>
    <row r="3339" spans="3:6" s="532" customFormat="1">
      <c r="C3339" s="536"/>
      <c r="F3339" s="537"/>
    </row>
    <row r="3340" spans="3:6" s="532" customFormat="1">
      <c r="C3340" s="536"/>
      <c r="F3340" s="537"/>
    </row>
    <row r="3341" spans="3:6" s="532" customFormat="1">
      <c r="C3341" s="536"/>
      <c r="F3341" s="537"/>
    </row>
    <row r="3342" spans="3:6" s="532" customFormat="1">
      <c r="C3342" s="536"/>
      <c r="F3342" s="537"/>
    </row>
    <row r="3343" spans="3:6" s="532" customFormat="1">
      <c r="C3343" s="536"/>
      <c r="F3343" s="537"/>
    </row>
    <row r="3344" spans="3:6" s="532" customFormat="1">
      <c r="C3344" s="536"/>
      <c r="F3344" s="537"/>
    </row>
    <row r="3345" spans="3:6" s="532" customFormat="1">
      <c r="C3345" s="536"/>
      <c r="F3345" s="537"/>
    </row>
    <row r="3346" spans="3:6" s="532" customFormat="1">
      <c r="C3346" s="536"/>
      <c r="F3346" s="537"/>
    </row>
    <row r="3347" spans="3:6" s="532" customFormat="1">
      <c r="C3347" s="536"/>
      <c r="F3347" s="537"/>
    </row>
    <row r="3348" spans="3:6" s="532" customFormat="1">
      <c r="C3348" s="536"/>
      <c r="F3348" s="537"/>
    </row>
    <row r="3349" spans="3:6" s="532" customFormat="1">
      <c r="C3349" s="536"/>
      <c r="F3349" s="537"/>
    </row>
    <row r="3350" spans="3:6" s="532" customFormat="1">
      <c r="C3350" s="536"/>
      <c r="F3350" s="537"/>
    </row>
    <row r="3351" spans="3:6" s="532" customFormat="1">
      <c r="C3351" s="536"/>
      <c r="F3351" s="537"/>
    </row>
    <row r="3352" spans="3:6" s="532" customFormat="1">
      <c r="C3352" s="536"/>
      <c r="F3352" s="537"/>
    </row>
    <row r="3353" spans="3:6" s="532" customFormat="1">
      <c r="C3353" s="536"/>
      <c r="F3353" s="537"/>
    </row>
    <row r="3354" spans="3:6" s="532" customFormat="1">
      <c r="C3354" s="536"/>
      <c r="F3354" s="537"/>
    </row>
    <row r="3355" spans="3:6" s="532" customFormat="1">
      <c r="C3355" s="536"/>
      <c r="F3355" s="537"/>
    </row>
    <row r="3356" spans="3:6" s="532" customFormat="1">
      <c r="C3356" s="536"/>
      <c r="F3356" s="537"/>
    </row>
    <row r="3357" spans="3:6" s="532" customFormat="1">
      <c r="C3357" s="536"/>
      <c r="F3357" s="537"/>
    </row>
    <row r="3358" spans="3:6" s="532" customFormat="1">
      <c r="C3358" s="536"/>
      <c r="F3358" s="537"/>
    </row>
    <row r="3359" spans="3:6" s="532" customFormat="1">
      <c r="C3359" s="536"/>
      <c r="F3359" s="537"/>
    </row>
    <row r="3360" spans="3:6" s="532" customFormat="1">
      <c r="C3360" s="536"/>
      <c r="F3360" s="537"/>
    </row>
    <row r="3361" spans="3:6" s="532" customFormat="1">
      <c r="C3361" s="536"/>
      <c r="F3361" s="537"/>
    </row>
    <row r="3362" spans="3:6" s="532" customFormat="1">
      <c r="C3362" s="536"/>
      <c r="F3362" s="537"/>
    </row>
    <row r="3363" spans="3:6" s="532" customFormat="1">
      <c r="C3363" s="536"/>
      <c r="F3363" s="537"/>
    </row>
    <row r="3364" spans="3:6" s="532" customFormat="1">
      <c r="C3364" s="536"/>
      <c r="F3364" s="537"/>
    </row>
    <row r="3365" spans="3:6" s="532" customFormat="1">
      <c r="C3365" s="536"/>
      <c r="F3365" s="537"/>
    </row>
    <row r="3366" spans="3:6" s="532" customFormat="1">
      <c r="C3366" s="536"/>
      <c r="F3366" s="537"/>
    </row>
    <row r="3367" spans="3:6" s="532" customFormat="1">
      <c r="C3367" s="536"/>
      <c r="F3367" s="537"/>
    </row>
    <row r="3368" spans="3:6" s="532" customFormat="1">
      <c r="C3368" s="536"/>
      <c r="F3368" s="537"/>
    </row>
    <row r="3369" spans="3:6" s="532" customFormat="1">
      <c r="C3369" s="536"/>
      <c r="F3369" s="537"/>
    </row>
    <row r="3370" spans="3:6" s="532" customFormat="1">
      <c r="C3370" s="536"/>
      <c r="F3370" s="537"/>
    </row>
    <row r="3371" spans="3:6" s="532" customFormat="1">
      <c r="C3371" s="536"/>
      <c r="F3371" s="537"/>
    </row>
    <row r="3372" spans="3:6" s="532" customFormat="1">
      <c r="C3372" s="536"/>
      <c r="F3372" s="537"/>
    </row>
    <row r="3373" spans="3:6" s="532" customFormat="1">
      <c r="C3373" s="536"/>
      <c r="F3373" s="537"/>
    </row>
    <row r="3374" spans="3:6" s="532" customFormat="1">
      <c r="C3374" s="536"/>
      <c r="F3374" s="537"/>
    </row>
    <row r="3375" spans="3:6" s="532" customFormat="1">
      <c r="C3375" s="536"/>
      <c r="F3375" s="537"/>
    </row>
    <row r="3376" spans="3:6" s="532" customFormat="1">
      <c r="C3376" s="536"/>
      <c r="F3376" s="537"/>
    </row>
    <row r="3377" spans="3:6" s="532" customFormat="1">
      <c r="C3377" s="536"/>
      <c r="F3377" s="537"/>
    </row>
    <row r="3378" spans="3:6" s="532" customFormat="1">
      <c r="C3378" s="536"/>
      <c r="F3378" s="537"/>
    </row>
    <row r="3379" spans="3:6" s="532" customFormat="1">
      <c r="C3379" s="536"/>
      <c r="F3379" s="537"/>
    </row>
    <row r="3380" spans="3:6" s="532" customFormat="1">
      <c r="C3380" s="536"/>
      <c r="F3380" s="537"/>
    </row>
    <row r="3381" spans="3:6" s="532" customFormat="1">
      <c r="C3381" s="536"/>
      <c r="F3381" s="537"/>
    </row>
    <row r="3382" spans="3:6" s="532" customFormat="1">
      <c r="C3382" s="536"/>
      <c r="F3382" s="537"/>
    </row>
    <row r="3383" spans="3:6" s="532" customFormat="1">
      <c r="C3383" s="536"/>
      <c r="F3383" s="537"/>
    </row>
    <row r="3384" spans="3:6" s="532" customFormat="1">
      <c r="C3384" s="536"/>
      <c r="F3384" s="537"/>
    </row>
    <row r="3385" spans="3:6" s="532" customFormat="1">
      <c r="C3385" s="536"/>
      <c r="F3385" s="537"/>
    </row>
    <row r="3386" spans="3:6" s="532" customFormat="1">
      <c r="C3386" s="536"/>
      <c r="F3386" s="537"/>
    </row>
    <row r="3387" spans="3:6" s="532" customFormat="1">
      <c r="C3387" s="536"/>
      <c r="F3387" s="537"/>
    </row>
    <row r="3388" spans="3:6" s="532" customFormat="1">
      <c r="C3388" s="536"/>
      <c r="F3388" s="537"/>
    </row>
    <row r="3389" spans="3:6" s="532" customFormat="1">
      <c r="C3389" s="536"/>
      <c r="F3389" s="537"/>
    </row>
    <row r="3390" spans="3:6" s="532" customFormat="1">
      <c r="C3390" s="536"/>
      <c r="F3390" s="537"/>
    </row>
    <row r="3391" spans="3:6" s="532" customFormat="1">
      <c r="C3391" s="536"/>
      <c r="F3391" s="537"/>
    </row>
    <row r="3392" spans="3:6" s="532" customFormat="1">
      <c r="C3392" s="536"/>
      <c r="F3392" s="537"/>
    </row>
    <row r="3393" spans="3:6" s="532" customFormat="1">
      <c r="C3393" s="536"/>
      <c r="F3393" s="537"/>
    </row>
    <row r="3394" spans="3:6" s="532" customFormat="1">
      <c r="C3394" s="536"/>
      <c r="F3394" s="537"/>
    </row>
    <row r="3395" spans="3:6" s="532" customFormat="1">
      <c r="C3395" s="536"/>
      <c r="F3395" s="537"/>
    </row>
    <row r="3396" spans="3:6" s="532" customFormat="1">
      <c r="C3396" s="536"/>
      <c r="F3396" s="537"/>
    </row>
    <row r="3397" spans="3:6" s="532" customFormat="1">
      <c r="C3397" s="536"/>
      <c r="F3397" s="537"/>
    </row>
    <row r="3398" spans="3:6" s="532" customFormat="1">
      <c r="C3398" s="536"/>
      <c r="F3398" s="537"/>
    </row>
    <row r="3399" spans="3:6" s="532" customFormat="1">
      <c r="C3399" s="536"/>
      <c r="F3399" s="537"/>
    </row>
    <row r="3400" spans="3:6" s="532" customFormat="1">
      <c r="C3400" s="536"/>
      <c r="F3400" s="537"/>
    </row>
    <row r="3401" spans="3:6" s="532" customFormat="1">
      <c r="C3401" s="536"/>
      <c r="F3401" s="537"/>
    </row>
    <row r="3402" spans="3:6" s="532" customFormat="1">
      <c r="C3402" s="536"/>
      <c r="F3402" s="537"/>
    </row>
    <row r="3403" spans="3:6" s="532" customFormat="1">
      <c r="C3403" s="536"/>
      <c r="F3403" s="537"/>
    </row>
    <row r="3404" spans="3:6" s="532" customFormat="1">
      <c r="C3404" s="536"/>
      <c r="F3404" s="537"/>
    </row>
    <row r="3405" spans="3:6" s="532" customFormat="1">
      <c r="C3405" s="536"/>
      <c r="F3405" s="537"/>
    </row>
    <row r="3406" spans="3:6" s="532" customFormat="1">
      <c r="C3406" s="536"/>
      <c r="F3406" s="537"/>
    </row>
    <row r="3407" spans="3:6" s="532" customFormat="1">
      <c r="C3407" s="536"/>
      <c r="F3407" s="537"/>
    </row>
    <row r="3408" spans="3:6" s="532" customFormat="1">
      <c r="C3408" s="536"/>
      <c r="F3408" s="537"/>
    </row>
    <row r="3409" spans="3:6" s="532" customFormat="1">
      <c r="C3409" s="536"/>
      <c r="F3409" s="537"/>
    </row>
    <row r="3410" spans="3:6" s="532" customFormat="1">
      <c r="C3410" s="536"/>
      <c r="F3410" s="537"/>
    </row>
    <row r="3411" spans="3:6" s="532" customFormat="1">
      <c r="C3411" s="536"/>
      <c r="F3411" s="537"/>
    </row>
    <row r="3412" spans="3:6" s="532" customFormat="1">
      <c r="C3412" s="536"/>
      <c r="F3412" s="537"/>
    </row>
    <row r="3413" spans="3:6" s="532" customFormat="1">
      <c r="C3413" s="536"/>
      <c r="F3413" s="537"/>
    </row>
    <row r="3414" spans="3:6" s="532" customFormat="1">
      <c r="C3414" s="536"/>
      <c r="F3414" s="537"/>
    </row>
    <row r="3415" spans="3:6" s="532" customFormat="1">
      <c r="C3415" s="536"/>
      <c r="F3415" s="537"/>
    </row>
    <row r="3416" spans="3:6" s="532" customFormat="1">
      <c r="C3416" s="536"/>
      <c r="F3416" s="537"/>
    </row>
    <row r="3417" spans="3:6" s="532" customFormat="1">
      <c r="C3417" s="536"/>
      <c r="F3417" s="537"/>
    </row>
    <row r="3418" spans="3:6" s="532" customFormat="1">
      <c r="C3418" s="536"/>
      <c r="F3418" s="537"/>
    </row>
    <row r="3419" spans="3:6" s="532" customFormat="1">
      <c r="C3419" s="536"/>
      <c r="F3419" s="537"/>
    </row>
    <row r="3420" spans="3:6" s="532" customFormat="1">
      <c r="C3420" s="536"/>
      <c r="F3420" s="537"/>
    </row>
    <row r="3421" spans="3:6" s="532" customFormat="1">
      <c r="C3421" s="536"/>
      <c r="F3421" s="537"/>
    </row>
    <row r="3422" spans="3:6" s="532" customFormat="1">
      <c r="C3422" s="536"/>
      <c r="F3422" s="537"/>
    </row>
    <row r="3423" spans="3:6" s="532" customFormat="1">
      <c r="C3423" s="536"/>
      <c r="F3423" s="537"/>
    </row>
    <row r="3424" spans="3:6" s="532" customFormat="1">
      <c r="C3424" s="536"/>
      <c r="F3424" s="537"/>
    </row>
    <row r="3425" spans="3:6" s="532" customFormat="1">
      <c r="C3425" s="536"/>
      <c r="F3425" s="537"/>
    </row>
    <row r="3426" spans="3:6" s="532" customFormat="1">
      <c r="C3426" s="536"/>
      <c r="F3426" s="537"/>
    </row>
    <row r="3427" spans="3:6" s="532" customFormat="1">
      <c r="C3427" s="536"/>
      <c r="F3427" s="537"/>
    </row>
    <row r="3428" spans="3:6" s="532" customFormat="1">
      <c r="C3428" s="536"/>
      <c r="F3428" s="537"/>
    </row>
    <row r="3429" spans="3:6" s="532" customFormat="1">
      <c r="C3429" s="536"/>
      <c r="F3429" s="537"/>
    </row>
    <row r="3430" spans="3:6" s="532" customFormat="1">
      <c r="C3430" s="536"/>
      <c r="F3430" s="537"/>
    </row>
    <row r="3431" spans="3:6" s="532" customFormat="1">
      <c r="C3431" s="536"/>
      <c r="F3431" s="537"/>
    </row>
    <row r="3432" spans="3:6" s="532" customFormat="1">
      <c r="C3432" s="536"/>
      <c r="F3432" s="537"/>
    </row>
    <row r="3433" spans="3:6" s="532" customFormat="1">
      <c r="C3433" s="536"/>
      <c r="F3433" s="537"/>
    </row>
    <row r="3434" spans="3:6" s="532" customFormat="1">
      <c r="C3434" s="536"/>
      <c r="F3434" s="537"/>
    </row>
    <row r="3435" spans="3:6" s="532" customFormat="1">
      <c r="C3435" s="536"/>
      <c r="F3435" s="537"/>
    </row>
    <row r="3436" spans="3:6" s="532" customFormat="1">
      <c r="C3436" s="536"/>
      <c r="F3436" s="537"/>
    </row>
    <row r="3437" spans="3:6" s="532" customFormat="1">
      <c r="C3437" s="536"/>
      <c r="F3437" s="537"/>
    </row>
    <row r="3438" spans="3:6" s="532" customFormat="1">
      <c r="C3438" s="536"/>
      <c r="F3438" s="537"/>
    </row>
    <row r="3439" spans="3:6" s="532" customFormat="1">
      <c r="C3439" s="536"/>
      <c r="F3439" s="537"/>
    </row>
    <row r="3440" spans="3:6" s="532" customFormat="1">
      <c r="C3440" s="536"/>
      <c r="F3440" s="537"/>
    </row>
    <row r="3441" spans="3:6" s="532" customFormat="1">
      <c r="C3441" s="536"/>
      <c r="F3441" s="537"/>
    </row>
    <row r="3442" spans="3:6" s="532" customFormat="1">
      <c r="C3442" s="536"/>
      <c r="F3442" s="537"/>
    </row>
    <row r="3443" spans="3:6" s="532" customFormat="1">
      <c r="C3443" s="536"/>
      <c r="F3443" s="537"/>
    </row>
    <row r="3444" spans="3:6" s="532" customFormat="1">
      <c r="C3444" s="536"/>
      <c r="F3444" s="537"/>
    </row>
    <row r="3445" spans="3:6" s="532" customFormat="1">
      <c r="C3445" s="536"/>
      <c r="F3445" s="537"/>
    </row>
    <row r="3446" spans="3:6" s="532" customFormat="1">
      <c r="C3446" s="536"/>
      <c r="F3446" s="537"/>
    </row>
    <row r="3447" spans="3:6" s="532" customFormat="1">
      <c r="C3447" s="536"/>
      <c r="F3447" s="537"/>
    </row>
    <row r="3448" spans="3:6" s="532" customFormat="1">
      <c r="C3448" s="536"/>
      <c r="F3448" s="537"/>
    </row>
    <row r="3449" spans="3:6" s="532" customFormat="1">
      <c r="C3449" s="536"/>
      <c r="F3449" s="537"/>
    </row>
    <row r="3450" spans="3:6" s="532" customFormat="1">
      <c r="C3450" s="536"/>
      <c r="F3450" s="537"/>
    </row>
    <row r="3451" spans="3:6" s="532" customFormat="1">
      <c r="C3451" s="536"/>
      <c r="F3451" s="537"/>
    </row>
    <row r="3452" spans="3:6" s="532" customFormat="1">
      <c r="C3452" s="536"/>
      <c r="F3452" s="537"/>
    </row>
    <row r="3453" spans="3:6" s="532" customFormat="1">
      <c r="C3453" s="536"/>
      <c r="F3453" s="537"/>
    </row>
    <row r="3454" spans="3:6" s="532" customFormat="1">
      <c r="C3454" s="536"/>
      <c r="F3454" s="537"/>
    </row>
    <row r="3455" spans="3:6" s="532" customFormat="1">
      <c r="C3455" s="536"/>
      <c r="F3455" s="537"/>
    </row>
    <row r="3456" spans="3:6" s="532" customFormat="1">
      <c r="C3456" s="536"/>
      <c r="F3456" s="537"/>
    </row>
    <row r="3457" spans="3:6" s="532" customFormat="1">
      <c r="C3457" s="536"/>
      <c r="F3457" s="537"/>
    </row>
    <row r="3458" spans="3:6" s="532" customFormat="1">
      <c r="C3458" s="536"/>
      <c r="F3458" s="537"/>
    </row>
    <row r="3459" spans="3:6" s="532" customFormat="1">
      <c r="C3459" s="536"/>
      <c r="F3459" s="537"/>
    </row>
    <row r="3460" spans="3:6" s="532" customFormat="1">
      <c r="C3460" s="536"/>
      <c r="F3460" s="537"/>
    </row>
    <row r="3461" spans="3:6" s="532" customFormat="1">
      <c r="C3461" s="536"/>
      <c r="F3461" s="537"/>
    </row>
    <row r="3462" spans="3:6" s="532" customFormat="1">
      <c r="C3462" s="536"/>
      <c r="F3462" s="537"/>
    </row>
    <row r="3463" spans="3:6" s="532" customFormat="1">
      <c r="C3463" s="536"/>
      <c r="F3463" s="537"/>
    </row>
    <row r="3464" spans="3:6" s="532" customFormat="1">
      <c r="C3464" s="536"/>
      <c r="F3464" s="537"/>
    </row>
    <row r="3465" spans="3:6" s="532" customFormat="1">
      <c r="C3465" s="536"/>
      <c r="F3465" s="537"/>
    </row>
    <row r="3466" spans="3:6" s="532" customFormat="1">
      <c r="C3466" s="536"/>
      <c r="F3466" s="537"/>
    </row>
    <row r="3467" spans="3:6" s="532" customFormat="1">
      <c r="C3467" s="536"/>
      <c r="F3467" s="537"/>
    </row>
    <row r="3468" spans="3:6" s="532" customFormat="1">
      <c r="C3468" s="536"/>
      <c r="F3468" s="537"/>
    </row>
    <row r="3469" spans="3:6" s="532" customFormat="1">
      <c r="C3469" s="536"/>
      <c r="F3469" s="537"/>
    </row>
    <row r="3470" spans="3:6" s="532" customFormat="1">
      <c r="C3470" s="536"/>
      <c r="F3470" s="537"/>
    </row>
    <row r="3471" spans="3:6" s="532" customFormat="1">
      <c r="C3471" s="536"/>
      <c r="F3471" s="537"/>
    </row>
    <row r="3472" spans="3:6" s="532" customFormat="1">
      <c r="C3472" s="536"/>
      <c r="F3472" s="537"/>
    </row>
    <row r="3473" spans="3:6" s="532" customFormat="1">
      <c r="C3473" s="536"/>
      <c r="F3473" s="537"/>
    </row>
    <row r="3474" spans="3:6" s="532" customFormat="1">
      <c r="C3474" s="536"/>
      <c r="F3474" s="537"/>
    </row>
    <row r="3475" spans="3:6" s="532" customFormat="1">
      <c r="C3475" s="536"/>
      <c r="F3475" s="537"/>
    </row>
    <row r="3476" spans="3:6" s="532" customFormat="1">
      <c r="C3476" s="536"/>
      <c r="F3476" s="537"/>
    </row>
    <row r="3477" spans="3:6" s="532" customFormat="1">
      <c r="C3477" s="536"/>
      <c r="F3477" s="537"/>
    </row>
    <row r="3478" spans="3:6" s="532" customFormat="1">
      <c r="C3478" s="536"/>
      <c r="F3478" s="537"/>
    </row>
    <row r="3479" spans="3:6" s="532" customFormat="1">
      <c r="C3479" s="536"/>
      <c r="F3479" s="537"/>
    </row>
    <row r="3480" spans="3:6" s="532" customFormat="1">
      <c r="C3480" s="536"/>
      <c r="F3480" s="537"/>
    </row>
    <row r="3481" spans="3:6" s="532" customFormat="1">
      <c r="C3481" s="536"/>
      <c r="F3481" s="537"/>
    </row>
    <row r="3482" spans="3:6" s="532" customFormat="1">
      <c r="C3482" s="536"/>
      <c r="F3482" s="537"/>
    </row>
    <row r="3483" spans="3:6" s="532" customFormat="1">
      <c r="C3483" s="536"/>
      <c r="F3483" s="537"/>
    </row>
    <row r="3484" spans="3:6" s="532" customFormat="1">
      <c r="C3484" s="536"/>
      <c r="F3484" s="537"/>
    </row>
    <row r="3485" spans="3:6" s="532" customFormat="1">
      <c r="C3485" s="536"/>
      <c r="F3485" s="537"/>
    </row>
    <row r="3486" spans="3:6" s="532" customFormat="1">
      <c r="C3486" s="536"/>
      <c r="F3486" s="537"/>
    </row>
    <row r="3487" spans="3:6" s="532" customFormat="1">
      <c r="C3487" s="536"/>
      <c r="F3487" s="537"/>
    </row>
    <row r="3488" spans="3:6" s="532" customFormat="1">
      <c r="C3488" s="536"/>
      <c r="F3488" s="537"/>
    </row>
    <row r="3489" spans="3:6" s="532" customFormat="1">
      <c r="C3489" s="536"/>
      <c r="F3489" s="537"/>
    </row>
    <row r="3490" spans="3:6" s="532" customFormat="1">
      <c r="C3490" s="536"/>
      <c r="F3490" s="537"/>
    </row>
    <row r="3491" spans="3:6" s="532" customFormat="1">
      <c r="C3491" s="536"/>
      <c r="F3491" s="537"/>
    </row>
    <row r="3492" spans="3:6" s="532" customFormat="1">
      <c r="C3492" s="536"/>
      <c r="F3492" s="537"/>
    </row>
    <row r="3493" spans="3:6" s="532" customFormat="1">
      <c r="C3493" s="536"/>
      <c r="F3493" s="537"/>
    </row>
    <row r="3494" spans="3:6" s="532" customFormat="1">
      <c r="C3494" s="536"/>
      <c r="F3494" s="537"/>
    </row>
    <row r="3495" spans="3:6" s="532" customFormat="1">
      <c r="C3495" s="536"/>
      <c r="F3495" s="537"/>
    </row>
    <row r="3496" spans="3:6" s="532" customFormat="1">
      <c r="C3496" s="536"/>
      <c r="F3496" s="537"/>
    </row>
    <row r="3497" spans="3:6" s="532" customFormat="1">
      <c r="C3497" s="536"/>
      <c r="F3497" s="537"/>
    </row>
    <row r="3498" spans="3:6" s="532" customFormat="1">
      <c r="C3498" s="536"/>
      <c r="F3498" s="537"/>
    </row>
    <row r="3499" spans="3:6" s="532" customFormat="1">
      <c r="C3499" s="536"/>
      <c r="F3499" s="537"/>
    </row>
    <row r="3500" spans="3:6" s="532" customFormat="1">
      <c r="C3500" s="536"/>
      <c r="F3500" s="537"/>
    </row>
    <row r="3501" spans="3:6" s="532" customFormat="1">
      <c r="C3501" s="536"/>
      <c r="F3501" s="537"/>
    </row>
    <row r="3502" spans="3:6" s="532" customFormat="1">
      <c r="C3502" s="536"/>
      <c r="F3502" s="537"/>
    </row>
    <row r="3503" spans="3:6" s="532" customFormat="1">
      <c r="C3503" s="536"/>
      <c r="F3503" s="537"/>
    </row>
    <row r="3504" spans="3:6" s="532" customFormat="1">
      <c r="C3504" s="536"/>
      <c r="F3504" s="537"/>
    </row>
    <row r="3505" spans="3:6" s="532" customFormat="1">
      <c r="C3505" s="536"/>
      <c r="F3505" s="537"/>
    </row>
    <row r="3506" spans="3:6" s="532" customFormat="1">
      <c r="C3506" s="536"/>
      <c r="F3506" s="537"/>
    </row>
    <row r="3507" spans="3:6" s="532" customFormat="1">
      <c r="C3507" s="536"/>
      <c r="F3507" s="537"/>
    </row>
    <row r="3508" spans="3:6" s="532" customFormat="1">
      <c r="C3508" s="536"/>
      <c r="F3508" s="537"/>
    </row>
    <row r="3509" spans="3:6" s="532" customFormat="1">
      <c r="C3509" s="536"/>
      <c r="F3509" s="537"/>
    </row>
    <row r="3510" spans="3:6" s="532" customFormat="1">
      <c r="C3510" s="536"/>
      <c r="F3510" s="537"/>
    </row>
    <row r="3511" spans="3:6" s="532" customFormat="1">
      <c r="C3511" s="536"/>
      <c r="F3511" s="537"/>
    </row>
    <row r="3512" spans="3:6" s="532" customFormat="1">
      <c r="C3512" s="536"/>
      <c r="F3512" s="537"/>
    </row>
    <row r="3513" spans="3:6" s="532" customFormat="1">
      <c r="C3513" s="536"/>
      <c r="F3513" s="537"/>
    </row>
    <row r="3514" spans="3:6" s="532" customFormat="1">
      <c r="C3514" s="536"/>
      <c r="F3514" s="537"/>
    </row>
    <row r="3515" spans="3:6" s="532" customFormat="1">
      <c r="C3515" s="536"/>
      <c r="F3515" s="537"/>
    </row>
    <row r="3516" spans="3:6" s="532" customFormat="1">
      <c r="C3516" s="536"/>
      <c r="F3516" s="537"/>
    </row>
    <row r="3517" spans="3:6" s="532" customFormat="1">
      <c r="C3517" s="536"/>
      <c r="F3517" s="537"/>
    </row>
    <row r="3518" spans="3:6" s="532" customFormat="1">
      <c r="C3518" s="536"/>
      <c r="F3518" s="537"/>
    </row>
    <row r="3519" spans="3:6" s="532" customFormat="1">
      <c r="C3519" s="536"/>
      <c r="F3519" s="537"/>
    </row>
    <row r="3520" spans="3:6" s="532" customFormat="1">
      <c r="C3520" s="536"/>
      <c r="F3520" s="537"/>
    </row>
    <row r="3521" spans="3:6" s="532" customFormat="1">
      <c r="C3521" s="536"/>
      <c r="F3521" s="537"/>
    </row>
    <row r="3522" spans="3:6" s="532" customFormat="1">
      <c r="C3522" s="536"/>
      <c r="F3522" s="537"/>
    </row>
    <row r="3523" spans="3:6" s="532" customFormat="1">
      <c r="C3523" s="536"/>
      <c r="F3523" s="537"/>
    </row>
    <row r="3524" spans="3:6" s="532" customFormat="1">
      <c r="C3524" s="536"/>
      <c r="F3524" s="537"/>
    </row>
    <row r="3525" spans="3:6" s="532" customFormat="1">
      <c r="C3525" s="536"/>
      <c r="F3525" s="537"/>
    </row>
    <row r="3526" spans="3:6" s="532" customFormat="1">
      <c r="C3526" s="536"/>
      <c r="F3526" s="537"/>
    </row>
    <row r="3527" spans="3:6" s="532" customFormat="1">
      <c r="C3527" s="536"/>
      <c r="F3527" s="537"/>
    </row>
    <row r="3528" spans="3:6" s="532" customFormat="1">
      <c r="C3528" s="536"/>
      <c r="F3528" s="537"/>
    </row>
    <row r="3529" spans="3:6" s="532" customFormat="1">
      <c r="C3529" s="536"/>
      <c r="F3529" s="537"/>
    </row>
    <row r="3530" spans="3:6" s="532" customFormat="1">
      <c r="C3530" s="536"/>
      <c r="F3530" s="537"/>
    </row>
    <row r="3531" spans="3:6" s="532" customFormat="1">
      <c r="C3531" s="536"/>
      <c r="F3531" s="537"/>
    </row>
    <row r="3532" spans="3:6" s="532" customFormat="1">
      <c r="C3532" s="536"/>
      <c r="F3532" s="537"/>
    </row>
    <row r="3533" spans="3:6" s="532" customFormat="1">
      <c r="C3533" s="536"/>
      <c r="F3533" s="537"/>
    </row>
    <row r="3534" spans="3:6" s="532" customFormat="1">
      <c r="C3534" s="536"/>
      <c r="F3534" s="537"/>
    </row>
    <row r="3535" spans="3:6" s="532" customFormat="1">
      <c r="C3535" s="536"/>
      <c r="F3535" s="537"/>
    </row>
    <row r="3536" spans="3:6" s="532" customFormat="1">
      <c r="C3536" s="536"/>
      <c r="F3536" s="537"/>
    </row>
    <row r="3537" spans="3:6" s="532" customFormat="1">
      <c r="C3537" s="536"/>
      <c r="F3537" s="537"/>
    </row>
    <row r="3538" spans="3:6" s="532" customFormat="1">
      <c r="C3538" s="536"/>
      <c r="F3538" s="537"/>
    </row>
    <row r="3539" spans="3:6" s="532" customFormat="1">
      <c r="C3539" s="536"/>
      <c r="F3539" s="537"/>
    </row>
    <row r="3540" spans="3:6" s="532" customFormat="1">
      <c r="C3540" s="536"/>
      <c r="F3540" s="537"/>
    </row>
    <row r="3541" spans="3:6" s="532" customFormat="1">
      <c r="C3541" s="536"/>
      <c r="F3541" s="537"/>
    </row>
    <row r="3542" spans="3:6" s="532" customFormat="1">
      <c r="C3542" s="536"/>
      <c r="F3542" s="537"/>
    </row>
    <row r="3543" spans="3:6" s="532" customFormat="1">
      <c r="C3543" s="536"/>
      <c r="F3543" s="537"/>
    </row>
    <row r="3544" spans="3:6" s="532" customFormat="1">
      <c r="C3544" s="536"/>
      <c r="F3544" s="537"/>
    </row>
    <row r="3545" spans="3:6" s="532" customFormat="1">
      <c r="C3545" s="536"/>
      <c r="F3545" s="537"/>
    </row>
    <row r="3546" spans="3:6" s="532" customFormat="1">
      <c r="C3546" s="536"/>
      <c r="F3546" s="537"/>
    </row>
    <row r="3547" spans="3:6" s="532" customFormat="1">
      <c r="C3547" s="536"/>
      <c r="F3547" s="537"/>
    </row>
    <row r="3548" spans="3:6" s="532" customFormat="1">
      <c r="C3548" s="536"/>
      <c r="F3548" s="537"/>
    </row>
    <row r="3549" spans="3:6" s="532" customFormat="1">
      <c r="C3549" s="536"/>
      <c r="F3549" s="537"/>
    </row>
    <row r="3550" spans="3:6" s="532" customFormat="1">
      <c r="C3550" s="536"/>
      <c r="F3550" s="537"/>
    </row>
    <row r="3551" spans="3:6" s="532" customFormat="1">
      <c r="C3551" s="536"/>
      <c r="F3551" s="537"/>
    </row>
    <row r="3552" spans="3:6" s="532" customFormat="1">
      <c r="C3552" s="536"/>
      <c r="F3552" s="537"/>
    </row>
    <row r="3553" spans="3:6" s="532" customFormat="1">
      <c r="C3553" s="536"/>
      <c r="F3553" s="537"/>
    </row>
    <row r="3554" spans="3:6" s="532" customFormat="1">
      <c r="C3554" s="536"/>
      <c r="F3554" s="537"/>
    </row>
    <row r="3555" spans="3:6" s="532" customFormat="1">
      <c r="C3555" s="536"/>
      <c r="F3555" s="537"/>
    </row>
    <row r="3556" spans="3:6" s="532" customFormat="1">
      <c r="C3556" s="536"/>
      <c r="F3556" s="537"/>
    </row>
    <row r="3557" spans="3:6" s="532" customFormat="1">
      <c r="C3557" s="536"/>
      <c r="F3557" s="537"/>
    </row>
    <row r="3558" spans="3:6" s="532" customFormat="1">
      <c r="C3558" s="536"/>
      <c r="F3558" s="537"/>
    </row>
    <row r="3559" spans="3:6" s="532" customFormat="1">
      <c r="C3559" s="536"/>
      <c r="F3559" s="537"/>
    </row>
    <row r="3560" spans="3:6" s="532" customFormat="1">
      <c r="C3560" s="536"/>
      <c r="F3560" s="537"/>
    </row>
    <row r="3561" spans="3:6" s="532" customFormat="1">
      <c r="C3561" s="536"/>
      <c r="F3561" s="537"/>
    </row>
    <row r="3562" spans="3:6" s="532" customFormat="1">
      <c r="C3562" s="536"/>
      <c r="F3562" s="537"/>
    </row>
    <row r="3563" spans="3:6" s="532" customFormat="1">
      <c r="C3563" s="536"/>
      <c r="F3563" s="537"/>
    </row>
    <row r="3564" spans="3:6" s="532" customFormat="1">
      <c r="C3564" s="536"/>
      <c r="F3564" s="537"/>
    </row>
    <row r="3565" spans="3:6" s="532" customFormat="1">
      <c r="C3565" s="536"/>
      <c r="F3565" s="537"/>
    </row>
    <row r="3566" spans="3:6" s="532" customFormat="1">
      <c r="C3566" s="536"/>
      <c r="F3566" s="537"/>
    </row>
    <row r="3567" spans="3:6" s="532" customFormat="1">
      <c r="C3567" s="536"/>
      <c r="F3567" s="537"/>
    </row>
    <row r="3568" spans="3:6" s="532" customFormat="1">
      <c r="C3568" s="536"/>
      <c r="F3568" s="537"/>
    </row>
    <row r="3569" spans="3:6" s="532" customFormat="1">
      <c r="C3569" s="536"/>
      <c r="F3569" s="537"/>
    </row>
    <row r="3570" spans="3:6" s="532" customFormat="1">
      <c r="C3570" s="536"/>
      <c r="F3570" s="537"/>
    </row>
    <row r="3571" spans="3:6" s="532" customFormat="1">
      <c r="C3571" s="536"/>
      <c r="F3571" s="537"/>
    </row>
    <row r="3572" spans="3:6" s="532" customFormat="1">
      <c r="C3572" s="536"/>
      <c r="F3572" s="537"/>
    </row>
    <row r="3573" spans="3:6" s="532" customFormat="1">
      <c r="C3573" s="536"/>
      <c r="F3573" s="537"/>
    </row>
    <row r="3574" spans="3:6" s="532" customFormat="1">
      <c r="C3574" s="536"/>
      <c r="F3574" s="537"/>
    </row>
    <row r="3575" spans="3:6" s="532" customFormat="1">
      <c r="C3575" s="536"/>
      <c r="F3575" s="537"/>
    </row>
    <row r="3576" spans="3:6" s="532" customFormat="1">
      <c r="C3576" s="536"/>
      <c r="F3576" s="537"/>
    </row>
    <row r="3577" spans="3:6" s="532" customFormat="1">
      <c r="C3577" s="536"/>
      <c r="F3577" s="537"/>
    </row>
    <row r="3578" spans="3:6" s="532" customFormat="1">
      <c r="C3578" s="536"/>
      <c r="F3578" s="537"/>
    </row>
    <row r="3579" spans="3:6" s="532" customFormat="1">
      <c r="C3579" s="536"/>
      <c r="F3579" s="537"/>
    </row>
    <row r="3580" spans="3:6" s="532" customFormat="1">
      <c r="C3580" s="536"/>
      <c r="F3580" s="537"/>
    </row>
    <row r="3581" spans="3:6" s="532" customFormat="1">
      <c r="C3581" s="536"/>
      <c r="F3581" s="537"/>
    </row>
    <row r="3582" spans="3:6" s="532" customFormat="1">
      <c r="C3582" s="536"/>
      <c r="F3582" s="537"/>
    </row>
    <row r="3583" spans="3:6" s="532" customFormat="1">
      <c r="C3583" s="536"/>
      <c r="F3583" s="537"/>
    </row>
    <row r="3584" spans="3:6" s="532" customFormat="1">
      <c r="C3584" s="536"/>
      <c r="F3584" s="537"/>
    </row>
    <row r="3585" spans="3:6" s="532" customFormat="1">
      <c r="C3585" s="536"/>
      <c r="F3585" s="537"/>
    </row>
    <row r="3586" spans="3:6" s="532" customFormat="1">
      <c r="C3586" s="536"/>
      <c r="F3586" s="537"/>
    </row>
    <row r="3587" spans="3:6" s="532" customFormat="1">
      <c r="C3587" s="536"/>
      <c r="F3587" s="537"/>
    </row>
    <row r="3588" spans="3:6" s="532" customFormat="1">
      <c r="C3588" s="536"/>
      <c r="F3588" s="537"/>
    </row>
    <row r="3589" spans="3:6" s="532" customFormat="1">
      <c r="C3589" s="536"/>
      <c r="F3589" s="537"/>
    </row>
    <row r="3590" spans="3:6" s="532" customFormat="1">
      <c r="C3590" s="536"/>
      <c r="F3590" s="537"/>
    </row>
    <row r="3591" spans="3:6" s="532" customFormat="1">
      <c r="C3591" s="536"/>
      <c r="F3591" s="537"/>
    </row>
    <row r="3592" spans="3:6" s="532" customFormat="1">
      <c r="C3592" s="536"/>
      <c r="F3592" s="537"/>
    </row>
    <row r="3593" spans="3:6" s="532" customFormat="1">
      <c r="C3593" s="536"/>
      <c r="F3593" s="537"/>
    </row>
    <row r="3594" spans="3:6" s="532" customFormat="1">
      <c r="C3594" s="536"/>
      <c r="F3594" s="537"/>
    </row>
    <row r="3595" spans="3:6" s="532" customFormat="1">
      <c r="C3595" s="536"/>
      <c r="F3595" s="537"/>
    </row>
    <row r="3596" spans="3:6" s="532" customFormat="1">
      <c r="C3596" s="536"/>
      <c r="F3596" s="537"/>
    </row>
    <row r="3597" spans="3:6" s="532" customFormat="1">
      <c r="C3597" s="536"/>
      <c r="F3597" s="537"/>
    </row>
    <row r="3598" spans="3:6" s="532" customFormat="1">
      <c r="C3598" s="536"/>
      <c r="F3598" s="537"/>
    </row>
    <row r="3599" spans="3:6" s="532" customFormat="1">
      <c r="C3599" s="536"/>
      <c r="F3599" s="537"/>
    </row>
    <row r="3600" spans="3:6" s="532" customFormat="1">
      <c r="C3600" s="536"/>
      <c r="F3600" s="537"/>
    </row>
    <row r="3601" spans="3:6" s="532" customFormat="1">
      <c r="C3601" s="536"/>
      <c r="F3601" s="537"/>
    </row>
    <row r="3602" spans="3:6" s="532" customFormat="1">
      <c r="C3602" s="536"/>
      <c r="F3602" s="537"/>
    </row>
    <row r="3603" spans="3:6" s="532" customFormat="1">
      <c r="C3603" s="536"/>
      <c r="F3603" s="537"/>
    </row>
    <row r="3604" spans="3:6" s="532" customFormat="1">
      <c r="C3604" s="536"/>
      <c r="F3604" s="537"/>
    </row>
    <row r="3605" spans="3:6" s="532" customFormat="1">
      <c r="C3605" s="536"/>
      <c r="F3605" s="537"/>
    </row>
    <row r="3606" spans="3:6" s="532" customFormat="1">
      <c r="C3606" s="536"/>
      <c r="F3606" s="537"/>
    </row>
    <row r="3607" spans="3:6" s="532" customFormat="1">
      <c r="C3607" s="536"/>
      <c r="F3607" s="537"/>
    </row>
    <row r="3608" spans="3:6" s="532" customFormat="1">
      <c r="C3608" s="536"/>
      <c r="F3608" s="537"/>
    </row>
    <row r="3609" spans="3:6" s="532" customFormat="1">
      <c r="C3609" s="536"/>
      <c r="F3609" s="537"/>
    </row>
    <row r="3610" spans="3:6" s="532" customFormat="1">
      <c r="C3610" s="536"/>
      <c r="F3610" s="537"/>
    </row>
    <row r="3611" spans="3:6" s="532" customFormat="1">
      <c r="C3611" s="536"/>
      <c r="F3611" s="537"/>
    </row>
    <row r="3612" spans="3:6" s="532" customFormat="1">
      <c r="C3612" s="536"/>
      <c r="F3612" s="537"/>
    </row>
    <row r="3613" spans="3:6" s="532" customFormat="1">
      <c r="C3613" s="536"/>
      <c r="F3613" s="537"/>
    </row>
    <row r="3614" spans="3:6" s="532" customFormat="1">
      <c r="C3614" s="536"/>
      <c r="F3614" s="537"/>
    </row>
    <row r="3615" spans="3:6" s="532" customFormat="1">
      <c r="C3615" s="536"/>
      <c r="F3615" s="537"/>
    </row>
    <row r="3616" spans="3:6" s="532" customFormat="1">
      <c r="C3616" s="536"/>
      <c r="F3616" s="537"/>
    </row>
    <row r="3617" spans="3:6" s="532" customFormat="1">
      <c r="C3617" s="536"/>
      <c r="F3617" s="537"/>
    </row>
    <row r="3618" spans="3:6" s="532" customFormat="1">
      <c r="C3618" s="536"/>
      <c r="F3618" s="537"/>
    </row>
    <row r="3619" spans="3:6" s="532" customFormat="1">
      <c r="C3619" s="536"/>
      <c r="F3619" s="537"/>
    </row>
    <row r="3620" spans="3:6" s="532" customFormat="1">
      <c r="C3620" s="536"/>
      <c r="F3620" s="537"/>
    </row>
    <row r="3621" spans="3:6" s="532" customFormat="1">
      <c r="C3621" s="536"/>
      <c r="F3621" s="537"/>
    </row>
    <row r="3622" spans="3:6" s="532" customFormat="1">
      <c r="C3622" s="536"/>
      <c r="F3622" s="537"/>
    </row>
    <row r="3623" spans="3:6" s="532" customFormat="1">
      <c r="C3623" s="536"/>
      <c r="F3623" s="537"/>
    </row>
    <row r="3624" spans="3:6" s="532" customFormat="1">
      <c r="C3624" s="536"/>
      <c r="F3624" s="537"/>
    </row>
    <row r="3625" spans="3:6" s="532" customFormat="1">
      <c r="C3625" s="536"/>
      <c r="F3625" s="537"/>
    </row>
    <row r="3626" spans="3:6" s="532" customFormat="1">
      <c r="C3626" s="536"/>
      <c r="F3626" s="537"/>
    </row>
    <row r="3627" spans="3:6" s="532" customFormat="1">
      <c r="C3627" s="536"/>
      <c r="F3627" s="537"/>
    </row>
    <row r="3628" spans="3:6" s="532" customFormat="1">
      <c r="C3628" s="536"/>
      <c r="F3628" s="537"/>
    </row>
    <row r="3629" spans="3:6" s="532" customFormat="1">
      <c r="C3629" s="536"/>
      <c r="F3629" s="537"/>
    </row>
    <row r="3630" spans="3:6" s="532" customFormat="1">
      <c r="C3630" s="536"/>
      <c r="F3630" s="537"/>
    </row>
    <row r="3631" spans="3:6" s="532" customFormat="1">
      <c r="C3631" s="536"/>
      <c r="F3631" s="537"/>
    </row>
    <row r="3632" spans="3:6" s="532" customFormat="1">
      <c r="C3632" s="536"/>
      <c r="F3632" s="537"/>
    </row>
    <row r="3633" spans="3:6" s="532" customFormat="1">
      <c r="C3633" s="536"/>
      <c r="F3633" s="537"/>
    </row>
    <row r="3634" spans="3:6" s="532" customFormat="1">
      <c r="C3634" s="536"/>
      <c r="F3634" s="537"/>
    </row>
    <row r="3635" spans="3:6" s="532" customFormat="1">
      <c r="C3635" s="536"/>
      <c r="F3635" s="537"/>
    </row>
    <row r="3636" spans="3:6" s="532" customFormat="1">
      <c r="C3636" s="536"/>
      <c r="F3636" s="537"/>
    </row>
    <row r="3637" spans="3:6" s="532" customFormat="1">
      <c r="C3637" s="536"/>
      <c r="F3637" s="537"/>
    </row>
    <row r="3638" spans="3:6" s="532" customFormat="1">
      <c r="C3638" s="536"/>
      <c r="F3638" s="537"/>
    </row>
    <row r="3639" spans="3:6" s="532" customFormat="1">
      <c r="C3639" s="536"/>
      <c r="F3639" s="537"/>
    </row>
    <row r="3640" spans="3:6" s="532" customFormat="1">
      <c r="C3640" s="536"/>
      <c r="F3640" s="537"/>
    </row>
    <row r="3641" spans="3:6" s="532" customFormat="1">
      <c r="C3641" s="536"/>
      <c r="F3641" s="537"/>
    </row>
    <row r="3642" spans="3:6" s="532" customFormat="1">
      <c r="C3642" s="536"/>
      <c r="F3642" s="537"/>
    </row>
    <row r="3643" spans="3:6" s="532" customFormat="1">
      <c r="C3643" s="536"/>
      <c r="F3643" s="537"/>
    </row>
    <row r="3644" spans="3:6" s="532" customFormat="1">
      <c r="C3644" s="536"/>
      <c r="F3644" s="537"/>
    </row>
    <row r="3645" spans="3:6" s="532" customFormat="1">
      <c r="C3645" s="536"/>
      <c r="F3645" s="537"/>
    </row>
    <row r="3646" spans="3:6" s="532" customFormat="1">
      <c r="C3646" s="536"/>
      <c r="F3646" s="537"/>
    </row>
    <row r="3647" spans="3:6" s="532" customFormat="1">
      <c r="C3647" s="536"/>
      <c r="F3647" s="537"/>
    </row>
    <row r="3648" spans="3:6" s="532" customFormat="1">
      <c r="C3648" s="536"/>
      <c r="F3648" s="537"/>
    </row>
    <row r="3649" spans="3:6" s="532" customFormat="1">
      <c r="C3649" s="536"/>
      <c r="F3649" s="537"/>
    </row>
    <row r="3650" spans="3:6" s="532" customFormat="1">
      <c r="C3650" s="536"/>
      <c r="F3650" s="537"/>
    </row>
    <row r="3651" spans="3:6" s="532" customFormat="1">
      <c r="C3651" s="536"/>
      <c r="F3651" s="537"/>
    </row>
    <row r="3652" spans="3:6" s="532" customFormat="1">
      <c r="C3652" s="536"/>
      <c r="F3652" s="537"/>
    </row>
    <row r="3653" spans="3:6" s="532" customFormat="1">
      <c r="C3653" s="536"/>
      <c r="F3653" s="537"/>
    </row>
    <row r="3654" spans="3:6" s="532" customFormat="1">
      <c r="C3654" s="536"/>
      <c r="F3654" s="537"/>
    </row>
    <row r="3655" spans="3:6" s="532" customFormat="1">
      <c r="C3655" s="536"/>
      <c r="F3655" s="537"/>
    </row>
    <row r="3656" spans="3:6" s="532" customFormat="1">
      <c r="C3656" s="536"/>
      <c r="F3656" s="537"/>
    </row>
    <row r="3657" spans="3:6" s="532" customFormat="1">
      <c r="C3657" s="536"/>
      <c r="F3657" s="537"/>
    </row>
    <row r="3658" spans="3:6" s="532" customFormat="1">
      <c r="C3658" s="536"/>
      <c r="F3658" s="537"/>
    </row>
    <row r="3659" spans="3:6" s="532" customFormat="1">
      <c r="C3659" s="536"/>
      <c r="F3659" s="537"/>
    </row>
    <row r="3660" spans="3:6" s="532" customFormat="1">
      <c r="C3660" s="536"/>
      <c r="F3660" s="537"/>
    </row>
    <row r="3661" spans="3:6" s="532" customFormat="1">
      <c r="C3661" s="536"/>
      <c r="F3661" s="537"/>
    </row>
    <row r="3662" spans="3:6" s="532" customFormat="1">
      <c r="C3662" s="536"/>
      <c r="F3662" s="537"/>
    </row>
    <row r="3663" spans="3:6" s="532" customFormat="1">
      <c r="C3663" s="536"/>
      <c r="F3663" s="537"/>
    </row>
    <row r="3664" spans="3:6" s="532" customFormat="1">
      <c r="C3664" s="536"/>
      <c r="F3664" s="537"/>
    </row>
    <row r="3665" spans="3:6" s="532" customFormat="1">
      <c r="C3665" s="536"/>
      <c r="F3665" s="537"/>
    </row>
    <row r="3666" spans="3:6" s="532" customFormat="1">
      <c r="C3666" s="536"/>
      <c r="F3666" s="537"/>
    </row>
    <row r="3667" spans="3:6" s="532" customFormat="1">
      <c r="C3667" s="536"/>
      <c r="F3667" s="537"/>
    </row>
    <row r="3668" spans="3:6" s="532" customFormat="1">
      <c r="C3668" s="536"/>
      <c r="F3668" s="537"/>
    </row>
    <row r="3669" spans="3:6" s="532" customFormat="1">
      <c r="C3669" s="536"/>
      <c r="F3669" s="537"/>
    </row>
    <row r="3670" spans="3:6" s="532" customFormat="1">
      <c r="C3670" s="536"/>
      <c r="F3670" s="537"/>
    </row>
    <row r="3671" spans="3:6" s="532" customFormat="1">
      <c r="C3671" s="536"/>
      <c r="F3671" s="537"/>
    </row>
    <row r="3672" spans="3:6" s="532" customFormat="1">
      <c r="C3672" s="536"/>
      <c r="F3672" s="537"/>
    </row>
    <row r="3673" spans="3:6" s="532" customFormat="1">
      <c r="C3673" s="536"/>
      <c r="F3673" s="537"/>
    </row>
    <row r="3674" spans="3:6" s="532" customFormat="1">
      <c r="C3674" s="536"/>
      <c r="F3674" s="537"/>
    </row>
    <row r="3675" spans="3:6" s="532" customFormat="1">
      <c r="C3675" s="536"/>
      <c r="F3675" s="537"/>
    </row>
    <row r="3676" spans="3:6" s="532" customFormat="1">
      <c r="C3676" s="536"/>
      <c r="F3676" s="537"/>
    </row>
    <row r="3677" spans="3:6" s="532" customFormat="1">
      <c r="C3677" s="536"/>
      <c r="F3677" s="537"/>
    </row>
    <row r="3678" spans="3:6" s="532" customFormat="1">
      <c r="C3678" s="536"/>
      <c r="F3678" s="537"/>
    </row>
    <row r="3679" spans="3:6" s="532" customFormat="1">
      <c r="C3679" s="536"/>
      <c r="F3679" s="537"/>
    </row>
    <row r="3680" spans="3:6" s="532" customFormat="1">
      <c r="C3680" s="536"/>
      <c r="F3680" s="537"/>
    </row>
    <row r="3681" spans="3:6" s="532" customFormat="1">
      <c r="C3681" s="536"/>
      <c r="F3681" s="537"/>
    </row>
    <row r="3682" spans="3:6" s="532" customFormat="1">
      <c r="C3682" s="536"/>
      <c r="F3682" s="537"/>
    </row>
    <row r="3683" spans="3:6" s="532" customFormat="1">
      <c r="C3683" s="536"/>
      <c r="F3683" s="537"/>
    </row>
    <row r="3684" spans="3:6" s="532" customFormat="1">
      <c r="C3684" s="536"/>
      <c r="F3684" s="537"/>
    </row>
    <row r="3685" spans="3:6" s="532" customFormat="1">
      <c r="C3685" s="536"/>
      <c r="F3685" s="537"/>
    </row>
    <row r="3686" spans="3:6" s="532" customFormat="1">
      <c r="C3686" s="536"/>
      <c r="F3686" s="537"/>
    </row>
    <row r="3687" spans="3:6" s="532" customFormat="1">
      <c r="C3687" s="536"/>
      <c r="F3687" s="537"/>
    </row>
    <row r="3688" spans="3:6" s="532" customFormat="1">
      <c r="C3688" s="536"/>
      <c r="F3688" s="537"/>
    </row>
    <row r="3689" spans="3:6" s="532" customFormat="1">
      <c r="C3689" s="536"/>
      <c r="F3689" s="537"/>
    </row>
    <row r="3690" spans="3:6" s="532" customFormat="1">
      <c r="C3690" s="536"/>
      <c r="F3690" s="537"/>
    </row>
    <row r="3691" spans="3:6" s="532" customFormat="1">
      <c r="C3691" s="536"/>
      <c r="F3691" s="537"/>
    </row>
    <row r="3692" spans="3:6" s="532" customFormat="1">
      <c r="C3692" s="536"/>
      <c r="F3692" s="537"/>
    </row>
    <row r="3693" spans="3:6" s="532" customFormat="1">
      <c r="C3693" s="536"/>
      <c r="F3693" s="537"/>
    </row>
    <row r="3694" spans="3:6" s="532" customFormat="1">
      <c r="C3694" s="536"/>
      <c r="F3694" s="537"/>
    </row>
    <row r="3695" spans="3:6" s="532" customFormat="1">
      <c r="C3695" s="536"/>
      <c r="F3695" s="537"/>
    </row>
    <row r="3696" spans="3:6" s="532" customFormat="1">
      <c r="C3696" s="536"/>
      <c r="F3696" s="537"/>
    </row>
    <row r="3697" spans="3:6" s="532" customFormat="1">
      <c r="C3697" s="536"/>
      <c r="F3697" s="537"/>
    </row>
    <row r="3698" spans="3:6" s="532" customFormat="1">
      <c r="C3698" s="536"/>
      <c r="F3698" s="537"/>
    </row>
    <row r="3699" spans="3:6" s="532" customFormat="1">
      <c r="C3699" s="536"/>
      <c r="F3699" s="537"/>
    </row>
    <row r="3700" spans="3:6" s="532" customFormat="1">
      <c r="C3700" s="536"/>
      <c r="F3700" s="537"/>
    </row>
    <row r="3701" spans="3:6" s="532" customFormat="1">
      <c r="C3701" s="536"/>
      <c r="F3701" s="537"/>
    </row>
    <row r="3702" spans="3:6" s="532" customFormat="1">
      <c r="C3702" s="536"/>
      <c r="F3702" s="537"/>
    </row>
    <row r="3703" spans="3:6" s="532" customFormat="1">
      <c r="C3703" s="536"/>
      <c r="F3703" s="537"/>
    </row>
    <row r="3704" spans="3:6" s="532" customFormat="1">
      <c r="C3704" s="536"/>
      <c r="F3704" s="537"/>
    </row>
    <row r="3705" spans="3:6" s="532" customFormat="1">
      <c r="C3705" s="536"/>
      <c r="F3705" s="537"/>
    </row>
    <row r="3706" spans="3:6" s="532" customFormat="1">
      <c r="C3706" s="536"/>
      <c r="F3706" s="537"/>
    </row>
    <row r="3707" spans="3:6" s="532" customFormat="1">
      <c r="C3707" s="536"/>
      <c r="F3707" s="537"/>
    </row>
    <row r="3708" spans="3:6" s="532" customFormat="1">
      <c r="C3708" s="536"/>
      <c r="F3708" s="537"/>
    </row>
    <row r="3709" spans="3:6" s="532" customFormat="1">
      <c r="C3709" s="536"/>
      <c r="F3709" s="537"/>
    </row>
    <row r="3710" spans="3:6" s="532" customFormat="1">
      <c r="C3710" s="536"/>
      <c r="F3710" s="537"/>
    </row>
    <row r="3711" spans="3:6" s="532" customFormat="1">
      <c r="C3711" s="536"/>
      <c r="F3711" s="537"/>
    </row>
    <row r="3712" spans="3:6" s="532" customFormat="1">
      <c r="C3712" s="536"/>
      <c r="F3712" s="537"/>
    </row>
    <row r="3713" spans="3:6" s="532" customFormat="1">
      <c r="C3713" s="536"/>
      <c r="F3713" s="537"/>
    </row>
    <row r="3714" spans="3:6" s="532" customFormat="1">
      <c r="C3714" s="536"/>
      <c r="F3714" s="537"/>
    </row>
    <row r="3715" spans="3:6" s="532" customFormat="1">
      <c r="C3715" s="536"/>
      <c r="F3715" s="537"/>
    </row>
    <row r="3716" spans="3:6" s="532" customFormat="1">
      <c r="C3716" s="536"/>
      <c r="F3716" s="537"/>
    </row>
    <row r="3717" spans="3:6" s="532" customFormat="1">
      <c r="C3717" s="536"/>
      <c r="F3717" s="537"/>
    </row>
    <row r="3718" spans="3:6" s="532" customFormat="1">
      <c r="C3718" s="536"/>
      <c r="F3718" s="537"/>
    </row>
    <row r="3719" spans="3:6" s="532" customFormat="1">
      <c r="C3719" s="536"/>
      <c r="F3719" s="537"/>
    </row>
    <row r="3720" spans="3:6" s="532" customFormat="1">
      <c r="C3720" s="536"/>
      <c r="F3720" s="537"/>
    </row>
    <row r="3721" spans="3:6" s="532" customFormat="1">
      <c r="C3721" s="536"/>
      <c r="F3721" s="537"/>
    </row>
    <row r="3722" spans="3:6" s="532" customFormat="1">
      <c r="C3722" s="536"/>
      <c r="F3722" s="537"/>
    </row>
    <row r="3723" spans="3:6" s="532" customFormat="1">
      <c r="C3723" s="536"/>
      <c r="F3723" s="537"/>
    </row>
    <row r="3724" spans="3:6" s="532" customFormat="1">
      <c r="C3724" s="536"/>
      <c r="F3724" s="537"/>
    </row>
    <row r="3725" spans="3:6" s="532" customFormat="1">
      <c r="C3725" s="536"/>
      <c r="F3725" s="537"/>
    </row>
    <row r="3726" spans="3:6" s="532" customFormat="1">
      <c r="C3726" s="536"/>
      <c r="F3726" s="537"/>
    </row>
    <row r="3727" spans="3:6" s="532" customFormat="1">
      <c r="C3727" s="536"/>
      <c r="F3727" s="537"/>
    </row>
    <row r="3728" spans="3:6" s="532" customFormat="1">
      <c r="C3728" s="536"/>
      <c r="F3728" s="537"/>
    </row>
    <row r="3729" spans="3:6" s="532" customFormat="1">
      <c r="C3729" s="536"/>
      <c r="F3729" s="537"/>
    </row>
    <row r="3730" spans="3:6" s="532" customFormat="1">
      <c r="C3730" s="536"/>
      <c r="F3730" s="537"/>
    </row>
    <row r="3731" spans="3:6" s="532" customFormat="1">
      <c r="C3731" s="536"/>
      <c r="F3731" s="537"/>
    </row>
    <row r="3732" spans="3:6" s="532" customFormat="1">
      <c r="C3732" s="536"/>
      <c r="F3732" s="537"/>
    </row>
    <row r="3733" spans="3:6" s="532" customFormat="1">
      <c r="C3733" s="536"/>
      <c r="F3733" s="537"/>
    </row>
    <row r="3734" spans="3:6" s="532" customFormat="1">
      <c r="C3734" s="536"/>
      <c r="F3734" s="537"/>
    </row>
    <row r="3735" spans="3:6" s="532" customFormat="1">
      <c r="C3735" s="536"/>
      <c r="F3735" s="537"/>
    </row>
    <row r="3736" spans="3:6" s="532" customFormat="1">
      <c r="C3736" s="536"/>
      <c r="F3736" s="537"/>
    </row>
    <row r="3737" spans="3:6" s="532" customFormat="1">
      <c r="C3737" s="536"/>
      <c r="F3737" s="537"/>
    </row>
    <row r="3738" spans="3:6" s="532" customFormat="1">
      <c r="C3738" s="536"/>
      <c r="F3738" s="537"/>
    </row>
    <row r="3739" spans="3:6" s="532" customFormat="1">
      <c r="C3739" s="536"/>
      <c r="F3739" s="537"/>
    </row>
    <row r="3740" spans="3:6" s="532" customFormat="1">
      <c r="C3740" s="536"/>
      <c r="F3740" s="537"/>
    </row>
    <row r="3741" spans="3:6" s="532" customFormat="1">
      <c r="C3741" s="536"/>
      <c r="F3741" s="537"/>
    </row>
    <row r="3742" spans="3:6" s="532" customFormat="1">
      <c r="C3742" s="536"/>
      <c r="F3742" s="537"/>
    </row>
    <row r="3743" spans="3:6" s="532" customFormat="1">
      <c r="C3743" s="536"/>
      <c r="F3743" s="537"/>
    </row>
    <row r="3744" spans="3:6" s="532" customFormat="1">
      <c r="C3744" s="536"/>
      <c r="F3744" s="537"/>
    </row>
    <row r="3745" spans="3:6" s="532" customFormat="1">
      <c r="C3745" s="536"/>
      <c r="F3745" s="537"/>
    </row>
    <row r="3746" spans="3:6" s="532" customFormat="1">
      <c r="C3746" s="536"/>
      <c r="F3746" s="537"/>
    </row>
    <row r="3747" spans="3:6" s="532" customFormat="1">
      <c r="C3747" s="536"/>
      <c r="F3747" s="537"/>
    </row>
    <row r="3748" spans="3:6" s="532" customFormat="1">
      <c r="C3748" s="536"/>
      <c r="F3748" s="537"/>
    </row>
    <row r="3749" spans="3:6" s="532" customFormat="1">
      <c r="C3749" s="536"/>
      <c r="F3749" s="537"/>
    </row>
    <row r="3750" spans="3:6" s="532" customFormat="1">
      <c r="C3750" s="536"/>
      <c r="F3750" s="537"/>
    </row>
    <row r="3751" spans="3:6" s="532" customFormat="1">
      <c r="C3751" s="536"/>
      <c r="F3751" s="537"/>
    </row>
    <row r="3752" spans="3:6" s="532" customFormat="1">
      <c r="C3752" s="536"/>
      <c r="F3752" s="537"/>
    </row>
    <row r="3753" spans="3:6" s="532" customFormat="1">
      <c r="C3753" s="536"/>
      <c r="F3753" s="537"/>
    </row>
    <row r="3754" spans="3:6" s="532" customFormat="1">
      <c r="C3754" s="536"/>
      <c r="F3754" s="537"/>
    </row>
    <row r="3755" spans="3:6" s="532" customFormat="1">
      <c r="C3755" s="536"/>
      <c r="F3755" s="537"/>
    </row>
    <row r="3756" spans="3:6" s="532" customFormat="1">
      <c r="C3756" s="536"/>
      <c r="F3756" s="537"/>
    </row>
    <row r="3757" spans="3:6" s="532" customFormat="1">
      <c r="C3757" s="536"/>
      <c r="F3757" s="537"/>
    </row>
    <row r="3758" spans="3:6" s="532" customFormat="1">
      <c r="C3758" s="536"/>
      <c r="F3758" s="537"/>
    </row>
    <row r="3759" spans="3:6" s="532" customFormat="1">
      <c r="C3759" s="536"/>
      <c r="F3759" s="537"/>
    </row>
    <row r="3760" spans="3:6" s="532" customFormat="1">
      <c r="C3760" s="536"/>
      <c r="F3760" s="537"/>
    </row>
    <row r="3761" spans="3:6" s="532" customFormat="1">
      <c r="C3761" s="536"/>
      <c r="F3761" s="537"/>
    </row>
    <row r="3762" spans="3:6" s="532" customFormat="1">
      <c r="C3762" s="536"/>
      <c r="F3762" s="537"/>
    </row>
    <row r="3763" spans="3:6" s="532" customFormat="1">
      <c r="C3763" s="536"/>
      <c r="F3763" s="537"/>
    </row>
    <row r="3764" spans="3:6" s="532" customFormat="1">
      <c r="C3764" s="536"/>
      <c r="F3764" s="537"/>
    </row>
    <row r="3765" spans="3:6" s="532" customFormat="1">
      <c r="C3765" s="536"/>
      <c r="F3765" s="537"/>
    </row>
    <row r="3766" spans="3:6" s="532" customFormat="1">
      <c r="C3766" s="536"/>
      <c r="F3766" s="537"/>
    </row>
    <row r="3767" spans="3:6" s="532" customFormat="1">
      <c r="C3767" s="536"/>
      <c r="F3767" s="537"/>
    </row>
    <row r="3768" spans="3:6" s="532" customFormat="1">
      <c r="C3768" s="536"/>
      <c r="F3768" s="537"/>
    </row>
    <row r="3769" spans="3:6" s="532" customFormat="1">
      <c r="C3769" s="536"/>
      <c r="F3769" s="537"/>
    </row>
    <row r="3770" spans="3:6" s="532" customFormat="1">
      <c r="C3770" s="536"/>
      <c r="F3770" s="537"/>
    </row>
    <row r="3771" spans="3:6" s="532" customFormat="1">
      <c r="C3771" s="536"/>
      <c r="F3771" s="537"/>
    </row>
    <row r="3772" spans="3:6" s="532" customFormat="1">
      <c r="C3772" s="536"/>
      <c r="F3772" s="537"/>
    </row>
    <row r="3773" spans="3:6" s="532" customFormat="1">
      <c r="C3773" s="536"/>
      <c r="F3773" s="537"/>
    </row>
    <row r="3774" spans="3:6" s="532" customFormat="1">
      <c r="C3774" s="536"/>
      <c r="F3774" s="537"/>
    </row>
    <row r="3775" spans="3:6" s="532" customFormat="1">
      <c r="C3775" s="536"/>
      <c r="F3775" s="537"/>
    </row>
    <row r="3776" spans="3:6" s="532" customFormat="1">
      <c r="C3776" s="536"/>
      <c r="F3776" s="537"/>
    </row>
    <row r="3777" spans="3:6" s="532" customFormat="1">
      <c r="C3777" s="536"/>
      <c r="F3777" s="537"/>
    </row>
    <row r="3778" spans="3:6" s="532" customFormat="1">
      <c r="C3778" s="536"/>
      <c r="F3778" s="537"/>
    </row>
    <row r="3779" spans="3:6" s="532" customFormat="1">
      <c r="C3779" s="536"/>
      <c r="F3779" s="537"/>
    </row>
    <row r="3780" spans="3:6" s="532" customFormat="1">
      <c r="C3780" s="536"/>
      <c r="F3780" s="537"/>
    </row>
    <row r="3781" spans="3:6" s="532" customFormat="1">
      <c r="C3781" s="536"/>
      <c r="F3781" s="537"/>
    </row>
    <row r="3782" spans="3:6" s="532" customFormat="1">
      <c r="C3782" s="536"/>
      <c r="F3782" s="537"/>
    </row>
    <row r="3783" spans="3:6" s="532" customFormat="1">
      <c r="C3783" s="536"/>
      <c r="F3783" s="537"/>
    </row>
    <row r="3784" spans="3:6" s="532" customFormat="1">
      <c r="C3784" s="536"/>
      <c r="F3784" s="537"/>
    </row>
    <row r="3785" spans="3:6" s="532" customFormat="1">
      <c r="C3785" s="536"/>
      <c r="F3785" s="537"/>
    </row>
    <row r="3786" spans="3:6" s="532" customFormat="1">
      <c r="C3786" s="536"/>
      <c r="F3786" s="537"/>
    </row>
    <row r="3787" spans="3:6" s="532" customFormat="1">
      <c r="C3787" s="536"/>
      <c r="F3787" s="537"/>
    </row>
    <row r="3788" spans="3:6" s="532" customFormat="1">
      <c r="C3788" s="536"/>
      <c r="F3788" s="537"/>
    </row>
    <row r="3789" spans="3:6" s="532" customFormat="1">
      <c r="C3789" s="536"/>
      <c r="F3789" s="537"/>
    </row>
    <row r="3790" spans="3:6" s="532" customFormat="1">
      <c r="C3790" s="536"/>
      <c r="F3790" s="537"/>
    </row>
    <row r="3791" spans="3:6" s="532" customFormat="1">
      <c r="C3791" s="536"/>
      <c r="F3791" s="537"/>
    </row>
    <row r="3792" spans="3:6" s="532" customFormat="1">
      <c r="C3792" s="536"/>
      <c r="F3792" s="537"/>
    </row>
    <row r="3793" spans="3:6" s="532" customFormat="1">
      <c r="C3793" s="536"/>
      <c r="F3793" s="537"/>
    </row>
    <row r="3794" spans="3:6" s="532" customFormat="1">
      <c r="C3794" s="536"/>
      <c r="F3794" s="537"/>
    </row>
    <row r="3795" spans="3:6" s="532" customFormat="1">
      <c r="C3795" s="536"/>
      <c r="F3795" s="537"/>
    </row>
    <row r="3796" spans="3:6" s="532" customFormat="1">
      <c r="C3796" s="536"/>
      <c r="F3796" s="537"/>
    </row>
    <row r="3797" spans="3:6" s="532" customFormat="1">
      <c r="C3797" s="536"/>
      <c r="F3797" s="537"/>
    </row>
    <row r="3798" spans="3:6" s="532" customFormat="1">
      <c r="C3798" s="536"/>
      <c r="F3798" s="537"/>
    </row>
    <row r="3799" spans="3:6" s="532" customFormat="1">
      <c r="C3799" s="536"/>
      <c r="F3799" s="537"/>
    </row>
    <row r="3800" spans="3:6" s="532" customFormat="1">
      <c r="C3800" s="536"/>
      <c r="F3800" s="537"/>
    </row>
    <row r="3801" spans="3:6" s="532" customFormat="1">
      <c r="C3801" s="536"/>
      <c r="F3801" s="537"/>
    </row>
    <row r="3802" spans="3:6" s="532" customFormat="1">
      <c r="C3802" s="536"/>
      <c r="F3802" s="537"/>
    </row>
    <row r="3803" spans="3:6" s="532" customFormat="1">
      <c r="C3803" s="536"/>
      <c r="F3803" s="537"/>
    </row>
    <row r="3804" spans="3:6" s="532" customFormat="1">
      <c r="C3804" s="536"/>
      <c r="F3804" s="537"/>
    </row>
    <row r="3805" spans="3:6" s="532" customFormat="1">
      <c r="C3805" s="536"/>
      <c r="F3805" s="537"/>
    </row>
    <row r="3806" spans="3:6" s="532" customFormat="1">
      <c r="C3806" s="536"/>
      <c r="F3806" s="537"/>
    </row>
    <row r="3807" spans="3:6" s="532" customFormat="1">
      <c r="C3807" s="536"/>
      <c r="F3807" s="537"/>
    </row>
    <row r="3808" spans="3:6" s="532" customFormat="1">
      <c r="C3808" s="536"/>
      <c r="F3808" s="537"/>
    </row>
    <row r="3809" spans="3:6" s="532" customFormat="1">
      <c r="C3809" s="536"/>
      <c r="F3809" s="537"/>
    </row>
    <row r="3810" spans="3:6" s="532" customFormat="1">
      <c r="C3810" s="536"/>
      <c r="F3810" s="537"/>
    </row>
    <row r="3811" spans="3:6" s="532" customFormat="1">
      <c r="C3811" s="536"/>
      <c r="F3811" s="537"/>
    </row>
    <row r="3812" spans="3:6" s="532" customFormat="1">
      <c r="C3812" s="536"/>
      <c r="F3812" s="537"/>
    </row>
    <row r="3813" spans="3:6" s="532" customFormat="1">
      <c r="C3813" s="536"/>
      <c r="F3813" s="537"/>
    </row>
    <row r="3814" spans="3:6" s="532" customFormat="1">
      <c r="C3814" s="536"/>
      <c r="F3814" s="537"/>
    </row>
    <row r="3815" spans="3:6" s="532" customFormat="1">
      <c r="C3815" s="536"/>
      <c r="F3815" s="537"/>
    </row>
    <row r="3816" spans="3:6" s="532" customFormat="1">
      <c r="C3816" s="536"/>
      <c r="F3816" s="537"/>
    </row>
    <row r="3817" spans="3:6" s="532" customFormat="1">
      <c r="C3817" s="536"/>
      <c r="F3817" s="537"/>
    </row>
    <row r="3818" spans="3:6" s="532" customFormat="1">
      <c r="C3818" s="536"/>
      <c r="F3818" s="537"/>
    </row>
    <row r="3819" spans="3:6" s="532" customFormat="1">
      <c r="C3819" s="536"/>
      <c r="F3819" s="537"/>
    </row>
    <row r="3820" spans="3:6" s="532" customFormat="1">
      <c r="C3820" s="536"/>
      <c r="F3820" s="537"/>
    </row>
    <row r="3821" spans="3:6" s="532" customFormat="1">
      <c r="C3821" s="536"/>
      <c r="F3821" s="537"/>
    </row>
    <row r="3822" spans="3:6" s="532" customFormat="1">
      <c r="C3822" s="536"/>
      <c r="F3822" s="537"/>
    </row>
    <row r="3823" spans="3:6" s="532" customFormat="1">
      <c r="C3823" s="536"/>
      <c r="F3823" s="537"/>
    </row>
    <row r="3824" spans="3:6" s="532" customFormat="1">
      <c r="C3824" s="536"/>
      <c r="F3824" s="537"/>
    </row>
    <row r="3825" spans="3:6" s="532" customFormat="1">
      <c r="C3825" s="536"/>
      <c r="F3825" s="537"/>
    </row>
    <row r="3826" spans="3:6" s="532" customFormat="1">
      <c r="C3826" s="536"/>
      <c r="F3826" s="537"/>
    </row>
    <row r="3827" spans="3:6" s="532" customFormat="1">
      <c r="C3827" s="536"/>
      <c r="F3827" s="537"/>
    </row>
    <row r="3828" spans="3:6" s="532" customFormat="1">
      <c r="C3828" s="536"/>
      <c r="F3828" s="537"/>
    </row>
    <row r="3829" spans="3:6" s="532" customFormat="1">
      <c r="C3829" s="536"/>
      <c r="F3829" s="537"/>
    </row>
    <row r="3830" spans="3:6" s="532" customFormat="1">
      <c r="C3830" s="536"/>
      <c r="F3830" s="537"/>
    </row>
    <row r="3831" spans="3:6" s="532" customFormat="1">
      <c r="C3831" s="536"/>
      <c r="F3831" s="537"/>
    </row>
    <row r="3832" spans="3:6" s="532" customFormat="1">
      <c r="C3832" s="536"/>
      <c r="F3832" s="537"/>
    </row>
    <row r="3833" spans="3:6" s="532" customFormat="1">
      <c r="C3833" s="536"/>
      <c r="F3833" s="537"/>
    </row>
    <row r="3834" spans="3:6" s="532" customFormat="1">
      <c r="C3834" s="536"/>
      <c r="F3834" s="537"/>
    </row>
    <row r="3835" spans="3:6" s="532" customFormat="1">
      <c r="C3835" s="536"/>
      <c r="F3835" s="537"/>
    </row>
    <row r="3836" spans="3:6" s="532" customFormat="1">
      <c r="C3836" s="536"/>
      <c r="F3836" s="537"/>
    </row>
    <row r="3837" spans="3:6" s="532" customFormat="1">
      <c r="C3837" s="536"/>
      <c r="F3837" s="537"/>
    </row>
    <row r="3838" spans="3:6" s="532" customFormat="1">
      <c r="C3838" s="536"/>
      <c r="F3838" s="537"/>
    </row>
    <row r="3839" spans="3:6" s="532" customFormat="1">
      <c r="C3839" s="536"/>
      <c r="F3839" s="537"/>
    </row>
    <row r="3840" spans="3:6" s="532" customFormat="1">
      <c r="C3840" s="536"/>
      <c r="F3840" s="537"/>
    </row>
    <row r="3841" spans="3:6" s="532" customFormat="1">
      <c r="C3841" s="536"/>
      <c r="F3841" s="537"/>
    </row>
    <row r="3842" spans="3:6" s="532" customFormat="1">
      <c r="C3842" s="536"/>
      <c r="F3842" s="537"/>
    </row>
    <row r="3843" spans="3:6" s="532" customFormat="1">
      <c r="C3843" s="536"/>
      <c r="F3843" s="537"/>
    </row>
    <row r="3844" spans="3:6" s="532" customFormat="1">
      <c r="C3844" s="536"/>
      <c r="F3844" s="537"/>
    </row>
    <row r="3845" spans="3:6" s="532" customFormat="1">
      <c r="C3845" s="536"/>
      <c r="F3845" s="537"/>
    </row>
    <row r="3846" spans="3:6" s="532" customFormat="1">
      <c r="C3846" s="536"/>
      <c r="F3846" s="537"/>
    </row>
    <row r="3847" spans="3:6" s="532" customFormat="1">
      <c r="C3847" s="536"/>
      <c r="F3847" s="537"/>
    </row>
    <row r="3848" spans="3:6" s="532" customFormat="1">
      <c r="C3848" s="536"/>
      <c r="F3848" s="537"/>
    </row>
    <row r="3849" spans="3:6" s="532" customFormat="1">
      <c r="C3849" s="536"/>
      <c r="F3849" s="537"/>
    </row>
    <row r="3850" spans="3:6" s="532" customFormat="1">
      <c r="C3850" s="536"/>
      <c r="F3850" s="537"/>
    </row>
    <row r="3851" spans="3:6" s="532" customFormat="1">
      <c r="C3851" s="536"/>
      <c r="F3851" s="537"/>
    </row>
    <row r="3852" spans="3:6" s="532" customFormat="1">
      <c r="C3852" s="536"/>
      <c r="F3852" s="537"/>
    </row>
    <row r="3853" spans="3:6" s="532" customFormat="1">
      <c r="C3853" s="536"/>
      <c r="F3853" s="537"/>
    </row>
    <row r="3854" spans="3:6" s="532" customFormat="1">
      <c r="C3854" s="536"/>
      <c r="F3854" s="537"/>
    </row>
    <row r="3855" spans="3:6" s="532" customFormat="1">
      <c r="C3855" s="536"/>
      <c r="F3855" s="537"/>
    </row>
    <row r="3856" spans="3:6" s="532" customFormat="1">
      <c r="C3856" s="536"/>
      <c r="F3856" s="537"/>
    </row>
    <row r="3857" spans="3:6" s="532" customFormat="1">
      <c r="C3857" s="536"/>
      <c r="F3857" s="537"/>
    </row>
    <row r="3858" spans="3:6" s="532" customFormat="1">
      <c r="C3858" s="536"/>
      <c r="F3858" s="537"/>
    </row>
    <row r="3859" spans="3:6" s="532" customFormat="1">
      <c r="C3859" s="536"/>
      <c r="F3859" s="537"/>
    </row>
    <row r="3860" spans="3:6" s="532" customFormat="1">
      <c r="C3860" s="536"/>
      <c r="F3860" s="537"/>
    </row>
    <row r="3861" spans="3:6" s="532" customFormat="1">
      <c r="C3861" s="536"/>
      <c r="F3861" s="537"/>
    </row>
    <row r="3862" spans="3:6" s="532" customFormat="1">
      <c r="C3862" s="536"/>
      <c r="F3862" s="537"/>
    </row>
    <row r="3863" spans="3:6" s="532" customFormat="1">
      <c r="C3863" s="536"/>
      <c r="F3863" s="537"/>
    </row>
    <row r="3864" spans="3:6" s="532" customFormat="1">
      <c r="C3864" s="536"/>
      <c r="F3864" s="537"/>
    </row>
    <row r="3865" spans="3:6" s="532" customFormat="1">
      <c r="C3865" s="536"/>
      <c r="F3865" s="537"/>
    </row>
    <row r="3866" spans="3:6" s="532" customFormat="1">
      <c r="C3866" s="536"/>
      <c r="F3866" s="537"/>
    </row>
    <row r="3867" spans="3:6" s="532" customFormat="1">
      <c r="C3867" s="536"/>
      <c r="F3867" s="537"/>
    </row>
    <row r="3868" spans="3:6" s="532" customFormat="1">
      <c r="C3868" s="536"/>
      <c r="F3868" s="537"/>
    </row>
    <row r="3869" spans="3:6" s="532" customFormat="1">
      <c r="C3869" s="536"/>
      <c r="F3869" s="537"/>
    </row>
    <row r="3870" spans="3:6" s="532" customFormat="1">
      <c r="C3870" s="536"/>
      <c r="F3870" s="537"/>
    </row>
    <row r="3871" spans="3:6" s="532" customFormat="1">
      <c r="C3871" s="536"/>
      <c r="F3871" s="537"/>
    </row>
    <row r="3872" spans="3:6" s="532" customFormat="1">
      <c r="C3872" s="536"/>
      <c r="F3872" s="537"/>
    </row>
    <row r="3873" spans="3:6" s="532" customFormat="1">
      <c r="C3873" s="536"/>
      <c r="F3873" s="537"/>
    </row>
    <row r="3874" spans="3:6" s="532" customFormat="1">
      <c r="C3874" s="536"/>
      <c r="F3874" s="537"/>
    </row>
    <row r="3875" spans="3:6" s="532" customFormat="1">
      <c r="C3875" s="536"/>
      <c r="F3875" s="537"/>
    </row>
    <row r="3876" spans="3:6" s="532" customFormat="1">
      <c r="C3876" s="536"/>
      <c r="F3876" s="537"/>
    </row>
    <row r="3877" spans="3:6" s="532" customFormat="1">
      <c r="C3877" s="536"/>
      <c r="F3877" s="537"/>
    </row>
    <row r="3878" spans="3:6" s="532" customFormat="1">
      <c r="C3878" s="536"/>
      <c r="F3878" s="537"/>
    </row>
    <row r="3879" spans="3:6" s="532" customFormat="1">
      <c r="C3879" s="536"/>
      <c r="F3879" s="537"/>
    </row>
    <row r="3880" spans="3:6" s="532" customFormat="1">
      <c r="C3880" s="536"/>
      <c r="F3880" s="537"/>
    </row>
    <row r="3881" spans="3:6" s="532" customFormat="1">
      <c r="C3881" s="536"/>
      <c r="F3881" s="537"/>
    </row>
    <row r="3882" spans="3:6" s="532" customFormat="1">
      <c r="C3882" s="536"/>
      <c r="F3882" s="537"/>
    </row>
    <row r="3883" spans="3:6" s="532" customFormat="1">
      <c r="C3883" s="536"/>
      <c r="F3883" s="537"/>
    </row>
    <row r="3884" spans="3:6" s="532" customFormat="1">
      <c r="C3884" s="536"/>
      <c r="F3884" s="537"/>
    </row>
    <row r="3885" spans="3:6" s="532" customFormat="1">
      <c r="C3885" s="536"/>
      <c r="F3885" s="537"/>
    </row>
    <row r="3886" spans="3:6" s="532" customFormat="1">
      <c r="C3886" s="536"/>
      <c r="F3886" s="537"/>
    </row>
    <row r="3887" spans="3:6" s="532" customFormat="1">
      <c r="C3887" s="536"/>
      <c r="F3887" s="537"/>
    </row>
    <row r="3888" spans="3:6" s="532" customFormat="1">
      <c r="C3888" s="536"/>
      <c r="F3888" s="537"/>
    </row>
    <row r="3889" spans="3:6" s="532" customFormat="1">
      <c r="C3889" s="536"/>
      <c r="F3889" s="537"/>
    </row>
    <row r="3890" spans="3:6" s="532" customFormat="1">
      <c r="C3890" s="536"/>
      <c r="F3890" s="537"/>
    </row>
    <row r="3891" spans="3:6" s="532" customFormat="1">
      <c r="C3891" s="536"/>
      <c r="F3891" s="537"/>
    </row>
    <row r="3892" spans="3:6" s="532" customFormat="1">
      <c r="C3892" s="536"/>
      <c r="F3892" s="537"/>
    </row>
    <row r="3893" spans="3:6" s="532" customFormat="1">
      <c r="C3893" s="536"/>
      <c r="F3893" s="537"/>
    </row>
    <row r="3894" spans="3:6" s="532" customFormat="1">
      <c r="C3894" s="536"/>
      <c r="F3894" s="537"/>
    </row>
    <row r="3895" spans="3:6" s="532" customFormat="1">
      <c r="C3895" s="536"/>
      <c r="F3895" s="537"/>
    </row>
    <row r="3896" spans="3:6" s="532" customFormat="1">
      <c r="C3896" s="536"/>
      <c r="F3896" s="537"/>
    </row>
    <row r="3897" spans="3:6" s="532" customFormat="1">
      <c r="C3897" s="536"/>
      <c r="F3897" s="537"/>
    </row>
    <row r="3898" spans="3:6" s="532" customFormat="1">
      <c r="C3898" s="536"/>
      <c r="F3898" s="537"/>
    </row>
    <row r="3899" spans="3:6" s="532" customFormat="1">
      <c r="C3899" s="536"/>
      <c r="F3899" s="537"/>
    </row>
    <row r="3900" spans="3:6" s="532" customFormat="1">
      <c r="C3900" s="536"/>
      <c r="F3900" s="537"/>
    </row>
    <row r="3901" spans="3:6" s="532" customFormat="1">
      <c r="C3901" s="536"/>
      <c r="F3901" s="537"/>
    </row>
    <row r="3902" spans="3:6" s="532" customFormat="1">
      <c r="C3902" s="536"/>
      <c r="F3902" s="537"/>
    </row>
    <row r="3903" spans="3:6" s="532" customFormat="1">
      <c r="C3903" s="536"/>
      <c r="F3903" s="537"/>
    </row>
    <row r="3904" spans="3:6" s="532" customFormat="1">
      <c r="C3904" s="536"/>
      <c r="F3904" s="537"/>
    </row>
    <row r="3905" spans="3:6" s="532" customFormat="1">
      <c r="C3905" s="536"/>
      <c r="F3905" s="537"/>
    </row>
    <row r="3906" spans="3:6" s="532" customFormat="1">
      <c r="C3906" s="536"/>
      <c r="F3906" s="537"/>
    </row>
    <row r="3907" spans="3:6" s="532" customFormat="1">
      <c r="C3907" s="536"/>
      <c r="F3907" s="537"/>
    </row>
    <row r="3908" spans="3:6" s="532" customFormat="1">
      <c r="C3908" s="536"/>
      <c r="F3908" s="537"/>
    </row>
    <row r="3909" spans="3:6" s="532" customFormat="1">
      <c r="C3909" s="536"/>
      <c r="F3909" s="537"/>
    </row>
    <row r="3910" spans="3:6" s="532" customFormat="1">
      <c r="C3910" s="536"/>
      <c r="F3910" s="537"/>
    </row>
    <row r="3911" spans="3:6" s="532" customFormat="1">
      <c r="C3911" s="536"/>
      <c r="F3911" s="537"/>
    </row>
    <row r="3912" spans="3:6" s="532" customFormat="1">
      <c r="C3912" s="536"/>
      <c r="F3912" s="537"/>
    </row>
    <row r="3913" spans="3:6" s="532" customFormat="1">
      <c r="C3913" s="536"/>
      <c r="F3913" s="537"/>
    </row>
    <row r="3914" spans="3:6" s="532" customFormat="1">
      <c r="C3914" s="536"/>
      <c r="F3914" s="537"/>
    </row>
    <row r="3915" spans="3:6" s="532" customFormat="1">
      <c r="C3915" s="536"/>
      <c r="F3915" s="537"/>
    </row>
    <row r="3916" spans="3:6" s="532" customFormat="1">
      <c r="C3916" s="536"/>
      <c r="F3916" s="537"/>
    </row>
    <row r="3917" spans="3:6" s="532" customFormat="1">
      <c r="C3917" s="536"/>
      <c r="F3917" s="537"/>
    </row>
    <row r="3918" spans="3:6" s="532" customFormat="1">
      <c r="C3918" s="536"/>
      <c r="F3918" s="537"/>
    </row>
    <row r="3919" spans="3:6" s="532" customFormat="1">
      <c r="C3919" s="536"/>
      <c r="F3919" s="537"/>
    </row>
    <row r="3920" spans="3:6" s="532" customFormat="1">
      <c r="C3920" s="536"/>
      <c r="F3920" s="537"/>
    </row>
    <row r="3921" spans="3:6" s="532" customFormat="1">
      <c r="C3921" s="536"/>
      <c r="F3921" s="537"/>
    </row>
    <row r="3922" spans="3:6" s="532" customFormat="1">
      <c r="C3922" s="536"/>
      <c r="F3922" s="537"/>
    </row>
    <row r="3923" spans="3:6" s="532" customFormat="1">
      <c r="C3923" s="536"/>
      <c r="F3923" s="537"/>
    </row>
    <row r="3924" spans="3:6" s="532" customFormat="1">
      <c r="C3924" s="536"/>
      <c r="F3924" s="537"/>
    </row>
    <row r="3925" spans="3:6" s="532" customFormat="1">
      <c r="C3925" s="536"/>
      <c r="F3925" s="537"/>
    </row>
    <row r="3926" spans="3:6" s="532" customFormat="1">
      <c r="C3926" s="536"/>
      <c r="F3926" s="537"/>
    </row>
    <row r="3927" spans="3:6" s="532" customFormat="1">
      <c r="C3927" s="536"/>
      <c r="F3927" s="537"/>
    </row>
    <row r="3928" spans="3:6" s="532" customFormat="1">
      <c r="C3928" s="536"/>
      <c r="F3928" s="537"/>
    </row>
    <row r="3929" spans="3:6" s="532" customFormat="1">
      <c r="C3929" s="536"/>
      <c r="F3929" s="537"/>
    </row>
    <row r="3930" spans="3:6" s="532" customFormat="1">
      <c r="C3930" s="536"/>
      <c r="F3930" s="537"/>
    </row>
    <row r="3931" spans="3:6" s="532" customFormat="1">
      <c r="C3931" s="536"/>
      <c r="F3931" s="537"/>
    </row>
    <row r="3932" spans="3:6" s="532" customFormat="1">
      <c r="C3932" s="536"/>
      <c r="F3932" s="537"/>
    </row>
    <row r="3933" spans="3:6" s="532" customFormat="1">
      <c r="C3933" s="536"/>
      <c r="F3933" s="537"/>
    </row>
    <row r="3934" spans="3:6" s="532" customFormat="1">
      <c r="C3934" s="536"/>
      <c r="F3934" s="537"/>
    </row>
    <row r="3935" spans="3:6" s="532" customFormat="1">
      <c r="C3935" s="536"/>
      <c r="F3935" s="537"/>
    </row>
    <row r="3936" spans="3:6" s="532" customFormat="1">
      <c r="C3936" s="536"/>
      <c r="F3936" s="537"/>
    </row>
    <row r="3937" spans="3:6" s="532" customFormat="1">
      <c r="C3937" s="536"/>
      <c r="F3937" s="537"/>
    </row>
    <row r="3938" spans="3:6" s="532" customFormat="1">
      <c r="C3938" s="536"/>
      <c r="F3938" s="537"/>
    </row>
    <row r="3939" spans="3:6" s="532" customFormat="1">
      <c r="C3939" s="536"/>
      <c r="F3939" s="537"/>
    </row>
    <row r="3940" spans="3:6" s="532" customFormat="1">
      <c r="C3940" s="536"/>
      <c r="F3940" s="537"/>
    </row>
    <row r="3941" spans="3:6" s="532" customFormat="1">
      <c r="C3941" s="536"/>
      <c r="F3941" s="537"/>
    </row>
    <row r="3942" spans="3:6" s="532" customFormat="1">
      <c r="C3942" s="536"/>
      <c r="F3942" s="537"/>
    </row>
    <row r="3943" spans="3:6" s="532" customFormat="1">
      <c r="C3943" s="536"/>
      <c r="F3943" s="537"/>
    </row>
    <row r="3944" spans="3:6" s="532" customFormat="1">
      <c r="C3944" s="536"/>
      <c r="F3944" s="537"/>
    </row>
    <row r="3945" spans="3:6" s="532" customFormat="1">
      <c r="C3945" s="536"/>
      <c r="F3945" s="537"/>
    </row>
    <row r="3946" spans="3:6" s="532" customFormat="1">
      <c r="C3946" s="536"/>
      <c r="F3946" s="537"/>
    </row>
    <row r="3947" spans="3:6" s="532" customFormat="1">
      <c r="C3947" s="536"/>
      <c r="F3947" s="537"/>
    </row>
    <row r="3948" spans="3:6" s="532" customFormat="1">
      <c r="C3948" s="536"/>
      <c r="F3948" s="537"/>
    </row>
    <row r="3949" spans="3:6" s="532" customFormat="1">
      <c r="C3949" s="536"/>
      <c r="F3949" s="537"/>
    </row>
    <row r="3950" spans="3:6" s="532" customFormat="1">
      <c r="C3950" s="536"/>
      <c r="F3950" s="537"/>
    </row>
    <row r="3951" spans="3:6" s="532" customFormat="1">
      <c r="C3951" s="536"/>
      <c r="F3951" s="537"/>
    </row>
    <row r="3952" spans="3:6" s="532" customFormat="1">
      <c r="C3952" s="536"/>
      <c r="F3952" s="537"/>
    </row>
    <row r="3953" spans="3:6" s="532" customFormat="1">
      <c r="C3953" s="536"/>
      <c r="F3953" s="537"/>
    </row>
    <row r="3954" spans="3:6" s="532" customFormat="1">
      <c r="C3954" s="536"/>
      <c r="F3954" s="537"/>
    </row>
    <row r="3955" spans="3:6" s="532" customFormat="1">
      <c r="C3955" s="536"/>
      <c r="F3955" s="537"/>
    </row>
    <row r="3956" spans="3:6" s="532" customFormat="1">
      <c r="C3956" s="536"/>
      <c r="F3956" s="537"/>
    </row>
    <row r="3957" spans="3:6" s="532" customFormat="1">
      <c r="C3957" s="536"/>
      <c r="F3957" s="537"/>
    </row>
    <row r="3958" spans="3:6" s="532" customFormat="1">
      <c r="C3958" s="536"/>
      <c r="F3958" s="537"/>
    </row>
    <row r="3959" spans="3:6" s="532" customFormat="1">
      <c r="C3959" s="536"/>
      <c r="F3959" s="537"/>
    </row>
    <row r="3960" spans="3:6" s="532" customFormat="1">
      <c r="C3960" s="536"/>
      <c r="F3960" s="537"/>
    </row>
    <row r="3961" spans="3:6" s="532" customFormat="1">
      <c r="C3961" s="536"/>
      <c r="F3961" s="537"/>
    </row>
    <row r="3962" spans="3:6" s="532" customFormat="1">
      <c r="C3962" s="536"/>
      <c r="F3962" s="537"/>
    </row>
    <row r="3963" spans="3:6" s="532" customFormat="1">
      <c r="C3963" s="536"/>
      <c r="F3963" s="537"/>
    </row>
    <row r="3964" spans="3:6" s="532" customFormat="1">
      <c r="C3964" s="536"/>
      <c r="F3964" s="537"/>
    </row>
    <row r="3965" spans="3:6" s="532" customFormat="1">
      <c r="C3965" s="536"/>
      <c r="F3965" s="537"/>
    </row>
    <row r="3966" spans="3:6" s="532" customFormat="1">
      <c r="C3966" s="536"/>
      <c r="F3966" s="537"/>
    </row>
    <row r="3967" spans="3:6" s="532" customFormat="1">
      <c r="C3967" s="536"/>
      <c r="F3967" s="537"/>
    </row>
    <row r="3968" spans="3:6" s="532" customFormat="1">
      <c r="C3968" s="536"/>
      <c r="F3968" s="537"/>
    </row>
    <row r="3969" spans="3:6" s="532" customFormat="1">
      <c r="C3969" s="536"/>
      <c r="F3969" s="537"/>
    </row>
    <row r="3970" spans="3:6" s="532" customFormat="1">
      <c r="C3970" s="536"/>
      <c r="F3970" s="537"/>
    </row>
    <row r="3971" spans="3:6" s="532" customFormat="1">
      <c r="C3971" s="536"/>
      <c r="F3971" s="537"/>
    </row>
    <row r="3972" spans="3:6" s="532" customFormat="1">
      <c r="C3972" s="536"/>
      <c r="F3972" s="537"/>
    </row>
    <row r="3973" spans="3:6" s="532" customFormat="1">
      <c r="C3973" s="536"/>
      <c r="F3973" s="537"/>
    </row>
    <row r="3974" spans="3:6" s="532" customFormat="1">
      <c r="C3974" s="536"/>
      <c r="F3974" s="537"/>
    </row>
    <row r="3975" spans="3:6" s="532" customFormat="1">
      <c r="C3975" s="536"/>
      <c r="F3975" s="537"/>
    </row>
    <row r="3976" spans="3:6" s="532" customFormat="1">
      <c r="C3976" s="536"/>
      <c r="F3976" s="537"/>
    </row>
    <row r="3977" spans="3:6" s="532" customFormat="1">
      <c r="C3977" s="536"/>
      <c r="F3977" s="537"/>
    </row>
    <row r="3978" spans="3:6" s="532" customFormat="1">
      <c r="C3978" s="536"/>
      <c r="F3978" s="537"/>
    </row>
    <row r="3979" spans="3:6" s="532" customFormat="1">
      <c r="C3979" s="536"/>
      <c r="F3979" s="537"/>
    </row>
    <row r="3980" spans="3:6" s="532" customFormat="1">
      <c r="C3980" s="536"/>
      <c r="F3980" s="537"/>
    </row>
    <row r="3981" spans="3:6" s="532" customFormat="1">
      <c r="C3981" s="536"/>
      <c r="F3981" s="537"/>
    </row>
    <row r="3982" spans="3:6" s="532" customFormat="1">
      <c r="C3982" s="536"/>
      <c r="F3982" s="537"/>
    </row>
    <row r="3983" spans="3:6" s="532" customFormat="1">
      <c r="C3983" s="536"/>
      <c r="F3983" s="537"/>
    </row>
    <row r="3984" spans="3:6" s="532" customFormat="1">
      <c r="C3984" s="536"/>
      <c r="F3984" s="537"/>
    </row>
    <row r="3985" spans="3:6" s="532" customFormat="1">
      <c r="C3985" s="536"/>
      <c r="F3985" s="537"/>
    </row>
    <row r="3986" spans="3:6" s="532" customFormat="1">
      <c r="C3986" s="536"/>
      <c r="F3986" s="537"/>
    </row>
    <row r="3987" spans="3:6" s="532" customFormat="1">
      <c r="C3987" s="536"/>
      <c r="F3987" s="537"/>
    </row>
    <row r="3988" spans="3:6" s="532" customFormat="1">
      <c r="C3988" s="536"/>
      <c r="F3988" s="537"/>
    </row>
    <row r="3989" spans="3:6" s="532" customFormat="1">
      <c r="C3989" s="536"/>
      <c r="F3989" s="537"/>
    </row>
    <row r="3990" spans="3:6" s="532" customFormat="1">
      <c r="C3990" s="536"/>
      <c r="F3990" s="537"/>
    </row>
    <row r="3991" spans="3:6" s="532" customFormat="1">
      <c r="C3991" s="536"/>
      <c r="F3991" s="537"/>
    </row>
    <row r="3992" spans="3:6" s="532" customFormat="1">
      <c r="C3992" s="536"/>
      <c r="F3992" s="537"/>
    </row>
    <row r="3993" spans="3:6" s="532" customFormat="1">
      <c r="C3993" s="536"/>
      <c r="F3993" s="537"/>
    </row>
    <row r="3994" spans="3:6" s="532" customFormat="1">
      <c r="C3994" s="536"/>
      <c r="F3994" s="537"/>
    </row>
    <row r="3995" spans="3:6" s="532" customFormat="1">
      <c r="C3995" s="536"/>
      <c r="F3995" s="537"/>
    </row>
    <row r="3996" spans="3:6" s="532" customFormat="1">
      <c r="C3996" s="536"/>
      <c r="F3996" s="537"/>
    </row>
    <row r="3997" spans="3:6" s="532" customFormat="1">
      <c r="C3997" s="536"/>
      <c r="F3997" s="537"/>
    </row>
    <row r="3998" spans="3:6" s="532" customFormat="1">
      <c r="C3998" s="536"/>
      <c r="F3998" s="537"/>
    </row>
    <row r="3999" spans="3:6" s="532" customFormat="1">
      <c r="C3999" s="536"/>
      <c r="F3999" s="537"/>
    </row>
    <row r="4000" spans="3:6" s="532" customFormat="1">
      <c r="C4000" s="536"/>
      <c r="F4000" s="537"/>
    </row>
    <row r="4001" spans="3:6" s="532" customFormat="1">
      <c r="C4001" s="536"/>
      <c r="F4001" s="537"/>
    </row>
    <row r="4002" spans="3:6" s="532" customFormat="1">
      <c r="C4002" s="536"/>
      <c r="F4002" s="537"/>
    </row>
    <row r="4003" spans="3:6" s="532" customFormat="1">
      <c r="C4003" s="536"/>
      <c r="F4003" s="537"/>
    </row>
    <row r="4004" spans="3:6" s="532" customFormat="1">
      <c r="C4004" s="536"/>
      <c r="F4004" s="537"/>
    </row>
    <row r="4005" spans="3:6" s="532" customFormat="1">
      <c r="C4005" s="536"/>
      <c r="F4005" s="537"/>
    </row>
    <row r="4006" spans="3:6" s="532" customFormat="1">
      <c r="C4006" s="536"/>
      <c r="F4006" s="537"/>
    </row>
    <row r="4007" spans="3:6" s="532" customFormat="1">
      <c r="C4007" s="536"/>
      <c r="F4007" s="537"/>
    </row>
    <row r="4008" spans="3:6" s="532" customFormat="1">
      <c r="C4008" s="536"/>
      <c r="F4008" s="537"/>
    </row>
    <row r="4009" spans="3:6" s="532" customFormat="1">
      <c r="C4009" s="536"/>
      <c r="F4009" s="537"/>
    </row>
    <row r="4010" spans="3:6" s="532" customFormat="1">
      <c r="C4010" s="536"/>
      <c r="F4010" s="537"/>
    </row>
    <row r="4011" spans="3:6" s="532" customFormat="1">
      <c r="C4011" s="536"/>
      <c r="F4011" s="537"/>
    </row>
    <row r="4012" spans="3:6" s="532" customFormat="1">
      <c r="C4012" s="536"/>
      <c r="F4012" s="537"/>
    </row>
    <row r="4013" spans="3:6" s="532" customFormat="1">
      <c r="C4013" s="536"/>
      <c r="F4013" s="537"/>
    </row>
    <row r="4014" spans="3:6" s="532" customFormat="1">
      <c r="C4014" s="536"/>
      <c r="F4014" s="537"/>
    </row>
    <row r="4015" spans="3:6" s="532" customFormat="1">
      <c r="C4015" s="536"/>
      <c r="F4015" s="537"/>
    </row>
    <row r="4016" spans="3:6" s="532" customFormat="1">
      <c r="C4016" s="536"/>
      <c r="F4016" s="537"/>
    </row>
    <row r="4017" spans="3:6" s="532" customFormat="1">
      <c r="C4017" s="536"/>
      <c r="F4017" s="537"/>
    </row>
    <row r="4018" spans="3:6" s="532" customFormat="1">
      <c r="C4018" s="536"/>
      <c r="F4018" s="537"/>
    </row>
    <row r="4019" spans="3:6" s="532" customFormat="1">
      <c r="C4019" s="536"/>
      <c r="F4019" s="537"/>
    </row>
    <row r="4020" spans="3:6" s="532" customFormat="1">
      <c r="C4020" s="536"/>
      <c r="F4020" s="537"/>
    </row>
    <row r="4021" spans="3:6" s="532" customFormat="1">
      <c r="C4021" s="536"/>
      <c r="F4021" s="537"/>
    </row>
    <row r="4022" spans="3:6" s="532" customFormat="1">
      <c r="C4022" s="536"/>
      <c r="F4022" s="537"/>
    </row>
    <row r="4023" spans="3:6" s="532" customFormat="1">
      <c r="C4023" s="536"/>
      <c r="F4023" s="537"/>
    </row>
    <row r="4024" spans="3:6" s="532" customFormat="1">
      <c r="C4024" s="536"/>
      <c r="F4024" s="537"/>
    </row>
    <row r="4025" spans="3:6" s="532" customFormat="1">
      <c r="C4025" s="536"/>
      <c r="F4025" s="537"/>
    </row>
    <row r="4026" spans="3:6" s="532" customFormat="1">
      <c r="C4026" s="536"/>
      <c r="F4026" s="537"/>
    </row>
    <row r="4027" spans="3:6" s="532" customFormat="1">
      <c r="C4027" s="536"/>
      <c r="F4027" s="537"/>
    </row>
    <row r="4028" spans="3:6" s="532" customFormat="1">
      <c r="C4028" s="536"/>
      <c r="F4028" s="537"/>
    </row>
    <row r="4029" spans="3:6" s="532" customFormat="1">
      <c r="C4029" s="536"/>
      <c r="F4029" s="537"/>
    </row>
    <row r="4030" spans="3:6" s="532" customFormat="1">
      <c r="C4030" s="536"/>
      <c r="F4030" s="537"/>
    </row>
    <row r="4031" spans="3:6" s="532" customFormat="1">
      <c r="C4031" s="536"/>
      <c r="F4031" s="537"/>
    </row>
    <row r="4032" spans="3:6" s="532" customFormat="1">
      <c r="C4032" s="536"/>
      <c r="F4032" s="537"/>
    </row>
    <row r="4033" spans="3:6" s="532" customFormat="1">
      <c r="C4033" s="536"/>
      <c r="F4033" s="537"/>
    </row>
    <row r="4034" spans="3:6" s="532" customFormat="1">
      <c r="C4034" s="536"/>
      <c r="F4034" s="537"/>
    </row>
    <row r="4035" spans="3:6" s="532" customFormat="1">
      <c r="C4035" s="536"/>
      <c r="F4035" s="537"/>
    </row>
    <row r="4036" spans="3:6" s="532" customFormat="1">
      <c r="C4036" s="536"/>
      <c r="F4036" s="537"/>
    </row>
    <row r="4037" spans="3:6" s="532" customFormat="1">
      <c r="C4037" s="536"/>
      <c r="F4037" s="537"/>
    </row>
    <row r="4038" spans="3:6" s="532" customFormat="1">
      <c r="C4038" s="536"/>
      <c r="F4038" s="537"/>
    </row>
    <row r="4039" spans="3:6" s="532" customFormat="1">
      <c r="C4039" s="536"/>
      <c r="F4039" s="537"/>
    </row>
    <row r="4040" spans="3:6" s="532" customFormat="1">
      <c r="C4040" s="536"/>
      <c r="F4040" s="537"/>
    </row>
    <row r="4041" spans="3:6" s="532" customFormat="1">
      <c r="C4041" s="536"/>
      <c r="F4041" s="537"/>
    </row>
    <row r="4042" spans="3:6" s="532" customFormat="1">
      <c r="C4042" s="536"/>
      <c r="F4042" s="537"/>
    </row>
    <row r="4043" spans="3:6" s="532" customFormat="1">
      <c r="C4043" s="536"/>
      <c r="F4043" s="537"/>
    </row>
    <row r="4044" spans="3:6" s="532" customFormat="1">
      <c r="C4044" s="536"/>
      <c r="F4044" s="537"/>
    </row>
    <row r="4045" spans="3:6" s="532" customFormat="1">
      <c r="C4045" s="536"/>
      <c r="F4045" s="537"/>
    </row>
    <row r="4046" spans="3:6" s="532" customFormat="1">
      <c r="C4046" s="536"/>
      <c r="F4046" s="537"/>
    </row>
    <row r="4047" spans="3:6" s="532" customFormat="1">
      <c r="C4047" s="536"/>
      <c r="F4047" s="537"/>
    </row>
    <row r="4048" spans="3:6" s="532" customFormat="1">
      <c r="C4048" s="536"/>
      <c r="F4048" s="537"/>
    </row>
    <row r="4049" spans="3:6" s="532" customFormat="1">
      <c r="C4049" s="536"/>
      <c r="F4049" s="537"/>
    </row>
    <row r="4050" spans="3:6" s="532" customFormat="1">
      <c r="C4050" s="536"/>
      <c r="F4050" s="537"/>
    </row>
    <row r="4051" spans="3:6" s="532" customFormat="1">
      <c r="C4051" s="536"/>
      <c r="F4051" s="537"/>
    </row>
    <row r="4052" spans="3:6" s="532" customFormat="1">
      <c r="C4052" s="536"/>
      <c r="F4052" s="537"/>
    </row>
    <row r="4053" spans="3:6" s="532" customFormat="1">
      <c r="C4053" s="536"/>
      <c r="F4053" s="537"/>
    </row>
    <row r="4054" spans="3:6" s="532" customFormat="1">
      <c r="C4054" s="536"/>
      <c r="F4054" s="537"/>
    </row>
    <row r="4055" spans="3:6" s="532" customFormat="1">
      <c r="C4055" s="536"/>
      <c r="F4055" s="537"/>
    </row>
    <row r="4056" spans="3:6" s="532" customFormat="1">
      <c r="C4056" s="536"/>
      <c r="F4056" s="537"/>
    </row>
    <row r="4057" spans="3:6" s="532" customFormat="1">
      <c r="C4057" s="536"/>
      <c r="F4057" s="537"/>
    </row>
    <row r="4058" spans="3:6" s="532" customFormat="1">
      <c r="C4058" s="536"/>
      <c r="F4058" s="537"/>
    </row>
    <row r="4059" spans="3:6" s="532" customFormat="1">
      <c r="C4059" s="536"/>
      <c r="F4059" s="537"/>
    </row>
    <row r="4060" spans="3:6" s="532" customFormat="1">
      <c r="C4060" s="536"/>
      <c r="F4060" s="537"/>
    </row>
    <row r="4061" spans="3:6" s="532" customFormat="1">
      <c r="C4061" s="536"/>
      <c r="F4061" s="537"/>
    </row>
    <row r="4062" spans="3:6" s="532" customFormat="1">
      <c r="C4062" s="536"/>
      <c r="F4062" s="537"/>
    </row>
    <row r="4063" spans="3:6" s="532" customFormat="1">
      <c r="C4063" s="536"/>
      <c r="F4063" s="537"/>
    </row>
    <row r="4064" spans="3:6" s="532" customFormat="1">
      <c r="C4064" s="536"/>
      <c r="F4064" s="537"/>
    </row>
    <row r="4065" spans="3:6" s="532" customFormat="1">
      <c r="C4065" s="536"/>
      <c r="F4065" s="537"/>
    </row>
    <row r="4066" spans="3:6" s="532" customFormat="1">
      <c r="C4066" s="536"/>
      <c r="F4066" s="537"/>
    </row>
    <row r="4067" spans="3:6" s="532" customFormat="1">
      <c r="C4067" s="536"/>
      <c r="F4067" s="537"/>
    </row>
    <row r="4068" spans="3:6" s="532" customFormat="1">
      <c r="C4068" s="536"/>
      <c r="F4068" s="537"/>
    </row>
    <row r="4069" spans="3:6" s="532" customFormat="1">
      <c r="C4069" s="536"/>
      <c r="F4069" s="537"/>
    </row>
    <row r="4070" spans="3:6" s="532" customFormat="1">
      <c r="C4070" s="536"/>
      <c r="F4070" s="537"/>
    </row>
    <row r="4071" spans="3:6" s="532" customFormat="1">
      <c r="C4071" s="536"/>
      <c r="F4071" s="537"/>
    </row>
    <row r="4072" spans="3:6" s="532" customFormat="1">
      <c r="C4072" s="536"/>
      <c r="F4072" s="537"/>
    </row>
    <row r="4073" spans="3:6" s="532" customFormat="1">
      <c r="C4073" s="536"/>
      <c r="F4073" s="537"/>
    </row>
    <row r="4074" spans="3:6" s="532" customFormat="1">
      <c r="C4074" s="536"/>
      <c r="F4074" s="537"/>
    </row>
    <row r="4075" spans="3:6" s="532" customFormat="1">
      <c r="C4075" s="536"/>
      <c r="F4075" s="537"/>
    </row>
    <row r="4076" spans="3:6" s="532" customFormat="1">
      <c r="C4076" s="536"/>
      <c r="F4076" s="537"/>
    </row>
    <row r="4077" spans="3:6" s="532" customFormat="1">
      <c r="C4077" s="536"/>
      <c r="F4077" s="537"/>
    </row>
    <row r="4078" spans="3:6" s="532" customFormat="1">
      <c r="C4078" s="536"/>
      <c r="F4078" s="537"/>
    </row>
    <row r="4079" spans="3:6" s="532" customFormat="1">
      <c r="C4079" s="536"/>
      <c r="F4079" s="537"/>
    </row>
    <row r="4080" spans="3:6" s="532" customFormat="1">
      <c r="C4080" s="536"/>
      <c r="F4080" s="537"/>
    </row>
    <row r="4081" spans="3:6" s="532" customFormat="1">
      <c r="C4081" s="536"/>
      <c r="F4081" s="537"/>
    </row>
    <row r="4082" spans="3:6" s="532" customFormat="1">
      <c r="C4082" s="536"/>
      <c r="F4082" s="537"/>
    </row>
    <row r="4083" spans="3:6" s="532" customFormat="1">
      <c r="C4083" s="536"/>
      <c r="F4083" s="537"/>
    </row>
    <row r="4084" spans="3:6" s="532" customFormat="1">
      <c r="C4084" s="536"/>
      <c r="F4084" s="537"/>
    </row>
    <row r="4085" spans="3:6" s="532" customFormat="1">
      <c r="C4085" s="536"/>
      <c r="F4085" s="537"/>
    </row>
    <row r="4086" spans="3:6" s="532" customFormat="1">
      <c r="C4086" s="536"/>
      <c r="F4086" s="537"/>
    </row>
    <row r="4087" spans="3:6" s="532" customFormat="1">
      <c r="C4087" s="536"/>
      <c r="F4087" s="537"/>
    </row>
    <row r="4088" spans="3:6" s="532" customFormat="1">
      <c r="C4088" s="536"/>
      <c r="F4088" s="537"/>
    </row>
    <row r="4089" spans="3:6" s="532" customFormat="1">
      <c r="C4089" s="536"/>
      <c r="F4089" s="537"/>
    </row>
    <row r="4090" spans="3:6" s="532" customFormat="1">
      <c r="C4090" s="536"/>
      <c r="F4090" s="537"/>
    </row>
    <row r="4091" spans="3:6" s="532" customFormat="1">
      <c r="C4091" s="536"/>
      <c r="F4091" s="537"/>
    </row>
    <row r="4092" spans="3:6" s="532" customFormat="1">
      <c r="C4092" s="536"/>
      <c r="F4092" s="537"/>
    </row>
    <row r="4093" spans="3:6" s="532" customFormat="1">
      <c r="C4093" s="536"/>
      <c r="F4093" s="537"/>
    </row>
    <row r="4094" spans="3:6" s="532" customFormat="1">
      <c r="C4094" s="536"/>
      <c r="F4094" s="537"/>
    </row>
    <row r="4095" spans="3:6" s="532" customFormat="1">
      <c r="C4095" s="536"/>
      <c r="F4095" s="537"/>
    </row>
    <row r="4096" spans="3:6" s="532" customFormat="1">
      <c r="C4096" s="536"/>
      <c r="F4096" s="537"/>
    </row>
    <row r="4097" spans="3:6" s="532" customFormat="1">
      <c r="C4097" s="536"/>
      <c r="F4097" s="537"/>
    </row>
    <row r="4098" spans="3:6" s="532" customFormat="1">
      <c r="C4098" s="536"/>
      <c r="F4098" s="537"/>
    </row>
    <row r="4099" spans="3:6" s="532" customFormat="1">
      <c r="C4099" s="536"/>
      <c r="F4099" s="537"/>
    </row>
    <row r="4100" spans="3:6" s="532" customFormat="1">
      <c r="C4100" s="536"/>
      <c r="F4100" s="537"/>
    </row>
    <row r="4101" spans="3:6" s="532" customFormat="1">
      <c r="C4101" s="536"/>
      <c r="F4101" s="537"/>
    </row>
    <row r="4102" spans="3:6" s="532" customFormat="1">
      <c r="C4102" s="536"/>
      <c r="F4102" s="537"/>
    </row>
    <row r="4103" spans="3:6" s="532" customFormat="1">
      <c r="C4103" s="536"/>
      <c r="F4103" s="537"/>
    </row>
    <row r="4104" spans="3:6" s="532" customFormat="1">
      <c r="C4104" s="536"/>
      <c r="F4104" s="537"/>
    </row>
    <row r="4105" spans="3:6" s="532" customFormat="1">
      <c r="C4105" s="536"/>
      <c r="F4105" s="537"/>
    </row>
    <row r="4106" spans="3:6" s="532" customFormat="1">
      <c r="C4106" s="536"/>
      <c r="F4106" s="537"/>
    </row>
    <row r="4107" spans="3:6" s="532" customFormat="1">
      <c r="C4107" s="536"/>
      <c r="F4107" s="537"/>
    </row>
    <row r="4108" spans="3:6" s="532" customFormat="1">
      <c r="C4108" s="536"/>
      <c r="F4108" s="537"/>
    </row>
    <row r="4109" spans="3:6" s="532" customFormat="1">
      <c r="C4109" s="536"/>
      <c r="F4109" s="537"/>
    </row>
    <row r="4110" spans="3:6" s="532" customFormat="1">
      <c r="C4110" s="536"/>
      <c r="F4110" s="537"/>
    </row>
    <row r="4111" spans="3:6" s="532" customFormat="1">
      <c r="C4111" s="536"/>
      <c r="F4111" s="537"/>
    </row>
    <row r="4112" spans="3:6" s="532" customFormat="1">
      <c r="C4112" s="536"/>
      <c r="F4112" s="537"/>
    </row>
    <row r="4113" spans="3:6" s="532" customFormat="1">
      <c r="C4113" s="536"/>
      <c r="F4113" s="537"/>
    </row>
    <row r="4114" spans="3:6" s="532" customFormat="1">
      <c r="C4114" s="536"/>
      <c r="F4114" s="537"/>
    </row>
    <row r="4115" spans="3:6" s="532" customFormat="1">
      <c r="C4115" s="536"/>
      <c r="F4115" s="537"/>
    </row>
    <row r="4116" spans="3:6" s="532" customFormat="1">
      <c r="C4116" s="536"/>
      <c r="F4116" s="537"/>
    </row>
    <row r="4117" spans="3:6" s="532" customFormat="1">
      <c r="C4117" s="536"/>
      <c r="F4117" s="537"/>
    </row>
    <row r="4118" spans="3:6" s="532" customFormat="1">
      <c r="C4118" s="536"/>
      <c r="F4118" s="537"/>
    </row>
    <row r="4119" spans="3:6" s="532" customFormat="1">
      <c r="C4119" s="536"/>
      <c r="F4119" s="537"/>
    </row>
    <row r="4120" spans="3:6" s="532" customFormat="1">
      <c r="C4120" s="536"/>
      <c r="F4120" s="537"/>
    </row>
    <row r="4121" spans="3:6" s="532" customFormat="1">
      <c r="C4121" s="536"/>
      <c r="F4121" s="537"/>
    </row>
    <row r="4122" spans="3:6" s="532" customFormat="1">
      <c r="C4122" s="536"/>
      <c r="F4122" s="537"/>
    </row>
    <row r="4123" spans="3:6" s="532" customFormat="1">
      <c r="C4123" s="536"/>
      <c r="F4123" s="537"/>
    </row>
    <row r="4124" spans="3:6" s="532" customFormat="1">
      <c r="C4124" s="536"/>
      <c r="F4124" s="537"/>
    </row>
    <row r="4125" spans="3:6" s="532" customFormat="1">
      <c r="C4125" s="536"/>
      <c r="F4125" s="537"/>
    </row>
    <row r="4126" spans="3:6" s="532" customFormat="1">
      <c r="C4126" s="536"/>
      <c r="F4126" s="537"/>
    </row>
    <row r="4127" spans="3:6" s="532" customFormat="1">
      <c r="C4127" s="536"/>
      <c r="F4127" s="537"/>
    </row>
    <row r="4128" spans="3:6" s="532" customFormat="1">
      <c r="C4128" s="536"/>
      <c r="F4128" s="537"/>
    </row>
    <row r="4129" spans="3:6" s="532" customFormat="1">
      <c r="C4129" s="536"/>
      <c r="F4129" s="537"/>
    </row>
    <row r="4130" spans="3:6" s="532" customFormat="1">
      <c r="C4130" s="536"/>
      <c r="F4130" s="537"/>
    </row>
    <row r="4131" spans="3:6" s="532" customFormat="1">
      <c r="C4131" s="536"/>
      <c r="F4131" s="537"/>
    </row>
    <row r="4132" spans="3:6" s="532" customFormat="1">
      <c r="C4132" s="536"/>
      <c r="F4132" s="537"/>
    </row>
    <row r="4133" spans="3:6" s="532" customFormat="1">
      <c r="C4133" s="536"/>
      <c r="F4133" s="537"/>
    </row>
    <row r="4134" spans="3:6" s="532" customFormat="1">
      <c r="C4134" s="536"/>
      <c r="F4134" s="537"/>
    </row>
    <row r="4135" spans="3:6" s="532" customFormat="1">
      <c r="C4135" s="536"/>
      <c r="F4135" s="537"/>
    </row>
    <row r="4136" spans="3:6" s="532" customFormat="1">
      <c r="C4136" s="536"/>
      <c r="F4136" s="537"/>
    </row>
    <row r="4137" spans="3:6" s="532" customFormat="1">
      <c r="C4137" s="536"/>
      <c r="F4137" s="537"/>
    </row>
    <row r="4138" spans="3:6" s="532" customFormat="1">
      <c r="C4138" s="536"/>
      <c r="F4138" s="537"/>
    </row>
    <row r="4139" spans="3:6" s="532" customFormat="1">
      <c r="C4139" s="536"/>
      <c r="F4139" s="537"/>
    </row>
    <row r="4140" spans="3:6" s="532" customFormat="1">
      <c r="C4140" s="536"/>
      <c r="F4140" s="537"/>
    </row>
    <row r="4141" spans="3:6" s="532" customFormat="1">
      <c r="C4141" s="536"/>
      <c r="F4141" s="537"/>
    </row>
    <row r="4142" spans="3:6" s="532" customFormat="1">
      <c r="C4142" s="536"/>
      <c r="F4142" s="537"/>
    </row>
    <row r="4143" spans="3:6" s="532" customFormat="1">
      <c r="C4143" s="536"/>
      <c r="F4143" s="537"/>
    </row>
    <row r="4144" spans="3:6" s="532" customFormat="1">
      <c r="C4144" s="536"/>
      <c r="F4144" s="537"/>
    </row>
    <row r="4145" spans="3:6" s="532" customFormat="1">
      <c r="C4145" s="536"/>
      <c r="F4145" s="537"/>
    </row>
    <row r="4146" spans="3:6" s="532" customFormat="1">
      <c r="C4146" s="536"/>
      <c r="F4146" s="537"/>
    </row>
    <row r="4147" spans="3:6" s="532" customFormat="1">
      <c r="C4147" s="536"/>
      <c r="F4147" s="537"/>
    </row>
    <row r="4148" spans="3:6" s="532" customFormat="1">
      <c r="C4148" s="536"/>
      <c r="F4148" s="537"/>
    </row>
    <row r="4149" spans="3:6" s="532" customFormat="1">
      <c r="C4149" s="536"/>
      <c r="F4149" s="537"/>
    </row>
    <row r="4150" spans="3:6" s="532" customFormat="1">
      <c r="C4150" s="536"/>
      <c r="F4150" s="537"/>
    </row>
    <row r="4151" spans="3:6" s="532" customFormat="1">
      <c r="C4151" s="536"/>
      <c r="F4151" s="537"/>
    </row>
    <row r="4152" spans="3:6" s="532" customFormat="1">
      <c r="C4152" s="536"/>
      <c r="F4152" s="537"/>
    </row>
    <row r="4153" spans="3:6" s="532" customFormat="1">
      <c r="C4153" s="536"/>
      <c r="F4153" s="537"/>
    </row>
    <row r="4154" spans="3:6" s="532" customFormat="1">
      <c r="C4154" s="536"/>
      <c r="F4154" s="537"/>
    </row>
    <row r="4155" spans="3:6" s="532" customFormat="1">
      <c r="C4155" s="536"/>
      <c r="F4155" s="537"/>
    </row>
    <row r="4156" spans="3:6" s="532" customFormat="1">
      <c r="C4156" s="536"/>
      <c r="F4156" s="537"/>
    </row>
    <row r="4157" spans="3:6" s="532" customFormat="1">
      <c r="C4157" s="536"/>
      <c r="F4157" s="537"/>
    </row>
    <row r="4158" spans="3:6" s="532" customFormat="1">
      <c r="C4158" s="536"/>
      <c r="F4158" s="537"/>
    </row>
    <row r="4159" spans="3:6" s="532" customFormat="1">
      <c r="C4159" s="536"/>
      <c r="F4159" s="537"/>
    </row>
    <row r="4160" spans="3:6" s="532" customFormat="1">
      <c r="C4160" s="536"/>
      <c r="F4160" s="537"/>
    </row>
    <row r="4161" spans="3:6" s="532" customFormat="1">
      <c r="C4161" s="536"/>
      <c r="F4161" s="537"/>
    </row>
    <row r="4162" spans="3:6" s="532" customFormat="1">
      <c r="C4162" s="536"/>
      <c r="F4162" s="537"/>
    </row>
    <row r="4163" spans="3:6" s="532" customFormat="1">
      <c r="C4163" s="536"/>
      <c r="F4163" s="537"/>
    </row>
    <row r="4164" spans="3:6" s="532" customFormat="1">
      <c r="C4164" s="536"/>
      <c r="F4164" s="537"/>
    </row>
    <row r="4165" spans="3:6" s="532" customFormat="1">
      <c r="C4165" s="536"/>
      <c r="F4165" s="537"/>
    </row>
    <row r="4166" spans="3:6" s="532" customFormat="1">
      <c r="C4166" s="536"/>
      <c r="F4166" s="537"/>
    </row>
    <row r="4167" spans="3:6" s="532" customFormat="1">
      <c r="C4167" s="536"/>
      <c r="F4167" s="537"/>
    </row>
    <row r="4168" spans="3:6" s="532" customFormat="1">
      <c r="C4168" s="536"/>
      <c r="F4168" s="537"/>
    </row>
    <row r="4169" spans="3:6" s="532" customFormat="1">
      <c r="C4169" s="536"/>
      <c r="F4169" s="537"/>
    </row>
    <row r="4170" spans="3:6" s="532" customFormat="1">
      <c r="C4170" s="536"/>
      <c r="F4170" s="537"/>
    </row>
    <row r="4171" spans="3:6" s="532" customFormat="1">
      <c r="C4171" s="536"/>
      <c r="F4171" s="537"/>
    </row>
    <row r="4172" spans="3:6" s="532" customFormat="1">
      <c r="C4172" s="536"/>
      <c r="F4172" s="537"/>
    </row>
    <row r="4173" spans="3:6" s="532" customFormat="1">
      <c r="C4173" s="536"/>
      <c r="F4173" s="537"/>
    </row>
    <row r="4174" spans="3:6" s="532" customFormat="1">
      <c r="C4174" s="536"/>
      <c r="F4174" s="537"/>
    </row>
    <row r="4175" spans="3:6" s="532" customFormat="1">
      <c r="C4175" s="536"/>
      <c r="F4175" s="537"/>
    </row>
    <row r="4176" spans="3:6" s="532" customFormat="1">
      <c r="C4176" s="536"/>
      <c r="F4176" s="537"/>
    </row>
    <row r="4177" spans="3:6" s="532" customFormat="1">
      <c r="C4177" s="536"/>
      <c r="F4177" s="537"/>
    </row>
    <row r="4178" spans="3:6" s="532" customFormat="1">
      <c r="C4178" s="536"/>
      <c r="F4178" s="537"/>
    </row>
    <row r="4179" spans="3:6" s="532" customFormat="1">
      <c r="C4179" s="536"/>
      <c r="F4179" s="537"/>
    </row>
    <row r="4180" spans="3:6" s="532" customFormat="1">
      <c r="C4180" s="536"/>
      <c r="F4180" s="537"/>
    </row>
    <row r="4181" spans="3:6" s="532" customFormat="1">
      <c r="C4181" s="536"/>
      <c r="F4181" s="537"/>
    </row>
    <row r="4182" spans="3:6" s="532" customFormat="1">
      <c r="C4182" s="536"/>
      <c r="F4182" s="537"/>
    </row>
    <row r="4183" spans="3:6" s="532" customFormat="1">
      <c r="C4183" s="536"/>
      <c r="F4183" s="537"/>
    </row>
    <row r="4184" spans="3:6" s="532" customFormat="1">
      <c r="C4184" s="536"/>
      <c r="F4184" s="537"/>
    </row>
    <row r="4185" spans="3:6" s="532" customFormat="1">
      <c r="C4185" s="536"/>
      <c r="F4185" s="537"/>
    </row>
    <row r="4186" spans="3:6" s="532" customFormat="1">
      <c r="C4186" s="536"/>
      <c r="F4186" s="537"/>
    </row>
    <row r="4187" spans="3:6" s="532" customFormat="1">
      <c r="C4187" s="536"/>
      <c r="F4187" s="537"/>
    </row>
    <row r="4188" spans="3:6" s="532" customFormat="1">
      <c r="C4188" s="536"/>
      <c r="F4188" s="537"/>
    </row>
    <row r="4189" spans="3:6" s="532" customFormat="1">
      <c r="C4189" s="536"/>
      <c r="F4189" s="537"/>
    </row>
    <row r="4190" spans="3:6" s="532" customFormat="1">
      <c r="C4190" s="536"/>
      <c r="F4190" s="537"/>
    </row>
    <row r="4191" spans="3:6" s="532" customFormat="1">
      <c r="C4191" s="536"/>
      <c r="F4191" s="537"/>
    </row>
    <row r="4192" spans="3:6" s="532" customFormat="1">
      <c r="C4192" s="536"/>
      <c r="F4192" s="537"/>
    </row>
    <row r="4193" spans="3:6" s="532" customFormat="1">
      <c r="C4193" s="536"/>
      <c r="F4193" s="537"/>
    </row>
    <row r="4194" spans="3:6" s="532" customFormat="1">
      <c r="C4194" s="536"/>
      <c r="F4194" s="537"/>
    </row>
    <row r="4195" spans="3:6" s="532" customFormat="1">
      <c r="C4195" s="536"/>
      <c r="F4195" s="537"/>
    </row>
    <row r="4196" spans="3:6" s="532" customFormat="1">
      <c r="C4196" s="536"/>
      <c r="F4196" s="537"/>
    </row>
    <row r="4197" spans="3:6" s="532" customFormat="1">
      <c r="C4197" s="536"/>
      <c r="F4197" s="537"/>
    </row>
    <row r="4198" spans="3:6" s="532" customFormat="1">
      <c r="C4198" s="536"/>
      <c r="F4198" s="537"/>
    </row>
    <row r="4199" spans="3:6" s="532" customFormat="1">
      <c r="C4199" s="536"/>
      <c r="F4199" s="537"/>
    </row>
    <row r="4200" spans="3:6" s="532" customFormat="1">
      <c r="C4200" s="536"/>
      <c r="F4200" s="537"/>
    </row>
    <row r="4201" spans="3:6" s="532" customFormat="1">
      <c r="C4201" s="536"/>
      <c r="F4201" s="537"/>
    </row>
    <row r="4202" spans="3:6" s="532" customFormat="1">
      <c r="C4202" s="536"/>
      <c r="F4202" s="537"/>
    </row>
    <row r="4203" spans="3:6" s="532" customFormat="1">
      <c r="C4203" s="536"/>
      <c r="F4203" s="537"/>
    </row>
    <row r="4204" spans="3:6" s="532" customFormat="1">
      <c r="C4204" s="536"/>
      <c r="F4204" s="537"/>
    </row>
    <row r="4205" spans="3:6" s="532" customFormat="1">
      <c r="C4205" s="536"/>
      <c r="F4205" s="537"/>
    </row>
    <row r="4206" spans="3:6" s="532" customFormat="1">
      <c r="C4206" s="536"/>
      <c r="F4206" s="537"/>
    </row>
    <row r="4207" spans="3:6" s="532" customFormat="1">
      <c r="C4207" s="536"/>
      <c r="F4207" s="537"/>
    </row>
    <row r="4208" spans="3:6" s="532" customFormat="1">
      <c r="C4208" s="536"/>
      <c r="F4208" s="537"/>
    </row>
    <row r="4209" spans="3:6" s="532" customFormat="1">
      <c r="C4209" s="536"/>
      <c r="F4209" s="537"/>
    </row>
    <row r="4210" spans="3:6" s="532" customFormat="1">
      <c r="C4210" s="536"/>
      <c r="F4210" s="537"/>
    </row>
    <row r="4211" spans="3:6" s="532" customFormat="1">
      <c r="C4211" s="536"/>
      <c r="F4211" s="537"/>
    </row>
    <row r="4212" spans="3:6" s="532" customFormat="1">
      <c r="C4212" s="536"/>
      <c r="F4212" s="537"/>
    </row>
    <row r="4213" spans="3:6" s="532" customFormat="1">
      <c r="C4213" s="536"/>
      <c r="F4213" s="537"/>
    </row>
    <row r="4214" spans="3:6" s="532" customFormat="1">
      <c r="C4214" s="536"/>
      <c r="F4214" s="537"/>
    </row>
    <row r="4215" spans="3:6" s="532" customFormat="1">
      <c r="C4215" s="536"/>
      <c r="F4215" s="537"/>
    </row>
    <row r="4216" spans="3:6" s="532" customFormat="1">
      <c r="C4216" s="536"/>
      <c r="F4216" s="537"/>
    </row>
    <row r="4217" spans="3:6" s="532" customFormat="1">
      <c r="C4217" s="536"/>
      <c r="F4217" s="537"/>
    </row>
    <row r="4218" spans="3:6" s="532" customFormat="1">
      <c r="C4218" s="536"/>
      <c r="F4218" s="537"/>
    </row>
    <row r="4219" spans="3:6" s="532" customFormat="1">
      <c r="C4219" s="536"/>
      <c r="F4219" s="537"/>
    </row>
    <row r="4220" spans="3:6" s="532" customFormat="1">
      <c r="C4220" s="536"/>
      <c r="F4220" s="537"/>
    </row>
    <row r="4221" spans="3:6" s="532" customFormat="1">
      <c r="C4221" s="536"/>
      <c r="F4221" s="537"/>
    </row>
    <row r="4222" spans="3:6" s="532" customFormat="1">
      <c r="C4222" s="536"/>
      <c r="F4222" s="537"/>
    </row>
    <row r="4223" spans="3:6" s="532" customFormat="1">
      <c r="C4223" s="536"/>
      <c r="F4223" s="537"/>
    </row>
    <row r="4224" spans="3:6" s="532" customFormat="1">
      <c r="C4224" s="536"/>
      <c r="F4224" s="537"/>
    </row>
    <row r="4225" spans="3:6" s="532" customFormat="1">
      <c r="C4225" s="536"/>
      <c r="F4225" s="537"/>
    </row>
    <row r="4226" spans="3:6" s="532" customFormat="1">
      <c r="C4226" s="536"/>
      <c r="F4226" s="537"/>
    </row>
    <row r="4227" spans="3:6" s="532" customFormat="1">
      <c r="C4227" s="536"/>
      <c r="F4227" s="537"/>
    </row>
    <row r="4228" spans="3:6" s="532" customFormat="1">
      <c r="C4228" s="536"/>
      <c r="F4228" s="537"/>
    </row>
    <row r="4229" spans="3:6" s="532" customFormat="1">
      <c r="C4229" s="536"/>
      <c r="F4229" s="537"/>
    </row>
    <row r="4230" spans="3:6" s="532" customFormat="1">
      <c r="C4230" s="536"/>
      <c r="F4230" s="537"/>
    </row>
    <row r="4231" spans="3:6" s="532" customFormat="1">
      <c r="C4231" s="536"/>
      <c r="F4231" s="537"/>
    </row>
    <row r="4232" spans="3:6" s="532" customFormat="1">
      <c r="C4232" s="536"/>
      <c r="F4232" s="537"/>
    </row>
    <row r="4233" spans="3:6" s="532" customFormat="1">
      <c r="C4233" s="536"/>
      <c r="F4233" s="537"/>
    </row>
    <row r="4234" spans="3:6" s="532" customFormat="1">
      <c r="C4234" s="536"/>
      <c r="F4234" s="537"/>
    </row>
    <row r="4235" spans="3:6" s="532" customFormat="1">
      <c r="C4235" s="536"/>
      <c r="F4235" s="537"/>
    </row>
    <row r="4236" spans="3:6" s="532" customFormat="1">
      <c r="C4236" s="536"/>
      <c r="F4236" s="537"/>
    </row>
    <row r="4237" spans="3:6" s="532" customFormat="1">
      <c r="C4237" s="536"/>
      <c r="F4237" s="537"/>
    </row>
    <row r="4238" spans="3:6" s="532" customFormat="1">
      <c r="C4238" s="536"/>
      <c r="F4238" s="537"/>
    </row>
    <row r="4239" spans="3:6" s="532" customFormat="1">
      <c r="C4239" s="536"/>
      <c r="F4239" s="537"/>
    </row>
    <row r="4240" spans="3:6" s="532" customFormat="1">
      <c r="C4240" s="536"/>
      <c r="F4240" s="537"/>
    </row>
    <row r="4241" spans="3:6" s="532" customFormat="1">
      <c r="C4241" s="536"/>
      <c r="F4241" s="537"/>
    </row>
    <row r="4242" spans="3:6" s="532" customFormat="1">
      <c r="C4242" s="536"/>
      <c r="F4242" s="537"/>
    </row>
    <row r="4243" spans="3:6" s="532" customFormat="1">
      <c r="C4243" s="536"/>
      <c r="F4243" s="537"/>
    </row>
    <row r="4244" spans="3:6" s="532" customFormat="1">
      <c r="C4244" s="536"/>
      <c r="F4244" s="537"/>
    </row>
    <row r="4245" spans="3:6" s="532" customFormat="1">
      <c r="C4245" s="536"/>
      <c r="F4245" s="537"/>
    </row>
    <row r="4246" spans="3:6" s="532" customFormat="1">
      <c r="C4246" s="536"/>
      <c r="F4246" s="537"/>
    </row>
    <row r="4247" spans="3:6" s="532" customFormat="1">
      <c r="C4247" s="536"/>
      <c r="F4247" s="537"/>
    </row>
    <row r="4248" spans="3:6" s="532" customFormat="1">
      <c r="C4248" s="536"/>
      <c r="F4248" s="537"/>
    </row>
    <row r="4249" spans="3:6" s="532" customFormat="1">
      <c r="C4249" s="536"/>
      <c r="F4249" s="537"/>
    </row>
    <row r="4250" spans="3:6" s="532" customFormat="1">
      <c r="C4250" s="536"/>
      <c r="F4250" s="537"/>
    </row>
    <row r="4251" spans="3:6" s="532" customFormat="1">
      <c r="C4251" s="536"/>
      <c r="F4251" s="537"/>
    </row>
    <row r="4252" spans="3:6" s="532" customFormat="1">
      <c r="C4252" s="536"/>
      <c r="F4252" s="537"/>
    </row>
    <row r="4253" spans="3:6" s="532" customFormat="1">
      <c r="C4253" s="536"/>
      <c r="F4253" s="537"/>
    </row>
    <row r="4254" spans="3:6" s="532" customFormat="1">
      <c r="C4254" s="536"/>
      <c r="F4254" s="537"/>
    </row>
    <row r="4255" spans="3:6" s="532" customFormat="1">
      <c r="C4255" s="536"/>
      <c r="F4255" s="537"/>
    </row>
    <row r="4256" spans="3:6" s="532" customFormat="1">
      <c r="C4256" s="536"/>
      <c r="F4256" s="537"/>
    </row>
    <row r="4257" spans="3:6" s="532" customFormat="1">
      <c r="C4257" s="536"/>
      <c r="F4257" s="537"/>
    </row>
    <row r="4258" spans="3:6" s="532" customFormat="1">
      <c r="C4258" s="536"/>
      <c r="F4258" s="537"/>
    </row>
    <row r="4259" spans="3:6" s="532" customFormat="1">
      <c r="C4259" s="536"/>
      <c r="F4259" s="537"/>
    </row>
    <row r="4260" spans="3:6" s="532" customFormat="1">
      <c r="C4260" s="536"/>
      <c r="F4260" s="537"/>
    </row>
    <row r="4261" spans="3:6" s="532" customFormat="1">
      <c r="C4261" s="536"/>
      <c r="F4261" s="537"/>
    </row>
    <row r="4262" spans="3:6" s="532" customFormat="1">
      <c r="C4262" s="536"/>
      <c r="F4262" s="537"/>
    </row>
    <row r="4263" spans="3:6" s="532" customFormat="1">
      <c r="C4263" s="536"/>
      <c r="F4263" s="537"/>
    </row>
    <row r="4264" spans="3:6" s="532" customFormat="1">
      <c r="C4264" s="536"/>
      <c r="F4264" s="537"/>
    </row>
    <row r="4265" spans="3:6" s="532" customFormat="1">
      <c r="C4265" s="536"/>
      <c r="F4265" s="537"/>
    </row>
    <row r="4266" spans="3:6" s="532" customFormat="1">
      <c r="C4266" s="536"/>
      <c r="F4266" s="537"/>
    </row>
    <row r="4267" spans="3:6" s="532" customFormat="1">
      <c r="C4267" s="536"/>
      <c r="F4267" s="537"/>
    </row>
    <row r="4268" spans="3:6" s="532" customFormat="1">
      <c r="C4268" s="536"/>
      <c r="F4268" s="537"/>
    </row>
    <row r="4269" spans="3:6" s="532" customFormat="1">
      <c r="C4269" s="536"/>
      <c r="F4269" s="537"/>
    </row>
    <row r="4270" spans="3:6" s="532" customFormat="1">
      <c r="C4270" s="536"/>
      <c r="F4270" s="537"/>
    </row>
    <row r="4271" spans="3:6" s="532" customFormat="1">
      <c r="C4271" s="536"/>
      <c r="F4271" s="537"/>
    </row>
    <row r="4272" spans="3:6" s="532" customFormat="1">
      <c r="C4272" s="536"/>
      <c r="F4272" s="537"/>
    </row>
    <row r="4273" spans="3:6" s="532" customFormat="1">
      <c r="C4273" s="536"/>
      <c r="F4273" s="537"/>
    </row>
    <row r="4274" spans="3:6" s="532" customFormat="1">
      <c r="C4274" s="536"/>
      <c r="F4274" s="537"/>
    </row>
    <row r="4275" spans="3:6" s="532" customFormat="1">
      <c r="C4275" s="536"/>
      <c r="F4275" s="537"/>
    </row>
    <row r="4276" spans="3:6" s="532" customFormat="1">
      <c r="C4276" s="536"/>
      <c r="F4276" s="537"/>
    </row>
    <row r="4277" spans="3:6" s="532" customFormat="1">
      <c r="C4277" s="536"/>
      <c r="F4277" s="537"/>
    </row>
    <row r="4278" spans="3:6" s="532" customFormat="1">
      <c r="C4278" s="536"/>
      <c r="F4278" s="537"/>
    </row>
    <row r="4279" spans="3:6" s="532" customFormat="1">
      <c r="C4279" s="536"/>
      <c r="F4279" s="537"/>
    </row>
    <row r="4280" spans="3:6" s="532" customFormat="1">
      <c r="C4280" s="536"/>
      <c r="F4280" s="537"/>
    </row>
    <row r="4281" spans="3:6" s="532" customFormat="1">
      <c r="C4281" s="536"/>
      <c r="F4281" s="537"/>
    </row>
    <row r="4282" spans="3:6" s="532" customFormat="1">
      <c r="C4282" s="536"/>
      <c r="F4282" s="537"/>
    </row>
    <row r="4283" spans="3:6" s="532" customFormat="1">
      <c r="C4283" s="536"/>
      <c r="F4283" s="537"/>
    </row>
    <row r="4284" spans="3:6" s="532" customFormat="1">
      <c r="C4284" s="536"/>
      <c r="F4284" s="537"/>
    </row>
    <row r="4285" spans="3:6" s="532" customFormat="1">
      <c r="C4285" s="536"/>
      <c r="F4285" s="537"/>
    </row>
    <row r="4286" spans="3:6" s="532" customFormat="1">
      <c r="C4286" s="536"/>
      <c r="F4286" s="537"/>
    </row>
    <row r="4287" spans="3:6" s="532" customFormat="1">
      <c r="C4287" s="536"/>
      <c r="F4287" s="537"/>
    </row>
    <row r="4288" spans="3:6" s="532" customFormat="1">
      <c r="C4288" s="536"/>
      <c r="F4288" s="537"/>
    </row>
    <row r="4289" spans="3:6" s="532" customFormat="1">
      <c r="C4289" s="536"/>
      <c r="F4289" s="537"/>
    </row>
    <row r="4290" spans="3:6" s="532" customFormat="1">
      <c r="C4290" s="536"/>
      <c r="F4290" s="537"/>
    </row>
    <row r="4291" spans="3:6" s="532" customFormat="1">
      <c r="C4291" s="536"/>
      <c r="F4291" s="537"/>
    </row>
    <row r="4292" spans="3:6" s="532" customFormat="1">
      <c r="C4292" s="536"/>
      <c r="F4292" s="537"/>
    </row>
    <row r="4293" spans="3:6" s="532" customFormat="1">
      <c r="C4293" s="536"/>
      <c r="F4293" s="537"/>
    </row>
    <row r="4294" spans="3:6" s="532" customFormat="1">
      <c r="C4294" s="536"/>
      <c r="F4294" s="537"/>
    </row>
    <row r="4295" spans="3:6" s="532" customFormat="1">
      <c r="C4295" s="536"/>
      <c r="F4295" s="537"/>
    </row>
    <row r="4296" spans="3:6" s="532" customFormat="1">
      <c r="C4296" s="536"/>
      <c r="F4296" s="537"/>
    </row>
    <row r="4297" spans="3:6" s="532" customFormat="1">
      <c r="C4297" s="536"/>
      <c r="F4297" s="537"/>
    </row>
    <row r="4298" spans="3:6" s="532" customFormat="1">
      <c r="C4298" s="536"/>
      <c r="F4298" s="537"/>
    </row>
    <row r="4299" spans="3:6" s="532" customFormat="1">
      <c r="C4299" s="536"/>
      <c r="F4299" s="537"/>
    </row>
    <row r="4300" spans="3:6" s="532" customFormat="1">
      <c r="C4300" s="536"/>
      <c r="F4300" s="537"/>
    </row>
    <row r="4301" spans="3:6" s="532" customFormat="1">
      <c r="C4301" s="536"/>
      <c r="F4301" s="537"/>
    </row>
    <row r="4302" spans="3:6" s="532" customFormat="1">
      <c r="C4302" s="536"/>
      <c r="F4302" s="537"/>
    </row>
    <row r="4303" spans="3:6" s="532" customFormat="1">
      <c r="C4303" s="536"/>
      <c r="F4303" s="537"/>
    </row>
    <row r="4304" spans="3:6" s="532" customFormat="1">
      <c r="C4304" s="536"/>
      <c r="F4304" s="537"/>
    </row>
    <row r="4305" spans="3:6" s="532" customFormat="1">
      <c r="C4305" s="536"/>
      <c r="F4305" s="537"/>
    </row>
    <row r="4306" spans="3:6" s="532" customFormat="1">
      <c r="C4306" s="536"/>
      <c r="F4306" s="537"/>
    </row>
    <row r="4307" spans="3:6" s="532" customFormat="1">
      <c r="C4307" s="536"/>
      <c r="F4307" s="537"/>
    </row>
    <row r="4308" spans="3:6" s="532" customFormat="1">
      <c r="C4308" s="536"/>
      <c r="F4308" s="537"/>
    </row>
    <row r="4309" spans="3:6" s="532" customFormat="1">
      <c r="C4309" s="536"/>
      <c r="F4309" s="537"/>
    </row>
    <row r="4310" spans="3:6" s="532" customFormat="1">
      <c r="C4310" s="536"/>
      <c r="F4310" s="537"/>
    </row>
    <row r="4311" spans="3:6" s="532" customFormat="1">
      <c r="C4311" s="536"/>
      <c r="F4311" s="537"/>
    </row>
    <row r="4312" spans="3:6" s="532" customFormat="1">
      <c r="C4312" s="536"/>
      <c r="F4312" s="537"/>
    </row>
    <row r="4313" spans="3:6" s="532" customFormat="1">
      <c r="C4313" s="536"/>
      <c r="F4313" s="537"/>
    </row>
    <row r="4314" spans="3:6" s="532" customFormat="1">
      <c r="C4314" s="536"/>
      <c r="F4314" s="537"/>
    </row>
    <row r="4315" spans="3:6" s="532" customFormat="1">
      <c r="C4315" s="536"/>
      <c r="F4315" s="537"/>
    </row>
    <row r="4316" spans="3:6" s="532" customFormat="1">
      <c r="C4316" s="536"/>
      <c r="F4316" s="537"/>
    </row>
    <row r="4317" spans="3:6" s="532" customFormat="1">
      <c r="C4317" s="536"/>
      <c r="F4317" s="537"/>
    </row>
    <row r="4318" spans="3:6" s="532" customFormat="1">
      <c r="C4318" s="536"/>
      <c r="F4318" s="537"/>
    </row>
    <row r="4319" spans="3:6" s="532" customFormat="1">
      <c r="C4319" s="536"/>
      <c r="F4319" s="537"/>
    </row>
    <row r="4320" spans="3:6" s="532" customFormat="1">
      <c r="C4320" s="536"/>
      <c r="F4320" s="537"/>
    </row>
    <row r="4321" spans="3:6" s="532" customFormat="1">
      <c r="C4321" s="536"/>
      <c r="F4321" s="537"/>
    </row>
    <row r="4322" spans="3:6" s="532" customFormat="1">
      <c r="C4322" s="536"/>
      <c r="F4322" s="537"/>
    </row>
    <row r="4323" spans="3:6" s="532" customFormat="1">
      <c r="C4323" s="536"/>
      <c r="F4323" s="537"/>
    </row>
    <row r="4324" spans="3:6" s="532" customFormat="1">
      <c r="C4324" s="536"/>
      <c r="F4324" s="537"/>
    </row>
    <row r="4325" spans="3:6" s="532" customFormat="1">
      <c r="C4325" s="536"/>
      <c r="F4325" s="537"/>
    </row>
    <row r="4326" spans="3:6" s="532" customFormat="1">
      <c r="C4326" s="536"/>
      <c r="F4326" s="537"/>
    </row>
    <row r="4327" spans="3:6" s="532" customFormat="1">
      <c r="C4327" s="536"/>
      <c r="F4327" s="537"/>
    </row>
    <row r="4328" spans="3:6" s="532" customFormat="1">
      <c r="C4328" s="536"/>
      <c r="F4328" s="537"/>
    </row>
    <row r="4329" spans="3:6" s="532" customFormat="1">
      <c r="C4329" s="536"/>
      <c r="F4329" s="537"/>
    </row>
    <row r="4330" spans="3:6" s="532" customFormat="1">
      <c r="C4330" s="536"/>
      <c r="F4330" s="537"/>
    </row>
    <row r="4331" spans="3:6" s="532" customFormat="1">
      <c r="C4331" s="536"/>
      <c r="F4331" s="537"/>
    </row>
    <row r="4332" spans="3:6" s="532" customFormat="1">
      <c r="C4332" s="536"/>
      <c r="F4332" s="537"/>
    </row>
    <row r="4333" spans="3:6" s="532" customFormat="1">
      <c r="C4333" s="536"/>
      <c r="F4333" s="537"/>
    </row>
    <row r="4334" spans="3:6" s="532" customFormat="1">
      <c r="C4334" s="536"/>
      <c r="F4334" s="537"/>
    </row>
    <row r="4335" spans="3:6" s="532" customFormat="1">
      <c r="C4335" s="536"/>
      <c r="F4335" s="537"/>
    </row>
    <row r="4336" spans="3:6" s="532" customFormat="1">
      <c r="C4336" s="536"/>
      <c r="F4336" s="537"/>
    </row>
    <row r="4337" spans="3:6" s="532" customFormat="1">
      <c r="C4337" s="536"/>
      <c r="F4337" s="537"/>
    </row>
    <row r="4338" spans="3:6" s="532" customFormat="1">
      <c r="C4338" s="536"/>
      <c r="F4338" s="537"/>
    </row>
    <row r="4339" spans="3:6" s="532" customFormat="1">
      <c r="C4339" s="536"/>
      <c r="F4339" s="537"/>
    </row>
    <row r="4340" spans="3:6" s="532" customFormat="1">
      <c r="C4340" s="536"/>
      <c r="F4340" s="537"/>
    </row>
    <row r="4341" spans="3:6" s="532" customFormat="1">
      <c r="C4341" s="536"/>
      <c r="F4341" s="537"/>
    </row>
    <row r="4342" spans="3:6" s="532" customFormat="1">
      <c r="C4342" s="536"/>
      <c r="F4342" s="537"/>
    </row>
    <row r="4343" spans="3:6" s="532" customFormat="1">
      <c r="C4343" s="536"/>
      <c r="F4343" s="537"/>
    </row>
    <row r="4344" spans="3:6" s="532" customFormat="1">
      <c r="C4344" s="536"/>
      <c r="F4344" s="537"/>
    </row>
    <row r="4345" spans="3:6" s="532" customFormat="1">
      <c r="C4345" s="536"/>
      <c r="F4345" s="537"/>
    </row>
    <row r="4346" spans="3:6" s="532" customFormat="1">
      <c r="C4346" s="536"/>
      <c r="F4346" s="537"/>
    </row>
    <row r="4347" spans="3:6" s="532" customFormat="1">
      <c r="C4347" s="536"/>
      <c r="F4347" s="537"/>
    </row>
    <row r="4348" spans="3:6" s="532" customFormat="1">
      <c r="C4348" s="536"/>
      <c r="F4348" s="537"/>
    </row>
    <row r="4349" spans="3:6" s="532" customFormat="1">
      <c r="C4349" s="536"/>
      <c r="F4349" s="537"/>
    </row>
    <row r="4350" spans="3:6" s="532" customFormat="1">
      <c r="C4350" s="536"/>
      <c r="F4350" s="537"/>
    </row>
    <row r="4351" spans="3:6" s="532" customFormat="1">
      <c r="C4351" s="536"/>
      <c r="F4351" s="537"/>
    </row>
    <row r="4352" spans="3:6" s="532" customFormat="1">
      <c r="C4352" s="536"/>
      <c r="F4352" s="537"/>
    </row>
    <row r="4353" spans="3:6" s="532" customFormat="1">
      <c r="C4353" s="536"/>
      <c r="F4353" s="537"/>
    </row>
    <row r="4354" spans="3:6" s="532" customFormat="1">
      <c r="C4354" s="536"/>
      <c r="F4354" s="537"/>
    </row>
    <row r="4355" spans="3:6" s="532" customFormat="1">
      <c r="C4355" s="536"/>
      <c r="F4355" s="537"/>
    </row>
    <row r="4356" spans="3:6" s="532" customFormat="1">
      <c r="C4356" s="536"/>
      <c r="F4356" s="537"/>
    </row>
    <row r="4357" spans="3:6" s="532" customFormat="1">
      <c r="C4357" s="536"/>
      <c r="F4357" s="537"/>
    </row>
    <row r="4358" spans="3:6" s="532" customFormat="1">
      <c r="C4358" s="536"/>
      <c r="F4358" s="537"/>
    </row>
    <row r="4359" spans="3:6" s="532" customFormat="1">
      <c r="C4359" s="536"/>
      <c r="F4359" s="537"/>
    </row>
    <row r="4360" spans="3:6" s="532" customFormat="1">
      <c r="C4360" s="536"/>
      <c r="F4360" s="537"/>
    </row>
    <row r="4361" spans="3:6" s="532" customFormat="1">
      <c r="C4361" s="536"/>
      <c r="F4361" s="537"/>
    </row>
    <row r="4362" spans="3:6" s="532" customFormat="1">
      <c r="C4362" s="536"/>
      <c r="F4362" s="537"/>
    </row>
    <row r="4363" spans="3:6" s="532" customFormat="1">
      <c r="C4363" s="536"/>
      <c r="F4363" s="537"/>
    </row>
    <row r="4364" spans="3:6" s="532" customFormat="1">
      <c r="C4364" s="536"/>
      <c r="F4364" s="537"/>
    </row>
    <row r="4365" spans="3:6" s="532" customFormat="1">
      <c r="C4365" s="536"/>
      <c r="F4365" s="537"/>
    </row>
    <row r="4366" spans="3:6" s="532" customFormat="1">
      <c r="C4366" s="536"/>
      <c r="F4366" s="537"/>
    </row>
    <row r="4367" spans="3:6" s="532" customFormat="1">
      <c r="C4367" s="536"/>
      <c r="F4367" s="537"/>
    </row>
    <row r="4368" spans="3:6" s="532" customFormat="1">
      <c r="C4368" s="536"/>
      <c r="F4368" s="537"/>
    </row>
    <row r="4369" spans="3:6" s="532" customFormat="1">
      <c r="C4369" s="536"/>
      <c r="F4369" s="537"/>
    </row>
    <row r="4370" spans="3:6" s="532" customFormat="1">
      <c r="C4370" s="536"/>
      <c r="F4370" s="537"/>
    </row>
    <row r="4371" spans="3:6" s="532" customFormat="1">
      <c r="C4371" s="536"/>
      <c r="F4371" s="537"/>
    </row>
    <row r="4372" spans="3:6" s="532" customFormat="1">
      <c r="C4372" s="536"/>
      <c r="F4372" s="537"/>
    </row>
    <row r="4373" spans="3:6" s="532" customFormat="1">
      <c r="C4373" s="536"/>
      <c r="F4373" s="537"/>
    </row>
    <row r="4374" spans="3:6" s="532" customFormat="1">
      <c r="C4374" s="536"/>
      <c r="F4374" s="537"/>
    </row>
    <row r="4375" spans="3:6" s="532" customFormat="1">
      <c r="C4375" s="536"/>
      <c r="F4375" s="537"/>
    </row>
    <row r="4376" spans="3:6" s="532" customFormat="1">
      <c r="C4376" s="536"/>
      <c r="F4376" s="537"/>
    </row>
    <row r="4377" spans="3:6" s="532" customFormat="1">
      <c r="C4377" s="536"/>
      <c r="F4377" s="537"/>
    </row>
    <row r="4378" spans="3:6" s="532" customFormat="1">
      <c r="C4378" s="536"/>
      <c r="F4378" s="537"/>
    </row>
    <row r="4379" spans="3:6" s="532" customFormat="1">
      <c r="C4379" s="536"/>
      <c r="F4379" s="537"/>
    </row>
    <row r="4380" spans="3:6" s="532" customFormat="1">
      <c r="C4380" s="536"/>
      <c r="F4380" s="537"/>
    </row>
    <row r="4381" spans="3:6" s="532" customFormat="1">
      <c r="C4381" s="536"/>
      <c r="F4381" s="537"/>
    </row>
    <row r="4382" spans="3:6" s="532" customFormat="1">
      <c r="C4382" s="536"/>
      <c r="F4382" s="537"/>
    </row>
    <row r="4383" spans="3:6" s="532" customFormat="1">
      <c r="C4383" s="536"/>
      <c r="F4383" s="537"/>
    </row>
    <row r="4384" spans="3:6" s="532" customFormat="1">
      <c r="C4384" s="536"/>
      <c r="F4384" s="537"/>
    </row>
    <row r="4385" spans="3:6" s="532" customFormat="1">
      <c r="C4385" s="536"/>
      <c r="F4385" s="537"/>
    </row>
    <row r="4386" spans="3:6" s="532" customFormat="1">
      <c r="C4386" s="536"/>
      <c r="F4386" s="537"/>
    </row>
    <row r="4387" spans="3:6" s="532" customFormat="1">
      <c r="C4387" s="536"/>
      <c r="F4387" s="537"/>
    </row>
    <row r="4388" spans="3:6" s="532" customFormat="1">
      <c r="C4388" s="536"/>
      <c r="F4388" s="537"/>
    </row>
    <row r="4389" spans="3:6" s="532" customFormat="1">
      <c r="C4389" s="536"/>
      <c r="F4389" s="537"/>
    </row>
    <row r="4390" spans="3:6" s="532" customFormat="1">
      <c r="C4390" s="536"/>
      <c r="F4390" s="537"/>
    </row>
    <row r="4391" spans="3:6" s="532" customFormat="1">
      <c r="C4391" s="536"/>
      <c r="F4391" s="537"/>
    </row>
    <row r="4392" spans="3:6" s="532" customFormat="1">
      <c r="C4392" s="536"/>
      <c r="F4392" s="537"/>
    </row>
    <row r="4393" spans="3:6" s="532" customFormat="1">
      <c r="C4393" s="536"/>
      <c r="F4393" s="537"/>
    </row>
    <row r="4394" spans="3:6" s="532" customFormat="1">
      <c r="C4394" s="536"/>
      <c r="F4394" s="537"/>
    </row>
    <row r="4395" spans="3:6" s="532" customFormat="1">
      <c r="C4395" s="536"/>
      <c r="F4395" s="537"/>
    </row>
    <row r="4396" spans="3:6" s="532" customFormat="1">
      <c r="C4396" s="536"/>
      <c r="F4396" s="537"/>
    </row>
    <row r="4397" spans="3:6" s="532" customFormat="1">
      <c r="C4397" s="536"/>
      <c r="F4397" s="537"/>
    </row>
    <row r="4398" spans="3:6" s="532" customFormat="1">
      <c r="C4398" s="536"/>
      <c r="F4398" s="537"/>
    </row>
    <row r="4399" spans="3:6" s="532" customFormat="1">
      <c r="C4399" s="536"/>
      <c r="F4399" s="537"/>
    </row>
    <row r="4400" spans="3:6" s="532" customFormat="1">
      <c r="C4400" s="536"/>
      <c r="F4400" s="537"/>
    </row>
    <row r="4401" spans="3:6" s="532" customFormat="1">
      <c r="C4401" s="536"/>
      <c r="F4401" s="537"/>
    </row>
    <row r="4402" spans="3:6" s="532" customFormat="1">
      <c r="C4402" s="536"/>
      <c r="F4402" s="537"/>
    </row>
    <row r="4403" spans="3:6" s="532" customFormat="1">
      <c r="C4403" s="536"/>
      <c r="F4403" s="537"/>
    </row>
    <row r="4404" spans="3:6" s="532" customFormat="1">
      <c r="C4404" s="536"/>
      <c r="F4404" s="537"/>
    </row>
    <row r="4405" spans="3:6" s="532" customFormat="1">
      <c r="C4405" s="536"/>
      <c r="F4405" s="537"/>
    </row>
    <row r="4406" spans="3:6" s="532" customFormat="1">
      <c r="C4406" s="536"/>
      <c r="F4406" s="537"/>
    </row>
    <row r="4407" spans="3:6" s="532" customFormat="1">
      <c r="C4407" s="536"/>
      <c r="F4407" s="537"/>
    </row>
    <row r="4408" spans="3:6" s="532" customFormat="1">
      <c r="C4408" s="536"/>
      <c r="F4408" s="537"/>
    </row>
    <row r="4409" spans="3:6" s="532" customFormat="1">
      <c r="C4409" s="536"/>
      <c r="F4409" s="537"/>
    </row>
    <row r="4410" spans="3:6" s="532" customFormat="1">
      <c r="C4410" s="536"/>
      <c r="F4410" s="537"/>
    </row>
    <row r="4411" spans="3:6" s="532" customFormat="1">
      <c r="C4411" s="536"/>
      <c r="F4411" s="537"/>
    </row>
    <row r="4412" spans="3:6" s="532" customFormat="1">
      <c r="C4412" s="536"/>
      <c r="F4412" s="537"/>
    </row>
    <row r="4413" spans="3:6" s="532" customFormat="1">
      <c r="C4413" s="536"/>
      <c r="F4413" s="537"/>
    </row>
    <row r="4414" spans="3:6" s="532" customFormat="1">
      <c r="C4414" s="536"/>
      <c r="F4414" s="537"/>
    </row>
    <row r="4415" spans="3:6" s="532" customFormat="1">
      <c r="C4415" s="536"/>
      <c r="F4415" s="537"/>
    </row>
    <row r="4416" spans="3:6" s="532" customFormat="1">
      <c r="C4416" s="536"/>
      <c r="F4416" s="537"/>
    </row>
    <row r="4417" spans="3:6" s="532" customFormat="1">
      <c r="C4417" s="536"/>
      <c r="F4417" s="537"/>
    </row>
    <row r="4418" spans="3:6" s="532" customFormat="1">
      <c r="C4418" s="536"/>
      <c r="F4418" s="537"/>
    </row>
    <row r="4419" spans="3:6" s="532" customFormat="1">
      <c r="C4419" s="536"/>
      <c r="F4419" s="537"/>
    </row>
    <row r="4420" spans="3:6" s="532" customFormat="1">
      <c r="C4420" s="536"/>
      <c r="F4420" s="537"/>
    </row>
    <row r="4421" spans="3:6" s="532" customFormat="1">
      <c r="C4421" s="536"/>
      <c r="F4421" s="537"/>
    </row>
    <row r="4422" spans="3:6" s="532" customFormat="1">
      <c r="C4422" s="536"/>
      <c r="F4422" s="537"/>
    </row>
    <row r="4423" spans="3:6" s="532" customFormat="1">
      <c r="C4423" s="536"/>
      <c r="F4423" s="537"/>
    </row>
    <row r="4424" spans="3:6" s="532" customFormat="1">
      <c r="C4424" s="536"/>
      <c r="F4424" s="537"/>
    </row>
    <row r="4425" spans="3:6" s="532" customFormat="1">
      <c r="C4425" s="536"/>
      <c r="F4425" s="537"/>
    </row>
    <row r="4426" spans="3:6" s="532" customFormat="1">
      <c r="C4426" s="536"/>
      <c r="F4426" s="537"/>
    </row>
    <row r="4427" spans="3:6" s="532" customFormat="1">
      <c r="C4427" s="536"/>
      <c r="F4427" s="537"/>
    </row>
    <row r="4428" spans="3:6" s="532" customFormat="1">
      <c r="C4428" s="536"/>
      <c r="F4428" s="537"/>
    </row>
    <row r="4429" spans="3:6" s="532" customFormat="1">
      <c r="C4429" s="536"/>
      <c r="F4429" s="537"/>
    </row>
    <row r="4430" spans="3:6" s="532" customFormat="1">
      <c r="C4430" s="536"/>
      <c r="F4430" s="537"/>
    </row>
    <row r="4431" spans="3:6" s="532" customFormat="1">
      <c r="C4431" s="536"/>
      <c r="F4431" s="537"/>
    </row>
    <row r="4432" spans="3:6" s="532" customFormat="1">
      <c r="C4432" s="536"/>
      <c r="F4432" s="537"/>
    </row>
    <row r="4433" spans="3:6" s="532" customFormat="1">
      <c r="C4433" s="536"/>
      <c r="F4433" s="537"/>
    </row>
    <row r="4434" spans="3:6" s="532" customFormat="1">
      <c r="C4434" s="536"/>
      <c r="F4434" s="537"/>
    </row>
    <row r="4435" spans="3:6" s="532" customFormat="1">
      <c r="C4435" s="536"/>
      <c r="F4435" s="537"/>
    </row>
    <row r="4436" spans="3:6" s="532" customFormat="1">
      <c r="C4436" s="536"/>
      <c r="F4436" s="537"/>
    </row>
    <row r="4437" spans="3:6" s="532" customFormat="1">
      <c r="C4437" s="536"/>
      <c r="F4437" s="537"/>
    </row>
    <row r="4438" spans="3:6" s="532" customFormat="1">
      <c r="C4438" s="536"/>
      <c r="F4438" s="537"/>
    </row>
    <row r="4439" spans="3:6" s="532" customFormat="1">
      <c r="C4439" s="536"/>
      <c r="F4439" s="537"/>
    </row>
    <row r="4440" spans="3:6" s="532" customFormat="1">
      <c r="C4440" s="536"/>
      <c r="F4440" s="537"/>
    </row>
    <row r="4441" spans="3:6" s="532" customFormat="1">
      <c r="C4441" s="536"/>
      <c r="F4441" s="537"/>
    </row>
    <row r="4442" spans="3:6" s="532" customFormat="1">
      <c r="C4442" s="536"/>
      <c r="F4442" s="537"/>
    </row>
    <row r="4443" spans="3:6" s="532" customFormat="1">
      <c r="C4443" s="536"/>
      <c r="F4443" s="537"/>
    </row>
    <row r="4444" spans="3:6" s="532" customFormat="1">
      <c r="C4444" s="536"/>
      <c r="F4444" s="537"/>
    </row>
    <row r="4445" spans="3:6" s="532" customFormat="1">
      <c r="C4445" s="536"/>
      <c r="F4445" s="537"/>
    </row>
    <row r="4446" spans="3:6" s="532" customFormat="1">
      <c r="C4446" s="536"/>
      <c r="F4446" s="537"/>
    </row>
    <row r="4447" spans="3:6" s="532" customFormat="1">
      <c r="C4447" s="536"/>
      <c r="F4447" s="537"/>
    </row>
    <row r="4448" spans="3:6" s="532" customFormat="1">
      <c r="C4448" s="536"/>
      <c r="F4448" s="537"/>
    </row>
    <row r="4449" spans="3:6" s="532" customFormat="1">
      <c r="C4449" s="536"/>
      <c r="F4449" s="537"/>
    </row>
    <row r="4450" spans="3:6" s="532" customFormat="1">
      <c r="C4450" s="536"/>
      <c r="F4450" s="537"/>
    </row>
    <row r="4451" spans="3:6" s="532" customFormat="1">
      <c r="C4451" s="536"/>
      <c r="F4451" s="537"/>
    </row>
    <row r="4452" spans="3:6" s="532" customFormat="1">
      <c r="C4452" s="536"/>
      <c r="F4452" s="537"/>
    </row>
    <row r="4453" spans="3:6" s="532" customFormat="1">
      <c r="C4453" s="536"/>
      <c r="F4453" s="537"/>
    </row>
    <row r="4454" spans="3:6" s="532" customFormat="1">
      <c r="C4454" s="536"/>
      <c r="F4454" s="537"/>
    </row>
    <row r="4455" spans="3:6" s="532" customFormat="1">
      <c r="C4455" s="536"/>
      <c r="F4455" s="537"/>
    </row>
    <row r="4456" spans="3:6" s="532" customFormat="1">
      <c r="C4456" s="536"/>
      <c r="F4456" s="537"/>
    </row>
    <row r="4457" spans="3:6" s="532" customFormat="1">
      <c r="C4457" s="536"/>
      <c r="F4457" s="537"/>
    </row>
    <row r="4458" spans="3:6" s="532" customFormat="1">
      <c r="C4458" s="536"/>
      <c r="F4458" s="537"/>
    </row>
    <row r="4459" spans="3:6" s="532" customFormat="1">
      <c r="C4459" s="536"/>
      <c r="F4459" s="537"/>
    </row>
    <row r="4460" spans="3:6" s="532" customFormat="1">
      <c r="C4460" s="536"/>
      <c r="F4460" s="537"/>
    </row>
    <row r="4461" spans="3:6" s="532" customFormat="1">
      <c r="C4461" s="536"/>
      <c r="F4461" s="537"/>
    </row>
    <row r="4462" spans="3:6" s="532" customFormat="1">
      <c r="C4462" s="536"/>
      <c r="F4462" s="537"/>
    </row>
    <row r="4463" spans="3:6" s="532" customFormat="1">
      <c r="C4463" s="536"/>
      <c r="F4463" s="537"/>
    </row>
    <row r="4464" spans="3:6" s="532" customFormat="1">
      <c r="C4464" s="536"/>
      <c r="F4464" s="537"/>
    </row>
    <row r="4465" spans="3:6" s="532" customFormat="1">
      <c r="C4465" s="536"/>
      <c r="F4465" s="537"/>
    </row>
    <row r="4466" spans="3:6" s="532" customFormat="1">
      <c r="C4466" s="536"/>
      <c r="F4466" s="537"/>
    </row>
    <row r="4467" spans="3:6" s="532" customFormat="1">
      <c r="C4467" s="536"/>
      <c r="F4467" s="537"/>
    </row>
    <row r="4468" spans="3:6" s="532" customFormat="1">
      <c r="C4468" s="536"/>
      <c r="F4468" s="537"/>
    </row>
    <row r="4469" spans="3:6" s="532" customFormat="1">
      <c r="C4469" s="536"/>
      <c r="F4469" s="537"/>
    </row>
    <row r="4470" spans="3:6" s="532" customFormat="1">
      <c r="C4470" s="536"/>
      <c r="F4470" s="537"/>
    </row>
    <row r="4471" spans="3:6" s="532" customFormat="1">
      <c r="C4471" s="536"/>
      <c r="F4471" s="537"/>
    </row>
    <row r="4472" spans="3:6" s="532" customFormat="1">
      <c r="C4472" s="536"/>
      <c r="F4472" s="537"/>
    </row>
    <row r="4473" spans="3:6" s="532" customFormat="1">
      <c r="C4473" s="536"/>
      <c r="F4473" s="537"/>
    </row>
    <row r="4474" spans="3:6" s="532" customFormat="1">
      <c r="C4474" s="536"/>
      <c r="F4474" s="537"/>
    </row>
    <row r="4475" spans="3:6" s="532" customFormat="1">
      <c r="C4475" s="536"/>
      <c r="F4475" s="537"/>
    </row>
    <row r="4476" spans="3:6" s="532" customFormat="1">
      <c r="C4476" s="536"/>
      <c r="F4476" s="537"/>
    </row>
    <row r="4477" spans="3:6" s="532" customFormat="1">
      <c r="C4477" s="536"/>
      <c r="F4477" s="537"/>
    </row>
    <row r="4478" spans="3:6" s="532" customFormat="1">
      <c r="C4478" s="536"/>
      <c r="F4478" s="537"/>
    </row>
    <row r="4479" spans="3:6" s="532" customFormat="1">
      <c r="C4479" s="536"/>
      <c r="F4479" s="537"/>
    </row>
    <row r="4480" spans="3:6" s="532" customFormat="1">
      <c r="C4480" s="536"/>
      <c r="F4480" s="537"/>
    </row>
    <row r="4481" spans="3:6" s="532" customFormat="1">
      <c r="C4481" s="536"/>
      <c r="F4481" s="537"/>
    </row>
    <row r="4482" spans="3:6" s="532" customFormat="1">
      <c r="C4482" s="536"/>
      <c r="F4482" s="537"/>
    </row>
    <row r="4483" spans="3:6" s="532" customFormat="1">
      <c r="C4483" s="536"/>
      <c r="F4483" s="537"/>
    </row>
    <row r="4484" spans="3:6" s="532" customFormat="1">
      <c r="C4484" s="536"/>
      <c r="F4484" s="537"/>
    </row>
    <row r="4485" spans="3:6" s="532" customFormat="1">
      <c r="C4485" s="536"/>
      <c r="F4485" s="537"/>
    </row>
    <row r="4486" spans="3:6" s="532" customFormat="1">
      <c r="C4486" s="536"/>
      <c r="F4486" s="537"/>
    </row>
    <row r="4487" spans="3:6" s="532" customFormat="1">
      <c r="C4487" s="536"/>
      <c r="F4487" s="537"/>
    </row>
    <row r="4488" spans="3:6" s="532" customFormat="1">
      <c r="C4488" s="536"/>
      <c r="F4488" s="537"/>
    </row>
    <row r="4489" spans="3:6" s="532" customFormat="1">
      <c r="C4489" s="536"/>
      <c r="F4489" s="537"/>
    </row>
    <row r="4490" spans="3:6" s="532" customFormat="1">
      <c r="C4490" s="536"/>
      <c r="F4490" s="537"/>
    </row>
    <row r="4491" spans="3:6" s="532" customFormat="1">
      <c r="C4491" s="536"/>
      <c r="F4491" s="537"/>
    </row>
    <row r="4492" spans="3:6" s="532" customFormat="1">
      <c r="C4492" s="536"/>
      <c r="F4492" s="537"/>
    </row>
    <row r="4493" spans="3:6" s="532" customFormat="1">
      <c r="C4493" s="536"/>
      <c r="F4493" s="537"/>
    </row>
    <row r="4494" spans="3:6" s="532" customFormat="1">
      <c r="C4494" s="536"/>
      <c r="F4494" s="537"/>
    </row>
    <row r="4495" spans="3:6" s="532" customFormat="1">
      <c r="C4495" s="536"/>
      <c r="F4495" s="537"/>
    </row>
    <row r="4496" spans="3:6" s="532" customFormat="1">
      <c r="C4496" s="536"/>
      <c r="F4496" s="537"/>
    </row>
    <row r="4497" spans="3:6" s="532" customFormat="1">
      <c r="C4497" s="536"/>
      <c r="F4497" s="537"/>
    </row>
    <row r="4498" spans="3:6" s="532" customFormat="1">
      <c r="C4498" s="536"/>
      <c r="F4498" s="537"/>
    </row>
    <row r="4499" spans="3:6" s="532" customFormat="1">
      <c r="C4499" s="536"/>
      <c r="F4499" s="537"/>
    </row>
    <row r="4500" spans="3:6" s="532" customFormat="1">
      <c r="C4500" s="536"/>
      <c r="F4500" s="537"/>
    </row>
    <row r="4501" spans="3:6" s="532" customFormat="1">
      <c r="C4501" s="536"/>
      <c r="F4501" s="537"/>
    </row>
    <row r="4502" spans="3:6" s="532" customFormat="1">
      <c r="C4502" s="536"/>
      <c r="F4502" s="537"/>
    </row>
    <row r="4503" spans="3:6" s="532" customFormat="1">
      <c r="C4503" s="536"/>
      <c r="F4503" s="537"/>
    </row>
    <row r="4504" spans="3:6" s="532" customFormat="1">
      <c r="C4504" s="536"/>
      <c r="F4504" s="537"/>
    </row>
    <row r="4505" spans="3:6" s="532" customFormat="1">
      <c r="C4505" s="536"/>
      <c r="F4505" s="537"/>
    </row>
    <row r="4506" spans="3:6" s="532" customFormat="1">
      <c r="C4506" s="536"/>
      <c r="F4506" s="537"/>
    </row>
    <row r="4507" spans="3:6" s="532" customFormat="1">
      <c r="C4507" s="536"/>
      <c r="F4507" s="537"/>
    </row>
    <row r="4508" spans="3:6" s="532" customFormat="1">
      <c r="C4508" s="536"/>
      <c r="F4508" s="537"/>
    </row>
    <row r="4509" spans="3:6" s="532" customFormat="1">
      <c r="C4509" s="536"/>
      <c r="F4509" s="537"/>
    </row>
    <row r="4510" spans="3:6" s="532" customFormat="1">
      <c r="C4510" s="536"/>
      <c r="F4510" s="537"/>
    </row>
    <row r="4511" spans="3:6" s="532" customFormat="1">
      <c r="C4511" s="536"/>
      <c r="F4511" s="537"/>
    </row>
    <row r="4512" spans="3:6" s="532" customFormat="1">
      <c r="C4512" s="536"/>
      <c r="F4512" s="537"/>
    </row>
    <row r="4513" spans="3:6" s="532" customFormat="1">
      <c r="C4513" s="536"/>
      <c r="F4513" s="537"/>
    </row>
    <row r="4514" spans="3:6" s="532" customFormat="1">
      <c r="C4514" s="536"/>
      <c r="F4514" s="537"/>
    </row>
    <row r="4515" spans="3:6" s="532" customFormat="1">
      <c r="C4515" s="536"/>
      <c r="F4515" s="537"/>
    </row>
    <row r="4516" spans="3:6" s="532" customFormat="1">
      <c r="C4516" s="536"/>
      <c r="F4516" s="537"/>
    </row>
    <row r="4517" spans="3:6" s="532" customFormat="1">
      <c r="C4517" s="536"/>
      <c r="F4517" s="537"/>
    </row>
    <row r="4518" spans="3:6" s="532" customFormat="1">
      <c r="C4518" s="536"/>
      <c r="F4518" s="537"/>
    </row>
    <row r="4519" spans="3:6" s="532" customFormat="1">
      <c r="C4519" s="536"/>
      <c r="F4519" s="537"/>
    </row>
    <row r="4520" spans="3:6" s="532" customFormat="1">
      <c r="C4520" s="536"/>
      <c r="F4520" s="537"/>
    </row>
    <row r="4521" spans="3:6" s="532" customFormat="1">
      <c r="C4521" s="536"/>
      <c r="F4521" s="537"/>
    </row>
    <row r="4522" spans="3:6" s="532" customFormat="1">
      <c r="C4522" s="536"/>
      <c r="F4522" s="537"/>
    </row>
    <row r="4523" spans="3:6" s="532" customFormat="1">
      <c r="C4523" s="536"/>
      <c r="F4523" s="537"/>
    </row>
    <row r="4524" spans="3:6" s="532" customFormat="1">
      <c r="C4524" s="536"/>
      <c r="F4524" s="537"/>
    </row>
    <row r="4525" spans="3:6" s="532" customFormat="1">
      <c r="C4525" s="536"/>
      <c r="F4525" s="537"/>
    </row>
    <row r="4526" spans="3:6" s="532" customFormat="1">
      <c r="C4526" s="536"/>
      <c r="F4526" s="537"/>
    </row>
    <row r="4527" spans="3:6" s="532" customFormat="1">
      <c r="C4527" s="536"/>
      <c r="F4527" s="537"/>
    </row>
    <row r="4528" spans="3:6" s="532" customFormat="1">
      <c r="C4528" s="536"/>
      <c r="F4528" s="537"/>
    </row>
    <row r="4529" spans="3:6" s="532" customFormat="1">
      <c r="C4529" s="536"/>
      <c r="F4529" s="537"/>
    </row>
    <row r="4530" spans="3:6" s="532" customFormat="1">
      <c r="C4530" s="536"/>
      <c r="F4530" s="537"/>
    </row>
    <row r="4531" spans="3:6" s="532" customFormat="1">
      <c r="C4531" s="536"/>
      <c r="F4531" s="537"/>
    </row>
    <row r="4532" spans="3:6" s="532" customFormat="1">
      <c r="C4532" s="536"/>
      <c r="F4532" s="537"/>
    </row>
    <row r="4533" spans="3:6" s="532" customFormat="1">
      <c r="C4533" s="536"/>
      <c r="F4533" s="537"/>
    </row>
    <row r="4534" spans="3:6" s="532" customFormat="1">
      <c r="C4534" s="536"/>
      <c r="F4534" s="537"/>
    </row>
    <row r="4535" spans="3:6" s="532" customFormat="1">
      <c r="C4535" s="536"/>
      <c r="F4535" s="537"/>
    </row>
    <row r="4536" spans="3:6" s="532" customFormat="1">
      <c r="C4536" s="536"/>
      <c r="F4536" s="537"/>
    </row>
    <row r="4537" spans="3:6" s="532" customFormat="1">
      <c r="C4537" s="536"/>
      <c r="F4537" s="537"/>
    </row>
    <row r="4538" spans="3:6" s="532" customFormat="1">
      <c r="C4538" s="536"/>
      <c r="F4538" s="537"/>
    </row>
    <row r="4539" spans="3:6" s="532" customFormat="1">
      <c r="C4539" s="536"/>
      <c r="F4539" s="537"/>
    </row>
    <row r="4540" spans="3:6" s="532" customFormat="1">
      <c r="C4540" s="536"/>
      <c r="F4540" s="537"/>
    </row>
    <row r="4541" spans="3:6" s="532" customFormat="1">
      <c r="C4541" s="536"/>
      <c r="F4541" s="537"/>
    </row>
    <row r="4542" spans="3:6" s="532" customFormat="1">
      <c r="C4542" s="536"/>
      <c r="F4542" s="537"/>
    </row>
    <row r="4543" spans="3:6" s="532" customFormat="1">
      <c r="C4543" s="536"/>
      <c r="F4543" s="537"/>
    </row>
    <row r="4544" spans="3:6" s="532" customFormat="1">
      <c r="C4544" s="536"/>
      <c r="F4544" s="537"/>
    </row>
    <row r="4545" spans="3:6" s="532" customFormat="1">
      <c r="C4545" s="536"/>
      <c r="F4545" s="537"/>
    </row>
    <row r="4546" spans="3:6" s="532" customFormat="1">
      <c r="C4546" s="536"/>
      <c r="F4546" s="537"/>
    </row>
    <row r="4547" spans="3:6" s="532" customFormat="1">
      <c r="C4547" s="536"/>
      <c r="F4547" s="537"/>
    </row>
    <row r="4548" spans="3:6" s="532" customFormat="1">
      <c r="C4548" s="536"/>
      <c r="F4548" s="537"/>
    </row>
    <row r="4549" spans="3:6" s="532" customFormat="1">
      <c r="C4549" s="536"/>
      <c r="F4549" s="537"/>
    </row>
    <row r="4550" spans="3:6" s="532" customFormat="1">
      <c r="C4550" s="536"/>
      <c r="F4550" s="537"/>
    </row>
    <row r="4551" spans="3:6" s="532" customFormat="1">
      <c r="C4551" s="536"/>
      <c r="F4551" s="537"/>
    </row>
    <row r="4552" spans="3:6" s="532" customFormat="1">
      <c r="C4552" s="536"/>
      <c r="F4552" s="537"/>
    </row>
    <row r="4553" spans="3:6" s="532" customFormat="1">
      <c r="C4553" s="536"/>
      <c r="F4553" s="537"/>
    </row>
    <row r="4554" spans="3:6" s="532" customFormat="1">
      <c r="C4554" s="536"/>
      <c r="F4554" s="537"/>
    </row>
    <row r="4555" spans="3:6" s="532" customFormat="1">
      <c r="C4555" s="536"/>
      <c r="F4555" s="537"/>
    </row>
    <row r="4556" spans="3:6" s="532" customFormat="1">
      <c r="C4556" s="536"/>
      <c r="F4556" s="537"/>
    </row>
    <row r="4557" spans="3:6" s="532" customFormat="1">
      <c r="C4557" s="536"/>
      <c r="F4557" s="537"/>
    </row>
    <row r="4558" spans="3:6" s="532" customFormat="1">
      <c r="C4558" s="536"/>
      <c r="F4558" s="537"/>
    </row>
    <row r="4559" spans="3:6" s="532" customFormat="1">
      <c r="C4559" s="536"/>
      <c r="F4559" s="537"/>
    </row>
    <row r="4560" spans="3:6" s="532" customFormat="1">
      <c r="C4560" s="536"/>
      <c r="F4560" s="537"/>
    </row>
    <row r="4561" spans="3:6" s="532" customFormat="1">
      <c r="C4561" s="536"/>
      <c r="F4561" s="537"/>
    </row>
    <row r="4562" spans="3:6" s="532" customFormat="1">
      <c r="C4562" s="536"/>
      <c r="F4562" s="537"/>
    </row>
    <row r="4563" spans="3:6" s="532" customFormat="1">
      <c r="C4563" s="536"/>
      <c r="F4563" s="537"/>
    </row>
    <row r="4564" spans="3:6" s="532" customFormat="1">
      <c r="C4564" s="536"/>
      <c r="F4564" s="537"/>
    </row>
    <row r="4565" spans="3:6" s="532" customFormat="1">
      <c r="C4565" s="536"/>
      <c r="F4565" s="537"/>
    </row>
    <row r="4566" spans="3:6" s="532" customFormat="1">
      <c r="C4566" s="536"/>
      <c r="F4566" s="537"/>
    </row>
    <row r="4567" spans="3:6" s="532" customFormat="1">
      <c r="C4567" s="536"/>
      <c r="F4567" s="537"/>
    </row>
    <row r="4568" spans="3:6" s="532" customFormat="1">
      <c r="C4568" s="536"/>
      <c r="F4568" s="537"/>
    </row>
    <row r="4569" spans="3:6" s="532" customFormat="1">
      <c r="C4569" s="536"/>
      <c r="F4569" s="537"/>
    </row>
    <row r="4570" spans="3:6" s="532" customFormat="1">
      <c r="C4570" s="536"/>
      <c r="F4570" s="537"/>
    </row>
    <row r="4571" spans="3:6" s="532" customFormat="1">
      <c r="C4571" s="536"/>
      <c r="F4571" s="537"/>
    </row>
    <row r="4572" spans="3:6" s="532" customFormat="1">
      <c r="C4572" s="536"/>
      <c r="F4572" s="537"/>
    </row>
    <row r="4573" spans="3:6" s="532" customFormat="1">
      <c r="C4573" s="536"/>
      <c r="F4573" s="537"/>
    </row>
    <row r="4574" spans="3:6" s="532" customFormat="1">
      <c r="C4574" s="536"/>
      <c r="F4574" s="537"/>
    </row>
    <row r="4575" spans="3:6" s="532" customFormat="1">
      <c r="C4575" s="536"/>
      <c r="F4575" s="537"/>
    </row>
    <row r="4576" spans="3:6" s="532" customFormat="1">
      <c r="C4576" s="536"/>
      <c r="F4576" s="537"/>
    </row>
    <row r="4577" spans="3:6" s="532" customFormat="1">
      <c r="C4577" s="536"/>
      <c r="F4577" s="537"/>
    </row>
    <row r="4578" spans="3:6" s="532" customFormat="1">
      <c r="C4578" s="536"/>
      <c r="F4578" s="537"/>
    </row>
    <row r="4579" spans="3:6" s="532" customFormat="1">
      <c r="C4579" s="536"/>
      <c r="F4579" s="537"/>
    </row>
    <row r="4580" spans="3:6" s="532" customFormat="1">
      <c r="C4580" s="536"/>
      <c r="F4580" s="537"/>
    </row>
    <row r="4581" spans="3:6" s="532" customFormat="1">
      <c r="C4581" s="536"/>
      <c r="F4581" s="537"/>
    </row>
    <row r="4582" spans="3:6" s="532" customFormat="1">
      <c r="C4582" s="536"/>
      <c r="F4582" s="537"/>
    </row>
    <row r="4583" spans="3:6" s="532" customFormat="1">
      <c r="C4583" s="536"/>
      <c r="F4583" s="537"/>
    </row>
    <row r="4584" spans="3:6" s="532" customFormat="1">
      <c r="C4584" s="536"/>
      <c r="F4584" s="537"/>
    </row>
    <row r="4585" spans="3:6" s="532" customFormat="1">
      <c r="C4585" s="536"/>
      <c r="F4585" s="537"/>
    </row>
    <row r="4586" spans="3:6" s="532" customFormat="1">
      <c r="C4586" s="536"/>
      <c r="F4586" s="537"/>
    </row>
    <row r="4587" spans="3:6" s="532" customFormat="1">
      <c r="C4587" s="536"/>
      <c r="F4587" s="537"/>
    </row>
    <row r="4588" spans="3:6" s="532" customFormat="1">
      <c r="C4588" s="536"/>
      <c r="F4588" s="537"/>
    </row>
    <row r="4589" spans="3:6" s="532" customFormat="1">
      <c r="C4589" s="536"/>
      <c r="F4589" s="537"/>
    </row>
    <row r="4590" spans="3:6" s="532" customFormat="1">
      <c r="C4590" s="536"/>
      <c r="F4590" s="537"/>
    </row>
    <row r="4591" spans="3:6" s="532" customFormat="1">
      <c r="C4591" s="536"/>
      <c r="F4591" s="537"/>
    </row>
    <row r="4592" spans="3:6" s="532" customFormat="1">
      <c r="C4592" s="536"/>
      <c r="F4592" s="537"/>
    </row>
    <row r="4593" spans="3:6" s="532" customFormat="1">
      <c r="C4593" s="536"/>
      <c r="F4593" s="537"/>
    </row>
    <row r="4594" spans="3:6" s="532" customFormat="1">
      <c r="C4594" s="536"/>
      <c r="F4594" s="537"/>
    </row>
    <row r="4595" spans="3:6" s="532" customFormat="1">
      <c r="C4595" s="536"/>
      <c r="F4595" s="537"/>
    </row>
    <row r="4596" spans="3:6" s="532" customFormat="1">
      <c r="C4596" s="536"/>
      <c r="F4596" s="537"/>
    </row>
    <row r="4597" spans="3:6" s="532" customFormat="1">
      <c r="C4597" s="536"/>
      <c r="F4597" s="537"/>
    </row>
    <row r="4598" spans="3:6" s="532" customFormat="1">
      <c r="C4598" s="536"/>
      <c r="F4598" s="537"/>
    </row>
    <row r="4599" spans="3:6" s="532" customFormat="1">
      <c r="C4599" s="536"/>
      <c r="F4599" s="537"/>
    </row>
    <row r="4600" spans="3:6" s="532" customFormat="1">
      <c r="C4600" s="536"/>
      <c r="F4600" s="537"/>
    </row>
    <row r="4601" spans="3:6" s="532" customFormat="1">
      <c r="C4601" s="536"/>
      <c r="F4601" s="537"/>
    </row>
    <row r="4602" spans="3:6" s="532" customFormat="1">
      <c r="C4602" s="536"/>
      <c r="F4602" s="537"/>
    </row>
    <row r="4603" spans="3:6" s="532" customFormat="1">
      <c r="C4603" s="536"/>
      <c r="F4603" s="537"/>
    </row>
    <row r="4604" spans="3:6" s="532" customFormat="1">
      <c r="C4604" s="536"/>
      <c r="F4604" s="537"/>
    </row>
    <row r="4605" spans="3:6" s="532" customFormat="1">
      <c r="C4605" s="536"/>
      <c r="F4605" s="537"/>
    </row>
    <row r="4606" spans="3:6" s="532" customFormat="1">
      <c r="C4606" s="536"/>
      <c r="F4606" s="537"/>
    </row>
    <row r="4607" spans="3:6" s="532" customFormat="1">
      <c r="C4607" s="536"/>
      <c r="F4607" s="537"/>
    </row>
    <row r="4608" spans="3:6" s="532" customFormat="1">
      <c r="C4608" s="536"/>
      <c r="F4608" s="537"/>
    </row>
    <row r="4609" spans="3:6" s="532" customFormat="1">
      <c r="C4609" s="536"/>
      <c r="F4609" s="537"/>
    </row>
    <row r="4610" spans="3:6" s="532" customFormat="1">
      <c r="C4610" s="536"/>
      <c r="F4610" s="537"/>
    </row>
    <row r="4611" spans="3:6" s="532" customFormat="1">
      <c r="C4611" s="536"/>
      <c r="F4611" s="537"/>
    </row>
    <row r="4612" spans="3:6" s="532" customFormat="1">
      <c r="C4612" s="536"/>
      <c r="F4612" s="537"/>
    </row>
    <row r="4613" spans="3:6" s="532" customFormat="1">
      <c r="C4613" s="536"/>
      <c r="F4613" s="537"/>
    </row>
    <row r="4614" spans="3:6" s="532" customFormat="1">
      <c r="C4614" s="536"/>
      <c r="F4614" s="537"/>
    </row>
    <row r="4615" spans="3:6" s="532" customFormat="1">
      <c r="C4615" s="536"/>
      <c r="F4615" s="537"/>
    </row>
    <row r="4616" spans="3:6" s="532" customFormat="1">
      <c r="C4616" s="536"/>
      <c r="F4616" s="537"/>
    </row>
    <row r="4617" spans="3:6" s="532" customFormat="1">
      <c r="C4617" s="536"/>
      <c r="F4617" s="537"/>
    </row>
    <row r="4618" spans="3:6" s="532" customFormat="1">
      <c r="C4618" s="536"/>
      <c r="F4618" s="537"/>
    </row>
    <row r="4619" spans="3:6" s="532" customFormat="1">
      <c r="C4619" s="536"/>
      <c r="F4619" s="537"/>
    </row>
    <row r="4620" spans="3:6" s="532" customFormat="1">
      <c r="C4620" s="536"/>
      <c r="F4620" s="537"/>
    </row>
    <row r="4621" spans="3:6" s="532" customFormat="1">
      <c r="C4621" s="536"/>
      <c r="F4621" s="537"/>
    </row>
    <row r="4622" spans="3:6" s="532" customFormat="1">
      <c r="C4622" s="536"/>
      <c r="F4622" s="537"/>
    </row>
    <row r="4623" spans="3:6" s="532" customFormat="1">
      <c r="C4623" s="536"/>
      <c r="F4623" s="537"/>
    </row>
    <row r="4624" spans="3:6" s="532" customFormat="1">
      <c r="C4624" s="536"/>
      <c r="F4624" s="537"/>
    </row>
    <row r="4625" spans="3:6" s="532" customFormat="1">
      <c r="C4625" s="536"/>
      <c r="F4625" s="537"/>
    </row>
    <row r="4626" spans="3:6" s="532" customFormat="1">
      <c r="C4626" s="536"/>
      <c r="F4626" s="537"/>
    </row>
    <row r="4627" spans="3:6" s="532" customFormat="1">
      <c r="C4627" s="536"/>
      <c r="F4627" s="537"/>
    </row>
    <row r="4628" spans="3:6" s="532" customFormat="1">
      <c r="C4628" s="536"/>
      <c r="F4628" s="537"/>
    </row>
    <row r="4629" spans="3:6" s="532" customFormat="1">
      <c r="C4629" s="536"/>
      <c r="F4629" s="537"/>
    </row>
    <row r="4630" spans="3:6" s="532" customFormat="1">
      <c r="C4630" s="536"/>
      <c r="F4630" s="537"/>
    </row>
    <row r="4631" spans="3:6" s="532" customFormat="1">
      <c r="C4631" s="536"/>
      <c r="F4631" s="537"/>
    </row>
    <row r="4632" spans="3:6" s="532" customFormat="1">
      <c r="C4632" s="536"/>
      <c r="F4632" s="537"/>
    </row>
    <row r="4633" spans="3:6" s="532" customFormat="1">
      <c r="C4633" s="536"/>
      <c r="F4633" s="537"/>
    </row>
    <row r="4634" spans="3:6" s="532" customFormat="1">
      <c r="C4634" s="536"/>
      <c r="F4634" s="537"/>
    </row>
    <row r="4635" spans="3:6" s="532" customFormat="1">
      <c r="C4635" s="536"/>
      <c r="F4635" s="537"/>
    </row>
    <row r="4636" spans="3:6" s="532" customFormat="1">
      <c r="C4636" s="536"/>
      <c r="F4636" s="537"/>
    </row>
    <row r="4637" spans="3:6" s="532" customFormat="1">
      <c r="C4637" s="536"/>
      <c r="F4637" s="537"/>
    </row>
    <row r="4638" spans="3:6" s="532" customFormat="1">
      <c r="C4638" s="536"/>
      <c r="F4638" s="537"/>
    </row>
    <row r="4639" spans="3:6" s="532" customFormat="1">
      <c r="C4639" s="536"/>
      <c r="F4639" s="537"/>
    </row>
    <row r="4640" spans="3:6" s="532" customFormat="1">
      <c r="C4640" s="536"/>
      <c r="F4640" s="537"/>
    </row>
    <row r="4641" spans="3:6" s="532" customFormat="1">
      <c r="C4641" s="536"/>
      <c r="F4641" s="537"/>
    </row>
    <row r="4642" spans="3:6" s="532" customFormat="1">
      <c r="C4642" s="536"/>
      <c r="F4642" s="537"/>
    </row>
    <row r="4643" spans="3:6" s="532" customFormat="1">
      <c r="C4643" s="536"/>
      <c r="F4643" s="537"/>
    </row>
    <row r="4644" spans="3:6" s="532" customFormat="1">
      <c r="C4644" s="536"/>
      <c r="F4644" s="537"/>
    </row>
    <row r="4645" spans="3:6" s="532" customFormat="1">
      <c r="C4645" s="536"/>
      <c r="F4645" s="537"/>
    </row>
    <row r="4646" spans="3:6" s="532" customFormat="1">
      <c r="C4646" s="536"/>
      <c r="F4646" s="537"/>
    </row>
    <row r="4647" spans="3:6" s="532" customFormat="1">
      <c r="C4647" s="536"/>
      <c r="F4647" s="537"/>
    </row>
    <row r="4648" spans="3:6" s="532" customFormat="1">
      <c r="C4648" s="536"/>
      <c r="F4648" s="537"/>
    </row>
    <row r="4649" spans="3:6" s="532" customFormat="1">
      <c r="C4649" s="536"/>
      <c r="F4649" s="537"/>
    </row>
    <row r="4650" spans="3:6" s="532" customFormat="1">
      <c r="C4650" s="536"/>
      <c r="F4650" s="537"/>
    </row>
    <row r="4651" spans="3:6" s="532" customFormat="1">
      <c r="C4651" s="536"/>
      <c r="F4651" s="537"/>
    </row>
    <row r="4652" spans="3:6" s="532" customFormat="1">
      <c r="C4652" s="536"/>
      <c r="F4652" s="537"/>
    </row>
    <row r="4653" spans="3:6" s="532" customFormat="1">
      <c r="C4653" s="536"/>
      <c r="F4653" s="537"/>
    </row>
    <row r="4654" spans="3:6" s="532" customFormat="1">
      <c r="C4654" s="536"/>
      <c r="F4654" s="537"/>
    </row>
    <row r="4655" spans="3:6" s="532" customFormat="1">
      <c r="C4655" s="536"/>
      <c r="F4655" s="537"/>
    </row>
    <row r="4656" spans="3:6" s="532" customFormat="1">
      <c r="C4656" s="536"/>
      <c r="F4656" s="537"/>
    </row>
    <row r="4657" spans="3:6" s="532" customFormat="1">
      <c r="C4657" s="536"/>
      <c r="F4657" s="537"/>
    </row>
    <row r="4658" spans="3:6" s="532" customFormat="1">
      <c r="C4658" s="536"/>
      <c r="F4658" s="537"/>
    </row>
    <row r="4659" spans="3:6" s="532" customFormat="1">
      <c r="C4659" s="536"/>
      <c r="F4659" s="537"/>
    </row>
    <row r="4660" spans="3:6" s="532" customFormat="1">
      <c r="C4660" s="536"/>
      <c r="F4660" s="537"/>
    </row>
    <row r="4661" spans="3:6" s="532" customFormat="1">
      <c r="C4661" s="536"/>
      <c r="F4661" s="537"/>
    </row>
    <row r="4662" spans="3:6" s="532" customFormat="1">
      <c r="C4662" s="536"/>
      <c r="F4662" s="537"/>
    </row>
    <row r="4663" spans="3:6" s="532" customFormat="1">
      <c r="C4663" s="536"/>
      <c r="F4663" s="537"/>
    </row>
    <row r="4664" spans="3:6" s="532" customFormat="1">
      <c r="C4664" s="536"/>
      <c r="F4664" s="537"/>
    </row>
    <row r="4665" spans="3:6" s="532" customFormat="1">
      <c r="C4665" s="536"/>
      <c r="F4665" s="537"/>
    </row>
    <row r="4666" spans="3:6" s="532" customFormat="1">
      <c r="C4666" s="536"/>
      <c r="F4666" s="537"/>
    </row>
    <row r="4667" spans="3:6" s="532" customFormat="1">
      <c r="C4667" s="536"/>
      <c r="F4667" s="537"/>
    </row>
    <row r="4668" spans="3:6" s="532" customFormat="1">
      <c r="C4668" s="536"/>
      <c r="F4668" s="537"/>
    </row>
    <row r="4669" spans="3:6" s="532" customFormat="1">
      <c r="C4669" s="536"/>
      <c r="F4669" s="537"/>
    </row>
    <row r="4670" spans="3:6" s="532" customFormat="1">
      <c r="C4670" s="536"/>
      <c r="F4670" s="537"/>
    </row>
    <row r="4671" spans="3:6" s="532" customFormat="1">
      <c r="C4671" s="536"/>
      <c r="F4671" s="537"/>
    </row>
    <row r="4672" spans="3:6" s="532" customFormat="1">
      <c r="C4672" s="536"/>
      <c r="F4672" s="537"/>
    </row>
    <row r="4673" spans="3:6" s="532" customFormat="1">
      <c r="C4673" s="536"/>
      <c r="F4673" s="537"/>
    </row>
    <row r="4674" spans="3:6" s="532" customFormat="1">
      <c r="C4674" s="536"/>
      <c r="F4674" s="537"/>
    </row>
    <row r="4675" spans="3:6" s="532" customFormat="1">
      <c r="C4675" s="536"/>
      <c r="F4675" s="537"/>
    </row>
    <row r="4676" spans="3:6" s="532" customFormat="1">
      <c r="C4676" s="536"/>
      <c r="F4676" s="537"/>
    </row>
    <row r="4677" spans="3:6" s="532" customFormat="1">
      <c r="C4677" s="536"/>
      <c r="F4677" s="537"/>
    </row>
    <row r="4678" spans="3:6" s="532" customFormat="1">
      <c r="C4678" s="536"/>
      <c r="F4678" s="537"/>
    </row>
    <row r="4679" spans="3:6" s="532" customFormat="1">
      <c r="C4679" s="536"/>
      <c r="F4679" s="537"/>
    </row>
    <row r="4680" spans="3:6" s="532" customFormat="1">
      <c r="C4680" s="536"/>
      <c r="F4680" s="537"/>
    </row>
    <row r="4681" spans="3:6" s="532" customFormat="1">
      <c r="C4681" s="536"/>
      <c r="F4681" s="537"/>
    </row>
    <row r="4682" spans="3:6" s="532" customFormat="1">
      <c r="C4682" s="536"/>
      <c r="F4682" s="537"/>
    </row>
    <row r="4683" spans="3:6" s="532" customFormat="1">
      <c r="C4683" s="536"/>
      <c r="F4683" s="537"/>
    </row>
    <row r="4684" spans="3:6" s="532" customFormat="1">
      <c r="C4684" s="536"/>
      <c r="F4684" s="537"/>
    </row>
    <row r="4685" spans="3:6" s="532" customFormat="1">
      <c r="C4685" s="536"/>
      <c r="F4685" s="537"/>
    </row>
    <row r="4686" spans="3:6" s="532" customFormat="1">
      <c r="C4686" s="536"/>
      <c r="F4686" s="537"/>
    </row>
    <row r="4687" spans="3:6" s="532" customFormat="1">
      <c r="C4687" s="536"/>
      <c r="F4687" s="537"/>
    </row>
    <row r="4688" spans="3:6" s="532" customFormat="1">
      <c r="C4688" s="536"/>
      <c r="F4688" s="537"/>
    </row>
    <row r="4689" spans="3:6" s="532" customFormat="1">
      <c r="C4689" s="536"/>
      <c r="F4689" s="537"/>
    </row>
    <row r="4690" spans="3:6" s="532" customFormat="1">
      <c r="C4690" s="536"/>
      <c r="F4690" s="537"/>
    </row>
    <row r="4691" spans="3:6" s="532" customFormat="1">
      <c r="C4691" s="536"/>
      <c r="F4691" s="537"/>
    </row>
    <row r="4692" spans="3:6" s="532" customFormat="1">
      <c r="C4692" s="536"/>
      <c r="F4692" s="537"/>
    </row>
    <row r="4693" spans="3:6" s="532" customFormat="1">
      <c r="C4693" s="536"/>
      <c r="F4693" s="537"/>
    </row>
    <row r="4694" spans="3:6" s="532" customFormat="1">
      <c r="C4694" s="536"/>
      <c r="F4694" s="537"/>
    </row>
    <row r="4695" spans="3:6" s="532" customFormat="1">
      <c r="C4695" s="536"/>
      <c r="F4695" s="537"/>
    </row>
    <row r="4696" spans="3:6" s="532" customFormat="1">
      <c r="C4696" s="536"/>
      <c r="F4696" s="537"/>
    </row>
    <row r="4697" spans="3:6" s="532" customFormat="1">
      <c r="C4697" s="536"/>
      <c r="F4697" s="537"/>
    </row>
    <row r="4698" spans="3:6" s="532" customFormat="1">
      <c r="C4698" s="536"/>
      <c r="F4698" s="537"/>
    </row>
    <row r="4699" spans="3:6" s="532" customFormat="1">
      <c r="C4699" s="536"/>
      <c r="F4699" s="537"/>
    </row>
    <row r="4700" spans="3:6" s="532" customFormat="1">
      <c r="C4700" s="536"/>
      <c r="F4700" s="537"/>
    </row>
    <row r="4701" spans="3:6" s="532" customFormat="1">
      <c r="C4701" s="536"/>
      <c r="F4701" s="537"/>
    </row>
    <row r="4702" spans="3:6" s="532" customFormat="1">
      <c r="C4702" s="536"/>
      <c r="F4702" s="537"/>
    </row>
    <row r="4703" spans="3:6" s="532" customFormat="1">
      <c r="C4703" s="536"/>
      <c r="F4703" s="537"/>
    </row>
    <row r="4704" spans="3:6" s="532" customFormat="1">
      <c r="C4704" s="536"/>
      <c r="F4704" s="537"/>
    </row>
    <row r="4705" spans="3:6" s="532" customFormat="1">
      <c r="C4705" s="536"/>
      <c r="F4705" s="537"/>
    </row>
    <row r="4706" spans="3:6" s="532" customFormat="1">
      <c r="C4706" s="536"/>
      <c r="F4706" s="537"/>
    </row>
    <row r="4707" spans="3:6" s="532" customFormat="1">
      <c r="C4707" s="536"/>
      <c r="F4707" s="537"/>
    </row>
    <row r="4708" spans="3:6" s="532" customFormat="1">
      <c r="C4708" s="536"/>
      <c r="F4708" s="537"/>
    </row>
    <row r="4709" spans="3:6" s="532" customFormat="1">
      <c r="C4709" s="536"/>
      <c r="F4709" s="537"/>
    </row>
    <row r="4710" spans="3:6" s="532" customFormat="1">
      <c r="C4710" s="536"/>
      <c r="F4710" s="537"/>
    </row>
    <row r="4711" spans="3:6" s="532" customFormat="1">
      <c r="C4711" s="536"/>
      <c r="F4711" s="537"/>
    </row>
    <row r="4712" spans="3:6" s="532" customFormat="1">
      <c r="C4712" s="536"/>
      <c r="F4712" s="537"/>
    </row>
    <row r="4713" spans="3:6" s="532" customFormat="1">
      <c r="C4713" s="536"/>
      <c r="F4713" s="537"/>
    </row>
    <row r="4714" spans="3:6" s="532" customFormat="1">
      <c r="C4714" s="536"/>
      <c r="F4714" s="537"/>
    </row>
    <row r="4715" spans="3:6" s="532" customFormat="1">
      <c r="C4715" s="536"/>
      <c r="F4715" s="537"/>
    </row>
    <row r="4716" spans="3:6" s="532" customFormat="1">
      <c r="C4716" s="536"/>
      <c r="F4716" s="537"/>
    </row>
    <row r="4717" spans="3:6" s="532" customFormat="1">
      <c r="C4717" s="536"/>
      <c r="F4717" s="537"/>
    </row>
    <row r="4718" spans="3:6" s="532" customFormat="1">
      <c r="C4718" s="536"/>
      <c r="F4718" s="537"/>
    </row>
    <row r="4719" spans="3:6" s="532" customFormat="1">
      <c r="C4719" s="536"/>
      <c r="F4719" s="537"/>
    </row>
    <row r="4720" spans="3:6" s="532" customFormat="1">
      <c r="C4720" s="536"/>
      <c r="F4720" s="537"/>
    </row>
    <row r="4721" spans="3:6" s="532" customFormat="1">
      <c r="C4721" s="536"/>
      <c r="F4721" s="537"/>
    </row>
    <row r="4722" spans="3:6" s="532" customFormat="1">
      <c r="C4722" s="536"/>
      <c r="F4722" s="537"/>
    </row>
    <row r="4723" spans="3:6" s="532" customFormat="1">
      <c r="C4723" s="536"/>
      <c r="F4723" s="537"/>
    </row>
    <row r="4724" spans="3:6" s="532" customFormat="1">
      <c r="C4724" s="536"/>
      <c r="F4724" s="537"/>
    </row>
    <row r="4725" spans="3:6" s="532" customFormat="1">
      <c r="C4725" s="536"/>
      <c r="F4725" s="537"/>
    </row>
    <row r="4726" spans="3:6" s="532" customFormat="1">
      <c r="C4726" s="536"/>
      <c r="F4726" s="537"/>
    </row>
    <row r="4727" spans="3:6" s="532" customFormat="1">
      <c r="C4727" s="536"/>
      <c r="F4727" s="537"/>
    </row>
    <row r="4728" spans="3:6" s="532" customFormat="1">
      <c r="C4728" s="536"/>
      <c r="F4728" s="537"/>
    </row>
    <row r="4729" spans="3:6" s="532" customFormat="1">
      <c r="C4729" s="536"/>
      <c r="F4729" s="537"/>
    </row>
    <row r="4730" spans="3:6" s="532" customFormat="1">
      <c r="C4730" s="536"/>
      <c r="F4730" s="537"/>
    </row>
    <row r="4731" spans="3:6" s="532" customFormat="1">
      <c r="C4731" s="536"/>
      <c r="F4731" s="537"/>
    </row>
    <row r="4732" spans="3:6" s="532" customFormat="1">
      <c r="C4732" s="536"/>
      <c r="F4732" s="537"/>
    </row>
    <row r="4733" spans="3:6" s="532" customFormat="1">
      <c r="C4733" s="536"/>
      <c r="F4733" s="537"/>
    </row>
    <row r="4734" spans="3:6" s="532" customFormat="1">
      <c r="C4734" s="536"/>
      <c r="F4734" s="537"/>
    </row>
    <row r="4735" spans="3:6" s="532" customFormat="1">
      <c r="C4735" s="536"/>
      <c r="F4735" s="537"/>
    </row>
    <row r="4736" spans="3:6" s="532" customFormat="1">
      <c r="C4736" s="536"/>
      <c r="F4736" s="537"/>
    </row>
    <row r="4737" spans="3:6" s="532" customFormat="1">
      <c r="C4737" s="536"/>
      <c r="F4737" s="537"/>
    </row>
    <row r="4738" spans="3:6" s="532" customFormat="1">
      <c r="C4738" s="536"/>
      <c r="F4738" s="537"/>
    </row>
    <row r="4739" spans="3:6" s="532" customFormat="1">
      <c r="C4739" s="536"/>
      <c r="F4739" s="537"/>
    </row>
    <row r="4740" spans="3:6" s="532" customFormat="1">
      <c r="C4740" s="536"/>
      <c r="F4740" s="537"/>
    </row>
    <row r="4741" spans="3:6" s="532" customFormat="1">
      <c r="C4741" s="536"/>
      <c r="F4741" s="537"/>
    </row>
    <row r="4742" spans="3:6" s="532" customFormat="1">
      <c r="C4742" s="536"/>
      <c r="F4742" s="537"/>
    </row>
    <row r="4743" spans="3:6" s="532" customFormat="1">
      <c r="C4743" s="536"/>
      <c r="F4743" s="537"/>
    </row>
    <row r="4744" spans="3:6" s="532" customFormat="1">
      <c r="C4744" s="536"/>
      <c r="F4744" s="537"/>
    </row>
    <row r="4745" spans="3:6" s="532" customFormat="1">
      <c r="C4745" s="536"/>
      <c r="F4745" s="537"/>
    </row>
    <row r="4746" spans="3:6" s="532" customFormat="1">
      <c r="C4746" s="536"/>
      <c r="F4746" s="537"/>
    </row>
    <row r="4747" spans="3:6" s="532" customFormat="1">
      <c r="C4747" s="536"/>
      <c r="F4747" s="537"/>
    </row>
    <row r="4748" spans="3:6" s="532" customFormat="1">
      <c r="C4748" s="536"/>
      <c r="F4748" s="537"/>
    </row>
    <row r="4749" spans="3:6" s="532" customFormat="1">
      <c r="C4749" s="536"/>
      <c r="F4749" s="537"/>
    </row>
    <row r="4750" spans="3:6" s="532" customFormat="1">
      <c r="C4750" s="536"/>
      <c r="F4750" s="537"/>
    </row>
    <row r="4751" spans="3:6" s="532" customFormat="1">
      <c r="C4751" s="536"/>
      <c r="F4751" s="537"/>
    </row>
    <row r="4752" spans="3:6" s="532" customFormat="1">
      <c r="C4752" s="536"/>
      <c r="F4752" s="537"/>
    </row>
    <row r="4753" spans="3:6" s="532" customFormat="1">
      <c r="C4753" s="536"/>
      <c r="F4753" s="537"/>
    </row>
    <row r="4754" spans="3:6" s="532" customFormat="1">
      <c r="C4754" s="536"/>
      <c r="F4754" s="537"/>
    </row>
    <row r="4755" spans="3:6" s="532" customFormat="1">
      <c r="C4755" s="536"/>
      <c r="F4755" s="537"/>
    </row>
    <row r="4756" spans="3:6" s="532" customFormat="1">
      <c r="C4756" s="536"/>
      <c r="F4756" s="537"/>
    </row>
    <row r="4757" spans="3:6" s="532" customFormat="1">
      <c r="C4757" s="536"/>
      <c r="F4757" s="537"/>
    </row>
    <row r="4758" spans="3:6" s="532" customFormat="1">
      <c r="C4758" s="536"/>
      <c r="F4758" s="537"/>
    </row>
    <row r="4759" spans="3:6" s="532" customFormat="1">
      <c r="C4759" s="536"/>
      <c r="F4759" s="537"/>
    </row>
    <row r="4760" spans="3:6" s="532" customFormat="1">
      <c r="C4760" s="536"/>
      <c r="F4760" s="537"/>
    </row>
    <row r="4761" spans="3:6" s="532" customFormat="1">
      <c r="C4761" s="536"/>
      <c r="F4761" s="537"/>
    </row>
    <row r="4762" spans="3:6" s="532" customFormat="1">
      <c r="C4762" s="536"/>
      <c r="F4762" s="537"/>
    </row>
    <row r="4763" spans="3:6" s="532" customFormat="1">
      <c r="C4763" s="536"/>
      <c r="F4763" s="537"/>
    </row>
    <row r="4764" spans="3:6" s="532" customFormat="1">
      <c r="C4764" s="536"/>
      <c r="F4764" s="537"/>
    </row>
    <row r="4765" spans="3:6" s="532" customFormat="1">
      <c r="C4765" s="536"/>
      <c r="F4765" s="537"/>
    </row>
    <row r="4766" spans="3:6" s="532" customFormat="1">
      <c r="C4766" s="536"/>
      <c r="F4766" s="537"/>
    </row>
    <row r="4767" spans="3:6" s="532" customFormat="1">
      <c r="C4767" s="536"/>
      <c r="F4767" s="537"/>
    </row>
    <row r="4768" spans="3:6" s="532" customFormat="1">
      <c r="C4768" s="536"/>
      <c r="F4768" s="537"/>
    </row>
    <row r="4769" spans="3:6" s="532" customFormat="1">
      <c r="C4769" s="536"/>
      <c r="F4769" s="537"/>
    </row>
    <row r="4770" spans="3:6" s="532" customFormat="1">
      <c r="C4770" s="536"/>
      <c r="F4770" s="537"/>
    </row>
    <row r="4771" spans="3:6" s="532" customFormat="1">
      <c r="C4771" s="536"/>
      <c r="F4771" s="537"/>
    </row>
    <row r="4772" spans="3:6" s="532" customFormat="1">
      <c r="C4772" s="536"/>
      <c r="F4772" s="537"/>
    </row>
    <row r="4773" spans="3:6" s="532" customFormat="1">
      <c r="C4773" s="536"/>
      <c r="F4773" s="537"/>
    </row>
    <row r="4774" spans="3:6" s="532" customFormat="1">
      <c r="C4774" s="536"/>
      <c r="F4774" s="537"/>
    </row>
    <row r="4775" spans="3:6" s="532" customFormat="1">
      <c r="C4775" s="536"/>
      <c r="F4775" s="537"/>
    </row>
    <row r="4776" spans="3:6" s="532" customFormat="1">
      <c r="C4776" s="536"/>
      <c r="F4776" s="537"/>
    </row>
    <row r="4777" spans="3:6" s="532" customFormat="1">
      <c r="C4777" s="536"/>
      <c r="F4777" s="537"/>
    </row>
    <row r="4778" spans="3:6" s="532" customFormat="1">
      <c r="C4778" s="536"/>
      <c r="F4778" s="537"/>
    </row>
    <row r="4779" spans="3:6" s="532" customFormat="1">
      <c r="C4779" s="536"/>
      <c r="F4779" s="537"/>
    </row>
    <row r="4780" spans="3:6" s="532" customFormat="1">
      <c r="C4780" s="536"/>
      <c r="F4780" s="537"/>
    </row>
    <row r="4781" spans="3:6" s="532" customFormat="1">
      <c r="C4781" s="536"/>
      <c r="F4781" s="537"/>
    </row>
    <row r="4782" spans="3:6" s="532" customFormat="1">
      <c r="C4782" s="536"/>
      <c r="F4782" s="537"/>
    </row>
    <row r="4783" spans="3:6" s="532" customFormat="1">
      <c r="C4783" s="536"/>
      <c r="F4783" s="537"/>
    </row>
    <row r="4784" spans="3:6" s="532" customFormat="1">
      <c r="C4784" s="536"/>
      <c r="F4784" s="537"/>
    </row>
    <row r="4785" spans="3:6" s="532" customFormat="1">
      <c r="C4785" s="536"/>
      <c r="F4785" s="537"/>
    </row>
    <row r="4786" spans="3:6" s="532" customFormat="1">
      <c r="C4786" s="536"/>
      <c r="F4786" s="537"/>
    </row>
    <row r="4787" spans="3:6" s="532" customFormat="1">
      <c r="C4787" s="536"/>
      <c r="F4787" s="537"/>
    </row>
    <row r="4788" spans="3:6" s="532" customFormat="1">
      <c r="C4788" s="536"/>
      <c r="F4788" s="537"/>
    </row>
    <row r="4789" spans="3:6" s="532" customFormat="1">
      <c r="C4789" s="536"/>
      <c r="F4789" s="537"/>
    </row>
    <row r="4790" spans="3:6" s="532" customFormat="1">
      <c r="C4790" s="536"/>
      <c r="F4790" s="537"/>
    </row>
    <row r="4791" spans="3:6" s="532" customFormat="1">
      <c r="C4791" s="536"/>
      <c r="F4791" s="537"/>
    </row>
    <row r="4792" spans="3:6" s="532" customFormat="1">
      <c r="C4792" s="536"/>
      <c r="F4792" s="537"/>
    </row>
    <row r="4793" spans="3:6" s="532" customFormat="1">
      <c r="C4793" s="536"/>
      <c r="F4793" s="537"/>
    </row>
    <row r="4794" spans="3:6" s="532" customFormat="1">
      <c r="C4794" s="536"/>
      <c r="F4794" s="537"/>
    </row>
    <row r="4795" spans="3:6" s="532" customFormat="1">
      <c r="C4795" s="536"/>
      <c r="F4795" s="537"/>
    </row>
    <row r="4796" spans="3:6" s="532" customFormat="1">
      <c r="C4796" s="536"/>
      <c r="F4796" s="537"/>
    </row>
    <row r="4797" spans="3:6" s="532" customFormat="1">
      <c r="C4797" s="536"/>
      <c r="F4797" s="537"/>
    </row>
    <row r="4798" spans="3:6" s="532" customFormat="1">
      <c r="C4798" s="536"/>
      <c r="F4798" s="537"/>
    </row>
    <row r="4799" spans="3:6" s="532" customFormat="1">
      <c r="C4799" s="536"/>
      <c r="F4799" s="537"/>
    </row>
    <row r="4800" spans="3:6" s="532" customFormat="1">
      <c r="C4800" s="536"/>
      <c r="F4800" s="537"/>
    </row>
    <row r="4801" spans="3:6" s="532" customFormat="1">
      <c r="C4801" s="536"/>
      <c r="F4801" s="537"/>
    </row>
    <row r="4802" spans="3:6" s="532" customFormat="1">
      <c r="C4802" s="536"/>
      <c r="F4802" s="537"/>
    </row>
    <row r="4803" spans="3:6" s="532" customFormat="1">
      <c r="C4803" s="536"/>
      <c r="F4803" s="537"/>
    </row>
    <row r="4804" spans="3:6" s="532" customFormat="1">
      <c r="C4804" s="536"/>
      <c r="F4804" s="537"/>
    </row>
    <row r="4805" spans="3:6" s="532" customFormat="1">
      <c r="C4805" s="536"/>
      <c r="F4805" s="537"/>
    </row>
    <row r="4806" spans="3:6" s="532" customFormat="1">
      <c r="C4806" s="536"/>
      <c r="F4806" s="537"/>
    </row>
    <row r="4807" spans="3:6" s="532" customFormat="1">
      <c r="C4807" s="536"/>
      <c r="F4807" s="537"/>
    </row>
    <row r="4808" spans="3:6" s="532" customFormat="1">
      <c r="C4808" s="536"/>
      <c r="F4808" s="537"/>
    </row>
    <row r="4809" spans="3:6" s="532" customFormat="1">
      <c r="C4809" s="536"/>
      <c r="F4809" s="537"/>
    </row>
    <row r="4810" spans="3:6" s="532" customFormat="1">
      <c r="C4810" s="536"/>
      <c r="F4810" s="537"/>
    </row>
    <row r="4811" spans="3:6" s="532" customFormat="1">
      <c r="C4811" s="536"/>
      <c r="F4811" s="537"/>
    </row>
    <row r="4812" spans="3:6" s="532" customFormat="1">
      <c r="C4812" s="536"/>
      <c r="F4812" s="537"/>
    </row>
    <row r="4813" spans="3:6" s="532" customFormat="1">
      <c r="C4813" s="536"/>
      <c r="F4813" s="537"/>
    </row>
    <row r="4814" spans="3:6" s="532" customFormat="1">
      <c r="C4814" s="536"/>
      <c r="F4814" s="537"/>
    </row>
    <row r="4815" spans="3:6" s="532" customFormat="1">
      <c r="C4815" s="536"/>
      <c r="F4815" s="537"/>
    </row>
    <row r="4816" spans="3:6" s="532" customFormat="1">
      <c r="C4816" s="536"/>
      <c r="F4816" s="537"/>
    </row>
    <row r="4817" spans="3:6" s="532" customFormat="1">
      <c r="C4817" s="536"/>
      <c r="F4817" s="537"/>
    </row>
    <row r="4818" spans="3:6" s="532" customFormat="1">
      <c r="C4818" s="536"/>
      <c r="F4818" s="537"/>
    </row>
    <row r="4819" spans="3:6" s="532" customFormat="1">
      <c r="C4819" s="536"/>
      <c r="F4819" s="537"/>
    </row>
    <row r="4820" spans="3:6" s="532" customFormat="1">
      <c r="C4820" s="536"/>
      <c r="F4820" s="537"/>
    </row>
    <row r="4821" spans="3:6" s="532" customFormat="1">
      <c r="C4821" s="536"/>
      <c r="F4821" s="537"/>
    </row>
    <row r="4822" spans="3:6" s="532" customFormat="1">
      <c r="C4822" s="536"/>
      <c r="F4822" s="537"/>
    </row>
    <row r="4823" spans="3:6" s="532" customFormat="1">
      <c r="C4823" s="536"/>
      <c r="F4823" s="537"/>
    </row>
    <row r="4824" spans="3:6" s="532" customFormat="1">
      <c r="C4824" s="536"/>
      <c r="F4824" s="537"/>
    </row>
    <row r="4825" spans="3:6" s="532" customFormat="1">
      <c r="C4825" s="536"/>
      <c r="F4825" s="537"/>
    </row>
    <row r="4826" spans="3:6" s="532" customFormat="1">
      <c r="C4826" s="536"/>
      <c r="F4826" s="537"/>
    </row>
    <row r="4827" spans="3:6" s="532" customFormat="1">
      <c r="C4827" s="536"/>
      <c r="F4827" s="537"/>
    </row>
    <row r="4828" spans="3:6" s="532" customFormat="1">
      <c r="C4828" s="536"/>
      <c r="F4828" s="537"/>
    </row>
    <row r="4829" spans="3:6" s="532" customFormat="1">
      <c r="C4829" s="536"/>
      <c r="F4829" s="537"/>
    </row>
    <row r="4830" spans="3:6" s="532" customFormat="1">
      <c r="C4830" s="536"/>
      <c r="F4830" s="537"/>
    </row>
    <row r="4831" spans="3:6" s="532" customFormat="1">
      <c r="C4831" s="536"/>
      <c r="F4831" s="537"/>
    </row>
    <row r="4832" spans="3:6" s="532" customFormat="1">
      <c r="C4832" s="536"/>
      <c r="F4832" s="537"/>
    </row>
    <row r="4833" spans="3:6" s="532" customFormat="1">
      <c r="C4833" s="536"/>
      <c r="F4833" s="537"/>
    </row>
    <row r="4834" spans="3:6" s="532" customFormat="1">
      <c r="C4834" s="536"/>
      <c r="F4834" s="537"/>
    </row>
    <row r="4835" spans="3:6" s="532" customFormat="1">
      <c r="C4835" s="536"/>
      <c r="F4835" s="537"/>
    </row>
    <row r="4836" spans="3:6" s="532" customFormat="1">
      <c r="C4836" s="536"/>
      <c r="F4836" s="537"/>
    </row>
    <row r="4837" spans="3:6" s="532" customFormat="1">
      <c r="C4837" s="536"/>
      <c r="F4837" s="537"/>
    </row>
    <row r="4838" spans="3:6" s="532" customFormat="1">
      <c r="C4838" s="536"/>
      <c r="F4838" s="537"/>
    </row>
    <row r="4839" spans="3:6" s="532" customFormat="1">
      <c r="C4839" s="536"/>
      <c r="F4839" s="537"/>
    </row>
    <row r="4840" spans="3:6" s="532" customFormat="1">
      <c r="C4840" s="536"/>
      <c r="F4840" s="537"/>
    </row>
    <row r="4841" spans="3:6" s="532" customFormat="1">
      <c r="C4841" s="536"/>
      <c r="F4841" s="537"/>
    </row>
    <row r="4842" spans="3:6" s="532" customFormat="1">
      <c r="C4842" s="536"/>
      <c r="F4842" s="537"/>
    </row>
    <row r="4843" spans="3:6" s="532" customFormat="1">
      <c r="C4843" s="536"/>
      <c r="F4843" s="537"/>
    </row>
    <row r="4844" spans="3:6" s="532" customFormat="1">
      <c r="C4844" s="536"/>
      <c r="F4844" s="537"/>
    </row>
    <row r="4845" spans="3:6" s="532" customFormat="1">
      <c r="C4845" s="536"/>
      <c r="F4845" s="537"/>
    </row>
    <row r="4846" spans="3:6" s="532" customFormat="1">
      <c r="C4846" s="536"/>
      <c r="F4846" s="537"/>
    </row>
    <row r="4847" spans="3:6" s="532" customFormat="1">
      <c r="C4847" s="536"/>
      <c r="F4847" s="537"/>
    </row>
    <row r="4848" spans="3:6" s="532" customFormat="1">
      <c r="C4848" s="536"/>
      <c r="F4848" s="537"/>
    </row>
    <row r="4849" spans="3:6" s="532" customFormat="1">
      <c r="C4849" s="536"/>
      <c r="F4849" s="537"/>
    </row>
    <row r="4850" spans="3:6" s="532" customFormat="1">
      <c r="C4850" s="536"/>
      <c r="F4850" s="537"/>
    </row>
    <row r="4851" spans="3:6" s="532" customFormat="1">
      <c r="C4851" s="536"/>
      <c r="F4851" s="537"/>
    </row>
    <row r="4852" spans="3:6" s="532" customFormat="1">
      <c r="C4852" s="536"/>
      <c r="F4852" s="537"/>
    </row>
    <row r="4853" spans="3:6" s="532" customFormat="1">
      <c r="C4853" s="536"/>
      <c r="F4853" s="537"/>
    </row>
    <row r="4854" spans="3:6" s="532" customFormat="1">
      <c r="C4854" s="536"/>
      <c r="F4854" s="537"/>
    </row>
    <row r="4855" spans="3:6" s="532" customFormat="1">
      <c r="C4855" s="536"/>
      <c r="F4855" s="537"/>
    </row>
    <row r="4856" spans="3:6" s="532" customFormat="1">
      <c r="C4856" s="536"/>
      <c r="F4856" s="537"/>
    </row>
    <row r="4857" spans="3:6" s="532" customFormat="1">
      <c r="C4857" s="536"/>
      <c r="F4857" s="537"/>
    </row>
    <row r="4858" spans="3:6" s="532" customFormat="1">
      <c r="C4858" s="536"/>
      <c r="F4858" s="537"/>
    </row>
    <row r="4859" spans="3:6" s="532" customFormat="1">
      <c r="C4859" s="536"/>
      <c r="F4859" s="537"/>
    </row>
    <row r="4860" spans="3:6" s="532" customFormat="1">
      <c r="C4860" s="536"/>
      <c r="F4860" s="537"/>
    </row>
    <row r="4861" spans="3:6" s="532" customFormat="1">
      <c r="C4861" s="536"/>
      <c r="F4861" s="537"/>
    </row>
    <row r="4862" spans="3:6" s="532" customFormat="1">
      <c r="C4862" s="536"/>
      <c r="F4862" s="537"/>
    </row>
    <row r="4863" spans="3:6" s="532" customFormat="1">
      <c r="C4863" s="536"/>
      <c r="F4863" s="537"/>
    </row>
    <row r="4864" spans="3:6" s="532" customFormat="1">
      <c r="C4864" s="536"/>
      <c r="F4864" s="537"/>
    </row>
    <row r="4865" spans="3:6" s="532" customFormat="1">
      <c r="C4865" s="536"/>
      <c r="F4865" s="537"/>
    </row>
    <row r="4866" spans="3:6" s="532" customFormat="1">
      <c r="C4866" s="536"/>
      <c r="F4866" s="537"/>
    </row>
    <row r="4867" spans="3:6" s="532" customFormat="1">
      <c r="C4867" s="536"/>
      <c r="F4867" s="537"/>
    </row>
    <row r="4868" spans="3:6" s="532" customFormat="1">
      <c r="C4868" s="536"/>
      <c r="F4868" s="537"/>
    </row>
    <row r="4869" spans="3:6" s="532" customFormat="1">
      <c r="C4869" s="536"/>
      <c r="F4869" s="537"/>
    </row>
    <row r="4870" spans="3:6" s="532" customFormat="1">
      <c r="C4870" s="536"/>
      <c r="F4870" s="537"/>
    </row>
    <row r="4871" spans="3:6" s="532" customFormat="1">
      <c r="C4871" s="536"/>
      <c r="F4871" s="537"/>
    </row>
    <row r="4872" spans="3:6" s="532" customFormat="1">
      <c r="C4872" s="536"/>
      <c r="F4872" s="537"/>
    </row>
    <row r="4873" spans="3:6" s="532" customFormat="1">
      <c r="C4873" s="536"/>
      <c r="F4873" s="537"/>
    </row>
    <row r="4874" spans="3:6" s="532" customFormat="1">
      <c r="C4874" s="536"/>
      <c r="F4874" s="537"/>
    </row>
    <row r="4875" spans="3:6" s="532" customFormat="1">
      <c r="C4875" s="536"/>
      <c r="F4875" s="537"/>
    </row>
    <row r="4876" spans="3:6" s="532" customFormat="1">
      <c r="C4876" s="536"/>
      <c r="F4876" s="537"/>
    </row>
    <row r="4877" spans="3:6" s="532" customFormat="1">
      <c r="C4877" s="536"/>
      <c r="F4877" s="537"/>
    </row>
    <row r="4878" spans="3:6" s="532" customFormat="1">
      <c r="C4878" s="536"/>
      <c r="F4878" s="537"/>
    </row>
    <row r="4879" spans="3:6" s="532" customFormat="1">
      <c r="C4879" s="536"/>
      <c r="F4879" s="537"/>
    </row>
    <row r="4880" spans="3:6" s="532" customFormat="1">
      <c r="C4880" s="536"/>
      <c r="F4880" s="537"/>
    </row>
    <row r="4881" spans="3:6" s="532" customFormat="1">
      <c r="C4881" s="536"/>
      <c r="F4881" s="537"/>
    </row>
    <row r="4882" spans="3:6" s="532" customFormat="1">
      <c r="C4882" s="536"/>
      <c r="F4882" s="537"/>
    </row>
    <row r="4883" spans="3:6" s="532" customFormat="1">
      <c r="C4883" s="536"/>
      <c r="F4883" s="537"/>
    </row>
    <row r="4884" spans="3:6" s="532" customFormat="1">
      <c r="C4884" s="536"/>
      <c r="F4884" s="537"/>
    </row>
    <row r="4885" spans="3:6" s="532" customFormat="1">
      <c r="C4885" s="536"/>
      <c r="F4885" s="537"/>
    </row>
    <row r="4886" spans="3:6" s="532" customFormat="1">
      <c r="C4886" s="536"/>
      <c r="F4886" s="537"/>
    </row>
    <row r="4887" spans="3:6" s="532" customFormat="1">
      <c r="C4887" s="536"/>
      <c r="F4887" s="537"/>
    </row>
    <row r="4888" spans="3:6" s="532" customFormat="1">
      <c r="C4888" s="536"/>
      <c r="F4888" s="537"/>
    </row>
    <row r="4889" spans="3:6" s="532" customFormat="1">
      <c r="C4889" s="536"/>
      <c r="F4889" s="537"/>
    </row>
    <row r="4890" spans="3:6" s="532" customFormat="1">
      <c r="C4890" s="536"/>
      <c r="F4890" s="537"/>
    </row>
    <row r="4891" spans="3:6" s="532" customFormat="1">
      <c r="C4891" s="536"/>
      <c r="F4891" s="537"/>
    </row>
    <row r="4892" spans="3:6" s="532" customFormat="1">
      <c r="C4892" s="536"/>
      <c r="F4892" s="537"/>
    </row>
    <row r="4893" spans="3:6" s="532" customFormat="1">
      <c r="C4893" s="536"/>
      <c r="F4893" s="537"/>
    </row>
    <row r="4894" spans="3:6" s="532" customFormat="1">
      <c r="C4894" s="536"/>
      <c r="F4894" s="537"/>
    </row>
    <row r="4895" spans="3:6" s="532" customFormat="1">
      <c r="C4895" s="536"/>
      <c r="F4895" s="537"/>
    </row>
    <row r="4896" spans="3:6" s="532" customFormat="1">
      <c r="C4896" s="536"/>
      <c r="F4896" s="537"/>
    </row>
    <row r="4897" spans="3:6" s="532" customFormat="1">
      <c r="C4897" s="536"/>
      <c r="F4897" s="537"/>
    </row>
    <row r="4898" spans="3:6" s="532" customFormat="1">
      <c r="C4898" s="536"/>
      <c r="F4898" s="537"/>
    </row>
    <row r="4899" spans="3:6" s="532" customFormat="1">
      <c r="C4899" s="536"/>
      <c r="F4899" s="537"/>
    </row>
    <row r="4900" spans="3:6" s="532" customFormat="1">
      <c r="C4900" s="536"/>
      <c r="F4900" s="537"/>
    </row>
    <row r="4901" spans="3:6" s="532" customFormat="1">
      <c r="C4901" s="536"/>
      <c r="F4901" s="537"/>
    </row>
    <row r="4902" spans="3:6" s="532" customFormat="1">
      <c r="C4902" s="536"/>
      <c r="F4902" s="537"/>
    </row>
    <row r="4903" spans="3:6" s="532" customFormat="1">
      <c r="C4903" s="536"/>
      <c r="F4903" s="537"/>
    </row>
    <row r="4904" spans="3:6" s="532" customFormat="1">
      <c r="C4904" s="536"/>
      <c r="F4904" s="537"/>
    </row>
    <row r="4905" spans="3:6" s="532" customFormat="1">
      <c r="C4905" s="536"/>
      <c r="F4905" s="537"/>
    </row>
    <row r="4906" spans="3:6" s="532" customFormat="1">
      <c r="C4906" s="536"/>
      <c r="F4906" s="537"/>
    </row>
    <row r="4907" spans="3:6" s="532" customFormat="1">
      <c r="C4907" s="536"/>
      <c r="F4907" s="537"/>
    </row>
    <row r="4908" spans="3:6" s="532" customFormat="1">
      <c r="C4908" s="536"/>
      <c r="F4908" s="537"/>
    </row>
    <row r="4909" spans="3:6" s="532" customFormat="1">
      <c r="C4909" s="536"/>
      <c r="F4909" s="537"/>
    </row>
    <row r="4910" spans="3:6" s="532" customFormat="1">
      <c r="C4910" s="536"/>
      <c r="F4910" s="537"/>
    </row>
    <row r="4911" spans="3:6" s="532" customFormat="1">
      <c r="C4911" s="536"/>
      <c r="F4911" s="537"/>
    </row>
    <row r="4912" spans="3:6" s="532" customFormat="1">
      <c r="C4912" s="536"/>
      <c r="F4912" s="537"/>
    </row>
    <row r="4913" spans="3:6" s="532" customFormat="1">
      <c r="C4913" s="536"/>
      <c r="F4913" s="537"/>
    </row>
    <row r="4914" spans="3:6" s="532" customFormat="1">
      <c r="C4914" s="536"/>
      <c r="F4914" s="537"/>
    </row>
    <row r="4915" spans="3:6" s="532" customFormat="1">
      <c r="C4915" s="536"/>
      <c r="F4915" s="537"/>
    </row>
    <row r="4916" spans="3:6" s="532" customFormat="1">
      <c r="C4916" s="536"/>
      <c r="F4916" s="537"/>
    </row>
    <row r="4917" spans="3:6" s="532" customFormat="1">
      <c r="C4917" s="536"/>
      <c r="F4917" s="537"/>
    </row>
    <row r="4918" spans="3:6" s="532" customFormat="1">
      <c r="C4918" s="536"/>
      <c r="F4918" s="537"/>
    </row>
    <row r="4919" spans="3:6" s="532" customFormat="1">
      <c r="C4919" s="536"/>
      <c r="F4919" s="537"/>
    </row>
    <row r="4920" spans="3:6" s="532" customFormat="1">
      <c r="C4920" s="536"/>
      <c r="F4920" s="537"/>
    </row>
    <row r="4921" spans="3:6" s="532" customFormat="1">
      <c r="C4921" s="536"/>
      <c r="F4921" s="537"/>
    </row>
    <row r="4922" spans="3:6" s="532" customFormat="1">
      <c r="C4922" s="536"/>
      <c r="F4922" s="537"/>
    </row>
    <row r="4923" spans="3:6" s="532" customFormat="1">
      <c r="C4923" s="536"/>
      <c r="F4923" s="537"/>
    </row>
    <row r="4924" spans="3:6" s="532" customFormat="1">
      <c r="C4924" s="536"/>
      <c r="F4924" s="537"/>
    </row>
    <row r="4925" spans="3:6" s="532" customFormat="1">
      <c r="C4925" s="536"/>
      <c r="F4925" s="537"/>
    </row>
    <row r="4926" spans="3:6" s="532" customFormat="1">
      <c r="C4926" s="536"/>
      <c r="F4926" s="537"/>
    </row>
    <row r="4927" spans="3:6" s="532" customFormat="1">
      <c r="C4927" s="536"/>
      <c r="F4927" s="537"/>
    </row>
    <row r="4928" spans="3:6" s="532" customFormat="1">
      <c r="C4928" s="536"/>
      <c r="F4928" s="537"/>
    </row>
    <row r="4929" spans="3:6" s="532" customFormat="1">
      <c r="C4929" s="536"/>
      <c r="F4929" s="537"/>
    </row>
    <row r="4930" spans="3:6" s="532" customFormat="1">
      <c r="C4930" s="536"/>
      <c r="F4930" s="537"/>
    </row>
    <row r="4931" spans="3:6" s="532" customFormat="1">
      <c r="C4931" s="536"/>
      <c r="F4931" s="537"/>
    </row>
    <row r="4932" spans="3:6" s="532" customFormat="1">
      <c r="C4932" s="536"/>
      <c r="F4932" s="537"/>
    </row>
    <row r="4933" spans="3:6" s="532" customFormat="1">
      <c r="C4933" s="536"/>
      <c r="F4933" s="537"/>
    </row>
    <row r="4934" spans="3:6" s="532" customFormat="1">
      <c r="C4934" s="536"/>
      <c r="F4934" s="537"/>
    </row>
    <row r="4935" spans="3:6" s="532" customFormat="1">
      <c r="C4935" s="536"/>
      <c r="F4935" s="537"/>
    </row>
    <row r="4936" spans="3:6" s="532" customFormat="1">
      <c r="C4936" s="536"/>
      <c r="F4936" s="537"/>
    </row>
    <row r="4937" spans="3:6" s="532" customFormat="1">
      <c r="C4937" s="536"/>
      <c r="F4937" s="537"/>
    </row>
    <row r="4938" spans="3:6" s="532" customFormat="1">
      <c r="C4938" s="536"/>
      <c r="F4938" s="537"/>
    </row>
    <row r="4939" spans="3:6" s="532" customFormat="1">
      <c r="C4939" s="536"/>
      <c r="F4939" s="537"/>
    </row>
    <row r="4940" spans="3:6" s="532" customFormat="1">
      <c r="C4940" s="536"/>
      <c r="F4940" s="537"/>
    </row>
    <row r="4941" spans="3:6" s="532" customFormat="1">
      <c r="C4941" s="536"/>
      <c r="F4941" s="537"/>
    </row>
    <row r="4942" spans="3:6" s="532" customFormat="1">
      <c r="C4942" s="536"/>
      <c r="F4942" s="537"/>
    </row>
    <row r="4943" spans="3:6" s="532" customFormat="1">
      <c r="C4943" s="536"/>
      <c r="F4943" s="537"/>
    </row>
    <row r="4944" spans="3:6" s="532" customFormat="1">
      <c r="C4944" s="536"/>
      <c r="F4944" s="537"/>
    </row>
    <row r="4945" spans="3:6" s="532" customFormat="1">
      <c r="C4945" s="536"/>
      <c r="F4945" s="537"/>
    </row>
    <row r="4946" spans="3:6" s="532" customFormat="1">
      <c r="C4946" s="536"/>
      <c r="F4946" s="537"/>
    </row>
    <row r="4947" spans="3:6" s="532" customFormat="1">
      <c r="C4947" s="536"/>
      <c r="F4947" s="537"/>
    </row>
    <row r="4948" spans="3:6" s="532" customFormat="1">
      <c r="C4948" s="536"/>
      <c r="F4948" s="537"/>
    </row>
    <row r="4949" spans="3:6" s="532" customFormat="1">
      <c r="C4949" s="536"/>
      <c r="F4949" s="537"/>
    </row>
    <row r="4950" spans="3:6" s="532" customFormat="1">
      <c r="C4950" s="536"/>
      <c r="F4950" s="537"/>
    </row>
    <row r="4951" spans="3:6" s="532" customFormat="1">
      <c r="C4951" s="536"/>
      <c r="F4951" s="537"/>
    </row>
    <row r="4952" spans="3:6" s="532" customFormat="1">
      <c r="C4952" s="536"/>
      <c r="F4952" s="537"/>
    </row>
    <row r="4953" spans="3:6" s="532" customFormat="1">
      <c r="C4953" s="536"/>
      <c r="F4953" s="537"/>
    </row>
    <row r="4954" spans="3:6" s="532" customFormat="1">
      <c r="C4954" s="536"/>
      <c r="F4954" s="537"/>
    </row>
    <row r="4955" spans="3:6" s="532" customFormat="1">
      <c r="C4955" s="536"/>
      <c r="F4955" s="537"/>
    </row>
    <row r="4956" spans="3:6" s="532" customFormat="1">
      <c r="C4956" s="536"/>
      <c r="F4956" s="537"/>
    </row>
    <row r="4957" spans="3:6" s="532" customFormat="1">
      <c r="C4957" s="536"/>
      <c r="F4957" s="537"/>
    </row>
    <row r="4958" spans="3:6" s="532" customFormat="1">
      <c r="C4958" s="536"/>
      <c r="F4958" s="537"/>
    </row>
    <row r="4959" spans="3:6" s="532" customFormat="1">
      <c r="C4959" s="536"/>
      <c r="F4959" s="537"/>
    </row>
    <row r="4960" spans="3:6" s="532" customFormat="1">
      <c r="C4960" s="536"/>
      <c r="F4960" s="537"/>
    </row>
    <row r="4961" spans="3:6" s="532" customFormat="1">
      <c r="C4961" s="536"/>
      <c r="F4961" s="537"/>
    </row>
    <row r="4962" spans="3:6" s="532" customFormat="1">
      <c r="C4962" s="536"/>
      <c r="F4962" s="537"/>
    </row>
    <row r="4963" spans="3:6" s="532" customFormat="1">
      <c r="C4963" s="536"/>
      <c r="F4963" s="537"/>
    </row>
    <row r="4964" spans="3:6" s="532" customFormat="1">
      <c r="C4964" s="536"/>
      <c r="F4964" s="537"/>
    </row>
    <row r="4965" spans="3:6" s="532" customFormat="1">
      <c r="C4965" s="536"/>
      <c r="F4965" s="537"/>
    </row>
    <row r="4966" spans="3:6" s="532" customFormat="1">
      <c r="C4966" s="536"/>
      <c r="F4966" s="537"/>
    </row>
    <row r="4967" spans="3:6" s="532" customFormat="1">
      <c r="C4967" s="536"/>
      <c r="F4967" s="537"/>
    </row>
    <row r="4968" spans="3:6" s="532" customFormat="1">
      <c r="C4968" s="536"/>
      <c r="F4968" s="537"/>
    </row>
    <row r="4969" spans="3:6" s="532" customFormat="1">
      <c r="C4969" s="536"/>
      <c r="F4969" s="537"/>
    </row>
    <row r="4970" spans="3:6" s="532" customFormat="1">
      <c r="C4970" s="536"/>
      <c r="F4970" s="537"/>
    </row>
    <row r="4971" spans="3:6" s="532" customFormat="1">
      <c r="C4971" s="536"/>
      <c r="F4971" s="537"/>
    </row>
    <row r="4972" spans="3:6" s="532" customFormat="1">
      <c r="C4972" s="536"/>
      <c r="F4972" s="537"/>
    </row>
    <row r="4973" spans="3:6" s="532" customFormat="1">
      <c r="C4973" s="536"/>
      <c r="F4973" s="537"/>
    </row>
    <row r="4974" spans="3:6" s="532" customFormat="1">
      <c r="C4974" s="536"/>
      <c r="F4974" s="537"/>
    </row>
    <row r="4975" spans="3:6" s="532" customFormat="1">
      <c r="C4975" s="536"/>
      <c r="F4975" s="537"/>
    </row>
    <row r="4976" spans="3:6" s="532" customFormat="1">
      <c r="C4976" s="536"/>
      <c r="F4976" s="537"/>
    </row>
    <row r="4977" spans="3:6" s="532" customFormat="1">
      <c r="C4977" s="536"/>
      <c r="F4977" s="537"/>
    </row>
    <row r="4978" spans="3:6" s="532" customFormat="1">
      <c r="C4978" s="536"/>
      <c r="F4978" s="537"/>
    </row>
    <row r="4979" spans="3:6" s="532" customFormat="1">
      <c r="C4979" s="536"/>
      <c r="F4979" s="537"/>
    </row>
    <row r="4980" spans="3:6" s="532" customFormat="1">
      <c r="C4980" s="536"/>
      <c r="F4980" s="537"/>
    </row>
    <row r="4981" spans="3:6" s="532" customFormat="1">
      <c r="C4981" s="536"/>
      <c r="F4981" s="537"/>
    </row>
    <row r="4982" spans="3:6" s="532" customFormat="1">
      <c r="C4982" s="536"/>
      <c r="F4982" s="537"/>
    </row>
    <row r="4983" spans="3:6" s="532" customFormat="1">
      <c r="C4983" s="536"/>
      <c r="F4983" s="537"/>
    </row>
    <row r="4984" spans="3:6" s="532" customFormat="1">
      <c r="C4984" s="536"/>
      <c r="F4984" s="537"/>
    </row>
    <row r="4985" spans="3:6" s="532" customFormat="1">
      <c r="C4985" s="536"/>
      <c r="F4985" s="537"/>
    </row>
    <row r="4986" spans="3:6" s="532" customFormat="1">
      <c r="C4986" s="536"/>
      <c r="F4986" s="537"/>
    </row>
    <row r="4987" spans="3:6" s="532" customFormat="1">
      <c r="C4987" s="536"/>
      <c r="F4987" s="537"/>
    </row>
    <row r="4988" spans="3:6" s="532" customFormat="1">
      <c r="C4988" s="536"/>
      <c r="F4988" s="537"/>
    </row>
    <row r="4989" spans="3:6" s="532" customFormat="1">
      <c r="C4989" s="536"/>
      <c r="F4989" s="537"/>
    </row>
    <row r="4990" spans="3:6" s="532" customFormat="1">
      <c r="C4990" s="536"/>
      <c r="F4990" s="537"/>
    </row>
    <row r="4991" spans="3:6" s="532" customFormat="1">
      <c r="C4991" s="536"/>
      <c r="F4991" s="537"/>
    </row>
    <row r="4992" spans="3:6" s="532" customFormat="1">
      <c r="C4992" s="536"/>
      <c r="F4992" s="537"/>
    </row>
    <row r="4993" spans="3:6" s="532" customFormat="1">
      <c r="C4993" s="536"/>
      <c r="F4993" s="537"/>
    </row>
    <row r="4994" spans="3:6" s="532" customFormat="1">
      <c r="C4994" s="536"/>
      <c r="F4994" s="537"/>
    </row>
    <row r="4995" spans="3:6" s="532" customFormat="1">
      <c r="C4995" s="536"/>
      <c r="F4995" s="537"/>
    </row>
    <row r="4996" spans="3:6" s="532" customFormat="1">
      <c r="C4996" s="536"/>
      <c r="F4996" s="537"/>
    </row>
    <row r="4997" spans="3:6" s="532" customFormat="1">
      <c r="C4997" s="536"/>
      <c r="F4997" s="537"/>
    </row>
    <row r="4998" spans="3:6" s="532" customFormat="1">
      <c r="C4998" s="536"/>
      <c r="F4998" s="537"/>
    </row>
    <row r="4999" spans="3:6" s="532" customFormat="1">
      <c r="C4999" s="536"/>
      <c r="F4999" s="537"/>
    </row>
    <row r="5000" spans="3:6" s="532" customFormat="1">
      <c r="C5000" s="536"/>
      <c r="F5000" s="537"/>
    </row>
    <row r="5001" spans="3:6" s="532" customFormat="1">
      <c r="C5001" s="536"/>
      <c r="F5001" s="537"/>
    </row>
    <row r="5002" spans="3:6" s="532" customFormat="1">
      <c r="C5002" s="536"/>
      <c r="F5002" s="537"/>
    </row>
    <row r="5003" spans="3:6" s="532" customFormat="1">
      <c r="C5003" s="536"/>
      <c r="F5003" s="537"/>
    </row>
    <row r="5004" spans="3:6" s="532" customFormat="1">
      <c r="C5004" s="536"/>
      <c r="F5004" s="537"/>
    </row>
    <row r="5005" spans="3:6" s="532" customFormat="1">
      <c r="C5005" s="536"/>
      <c r="F5005" s="537"/>
    </row>
    <row r="5006" spans="3:6" s="532" customFormat="1">
      <c r="C5006" s="536"/>
      <c r="F5006" s="537"/>
    </row>
    <row r="5007" spans="3:6" s="532" customFormat="1">
      <c r="C5007" s="536"/>
      <c r="F5007" s="537"/>
    </row>
    <row r="5008" spans="3:6" s="532" customFormat="1">
      <c r="C5008" s="536"/>
      <c r="F5008" s="537"/>
    </row>
    <row r="5009" spans="3:6" s="532" customFormat="1">
      <c r="C5009" s="536"/>
      <c r="F5009" s="537"/>
    </row>
    <row r="5010" spans="3:6" s="532" customFormat="1">
      <c r="C5010" s="536"/>
      <c r="F5010" s="537"/>
    </row>
    <row r="5011" spans="3:6" s="532" customFormat="1">
      <c r="C5011" s="536"/>
      <c r="F5011" s="537"/>
    </row>
    <row r="5012" spans="3:6" s="532" customFormat="1">
      <c r="C5012" s="536"/>
      <c r="F5012" s="537"/>
    </row>
    <row r="5013" spans="3:6" s="532" customFormat="1">
      <c r="C5013" s="536"/>
      <c r="F5013" s="537"/>
    </row>
    <row r="5014" spans="3:6" s="532" customFormat="1">
      <c r="C5014" s="536"/>
      <c r="F5014" s="537"/>
    </row>
    <row r="5015" spans="3:6" s="532" customFormat="1">
      <c r="C5015" s="536"/>
      <c r="F5015" s="537"/>
    </row>
    <row r="5016" spans="3:6" s="532" customFormat="1">
      <c r="C5016" s="536"/>
      <c r="F5016" s="537"/>
    </row>
    <row r="5017" spans="3:6" s="532" customFormat="1">
      <c r="C5017" s="536"/>
      <c r="F5017" s="537"/>
    </row>
    <row r="5018" spans="3:6" s="532" customFormat="1">
      <c r="C5018" s="536"/>
      <c r="F5018" s="537"/>
    </row>
    <row r="5019" spans="3:6" s="532" customFormat="1">
      <c r="C5019" s="536"/>
      <c r="F5019" s="537"/>
    </row>
    <row r="5020" spans="3:6" s="532" customFormat="1">
      <c r="C5020" s="536"/>
      <c r="F5020" s="537"/>
    </row>
    <row r="5021" spans="3:6" s="532" customFormat="1">
      <c r="C5021" s="536"/>
      <c r="F5021" s="537"/>
    </row>
    <row r="5022" spans="3:6" s="532" customFormat="1">
      <c r="C5022" s="536"/>
      <c r="F5022" s="537"/>
    </row>
    <row r="5023" spans="3:6" s="532" customFormat="1">
      <c r="C5023" s="536"/>
      <c r="F5023" s="537"/>
    </row>
    <row r="5024" spans="3:6" s="532" customFormat="1">
      <c r="C5024" s="536"/>
      <c r="F5024" s="537"/>
    </row>
    <row r="5025" spans="3:6" s="532" customFormat="1">
      <c r="C5025" s="536"/>
      <c r="F5025" s="537"/>
    </row>
    <row r="5026" spans="3:6" s="532" customFormat="1">
      <c r="C5026" s="536"/>
      <c r="F5026" s="537"/>
    </row>
    <row r="5027" spans="3:6" s="532" customFormat="1">
      <c r="C5027" s="536"/>
      <c r="F5027" s="537"/>
    </row>
    <row r="5028" spans="3:6" s="532" customFormat="1">
      <c r="C5028" s="536"/>
      <c r="F5028" s="537"/>
    </row>
    <row r="5029" spans="3:6" s="532" customFormat="1">
      <c r="C5029" s="536"/>
      <c r="F5029" s="537"/>
    </row>
    <row r="5030" spans="3:6" s="532" customFormat="1">
      <c r="C5030" s="536"/>
      <c r="F5030" s="537"/>
    </row>
    <row r="5031" spans="3:6" s="532" customFormat="1">
      <c r="C5031" s="536"/>
      <c r="F5031" s="537"/>
    </row>
    <row r="5032" spans="3:6" s="532" customFormat="1">
      <c r="C5032" s="536"/>
      <c r="F5032" s="537"/>
    </row>
    <row r="5033" spans="3:6" s="532" customFormat="1">
      <c r="C5033" s="536"/>
      <c r="F5033" s="537"/>
    </row>
    <row r="5034" spans="3:6" s="532" customFormat="1">
      <c r="C5034" s="536"/>
      <c r="F5034" s="537"/>
    </row>
    <row r="5035" spans="3:6" s="532" customFormat="1">
      <c r="C5035" s="536"/>
      <c r="F5035" s="537"/>
    </row>
    <row r="5036" spans="3:6" s="532" customFormat="1">
      <c r="C5036" s="536"/>
      <c r="F5036" s="537"/>
    </row>
    <row r="5037" spans="3:6" s="532" customFormat="1">
      <c r="C5037" s="536"/>
      <c r="F5037" s="537"/>
    </row>
    <row r="5038" spans="3:6" s="532" customFormat="1">
      <c r="C5038" s="536"/>
      <c r="F5038" s="537"/>
    </row>
    <row r="5039" spans="3:6" s="532" customFormat="1">
      <c r="C5039" s="536"/>
      <c r="F5039" s="537"/>
    </row>
    <row r="5040" spans="3:6" s="532" customFormat="1">
      <c r="C5040" s="536"/>
      <c r="F5040" s="537"/>
    </row>
    <row r="5041" spans="3:6" s="532" customFormat="1">
      <c r="C5041" s="536"/>
      <c r="F5041" s="537"/>
    </row>
    <row r="5042" spans="3:6" s="532" customFormat="1">
      <c r="C5042" s="536"/>
      <c r="F5042" s="537"/>
    </row>
    <row r="5043" spans="3:6" s="532" customFormat="1">
      <c r="C5043" s="536"/>
      <c r="F5043" s="537"/>
    </row>
    <row r="5044" spans="3:6" s="532" customFormat="1">
      <c r="C5044" s="536"/>
      <c r="F5044" s="537"/>
    </row>
    <row r="5045" spans="3:6" s="532" customFormat="1">
      <c r="C5045" s="536"/>
      <c r="F5045" s="537"/>
    </row>
    <row r="5046" spans="3:6" s="532" customFormat="1">
      <c r="C5046" s="536"/>
      <c r="F5046" s="537"/>
    </row>
    <row r="5047" spans="3:6" s="532" customFormat="1">
      <c r="C5047" s="536"/>
      <c r="F5047" s="537"/>
    </row>
    <row r="5048" spans="3:6" s="532" customFormat="1">
      <c r="C5048" s="536"/>
      <c r="F5048" s="537"/>
    </row>
    <row r="5049" spans="3:6" s="532" customFormat="1">
      <c r="C5049" s="536"/>
      <c r="F5049" s="537"/>
    </row>
    <row r="5050" spans="3:6" s="532" customFormat="1">
      <c r="C5050" s="536"/>
      <c r="F5050" s="537"/>
    </row>
    <row r="5051" spans="3:6" s="532" customFormat="1">
      <c r="C5051" s="536"/>
      <c r="F5051" s="537"/>
    </row>
    <row r="5052" spans="3:6" s="532" customFormat="1">
      <c r="C5052" s="536"/>
      <c r="F5052" s="537"/>
    </row>
    <row r="5053" spans="3:6" s="532" customFormat="1">
      <c r="C5053" s="536"/>
      <c r="F5053" s="537"/>
    </row>
    <row r="5054" spans="3:6" s="532" customFormat="1">
      <c r="C5054" s="536"/>
      <c r="F5054" s="537"/>
    </row>
    <row r="5055" spans="3:6" s="532" customFormat="1">
      <c r="C5055" s="536"/>
      <c r="F5055" s="537"/>
    </row>
    <row r="5056" spans="3:6" s="532" customFormat="1">
      <c r="C5056" s="536"/>
      <c r="F5056" s="537"/>
    </row>
    <row r="5057" spans="3:6" s="532" customFormat="1">
      <c r="C5057" s="536"/>
      <c r="F5057" s="537"/>
    </row>
    <row r="5058" spans="3:6" s="532" customFormat="1">
      <c r="C5058" s="536"/>
      <c r="F5058" s="537"/>
    </row>
    <row r="5059" spans="3:6" s="532" customFormat="1">
      <c r="C5059" s="536"/>
      <c r="F5059" s="537"/>
    </row>
    <row r="5060" spans="3:6" s="532" customFormat="1">
      <c r="C5060" s="536"/>
      <c r="F5060" s="537"/>
    </row>
    <row r="5061" spans="3:6" s="532" customFormat="1">
      <c r="C5061" s="536"/>
      <c r="F5061" s="537"/>
    </row>
    <row r="5062" spans="3:6" s="532" customFormat="1">
      <c r="C5062" s="536"/>
      <c r="F5062" s="537"/>
    </row>
    <row r="5063" spans="3:6" s="532" customFormat="1">
      <c r="C5063" s="536"/>
      <c r="F5063" s="537"/>
    </row>
    <row r="5064" spans="3:6" s="532" customFormat="1">
      <c r="C5064" s="536"/>
      <c r="F5064" s="537"/>
    </row>
    <row r="5065" spans="3:6" s="532" customFormat="1">
      <c r="C5065" s="536"/>
      <c r="F5065" s="537"/>
    </row>
    <row r="5066" spans="3:6" s="532" customFormat="1">
      <c r="C5066" s="536"/>
      <c r="F5066" s="537"/>
    </row>
    <row r="5067" spans="3:6" s="532" customFormat="1">
      <c r="C5067" s="536"/>
      <c r="F5067" s="537"/>
    </row>
    <row r="5068" spans="3:6" s="532" customFormat="1">
      <c r="C5068" s="536"/>
      <c r="F5068" s="537"/>
    </row>
    <row r="5069" spans="3:6" s="532" customFormat="1">
      <c r="C5069" s="536"/>
      <c r="F5069" s="537"/>
    </row>
    <row r="5070" spans="3:6" s="532" customFormat="1">
      <c r="C5070" s="536"/>
      <c r="F5070" s="537"/>
    </row>
    <row r="5071" spans="3:6" s="532" customFormat="1">
      <c r="C5071" s="536"/>
      <c r="F5071" s="537"/>
    </row>
    <row r="5072" spans="3:6" s="532" customFormat="1">
      <c r="C5072" s="536"/>
      <c r="F5072" s="537"/>
    </row>
    <row r="5073" spans="3:6" s="532" customFormat="1">
      <c r="C5073" s="536"/>
      <c r="F5073" s="537"/>
    </row>
    <row r="5074" spans="3:6" s="532" customFormat="1">
      <c r="C5074" s="536"/>
      <c r="F5074" s="537"/>
    </row>
    <row r="5075" spans="3:6" s="532" customFormat="1">
      <c r="C5075" s="536"/>
      <c r="F5075" s="537"/>
    </row>
    <row r="5076" spans="3:6" s="532" customFormat="1">
      <c r="C5076" s="536"/>
      <c r="F5076" s="537"/>
    </row>
    <row r="5077" spans="3:6" s="532" customFormat="1">
      <c r="C5077" s="536"/>
      <c r="F5077" s="537"/>
    </row>
    <row r="5078" spans="3:6" s="532" customFormat="1">
      <c r="C5078" s="536"/>
      <c r="F5078" s="537"/>
    </row>
    <row r="5079" spans="3:6" s="532" customFormat="1">
      <c r="C5079" s="536"/>
      <c r="F5079" s="537"/>
    </row>
    <row r="5080" spans="3:6" s="532" customFormat="1">
      <c r="C5080" s="536"/>
      <c r="F5080" s="537"/>
    </row>
    <row r="5081" spans="3:6" s="532" customFormat="1">
      <c r="C5081" s="536"/>
      <c r="F5081" s="537"/>
    </row>
    <row r="5082" spans="3:6" s="532" customFormat="1">
      <c r="C5082" s="536"/>
      <c r="F5082" s="537"/>
    </row>
    <row r="5083" spans="3:6" s="532" customFormat="1">
      <c r="C5083" s="536"/>
      <c r="F5083" s="537"/>
    </row>
    <row r="5084" spans="3:6" s="532" customFormat="1">
      <c r="C5084" s="536"/>
      <c r="F5084" s="537"/>
    </row>
    <row r="5085" spans="3:6" s="532" customFormat="1">
      <c r="C5085" s="536"/>
      <c r="F5085" s="537"/>
    </row>
    <row r="5086" spans="3:6" s="532" customFormat="1">
      <c r="C5086" s="536"/>
      <c r="F5086" s="537"/>
    </row>
    <row r="5087" spans="3:6" s="532" customFormat="1">
      <c r="C5087" s="536"/>
      <c r="F5087" s="537"/>
    </row>
    <row r="5088" spans="3:6" s="532" customFormat="1">
      <c r="C5088" s="536"/>
      <c r="F5088" s="537"/>
    </row>
    <row r="5089" spans="3:6" s="532" customFormat="1">
      <c r="C5089" s="536"/>
      <c r="F5089" s="537"/>
    </row>
    <row r="5090" spans="3:6" s="532" customFormat="1">
      <c r="C5090" s="536"/>
      <c r="F5090" s="537"/>
    </row>
    <row r="5091" spans="3:6" s="532" customFormat="1">
      <c r="C5091" s="536"/>
      <c r="F5091" s="537"/>
    </row>
    <row r="5092" spans="3:6" s="532" customFormat="1">
      <c r="C5092" s="536"/>
      <c r="F5092" s="537"/>
    </row>
    <row r="5093" spans="3:6" s="532" customFormat="1">
      <c r="C5093" s="536"/>
      <c r="F5093" s="537"/>
    </row>
    <row r="5094" spans="3:6" s="532" customFormat="1">
      <c r="C5094" s="536"/>
      <c r="F5094" s="537"/>
    </row>
    <row r="5095" spans="3:6" s="532" customFormat="1">
      <c r="C5095" s="536"/>
      <c r="F5095" s="537"/>
    </row>
    <row r="5096" spans="3:6" s="532" customFormat="1">
      <c r="C5096" s="536"/>
      <c r="F5096" s="537"/>
    </row>
    <row r="5097" spans="3:6" s="532" customFormat="1">
      <c r="C5097" s="536"/>
      <c r="F5097" s="537"/>
    </row>
    <row r="5098" spans="3:6" s="532" customFormat="1">
      <c r="C5098" s="536"/>
      <c r="F5098" s="537"/>
    </row>
    <row r="5099" spans="3:6" s="532" customFormat="1">
      <c r="C5099" s="536"/>
      <c r="F5099" s="537"/>
    </row>
    <row r="5100" spans="3:6" s="532" customFormat="1">
      <c r="C5100" s="536"/>
      <c r="F5100" s="537"/>
    </row>
    <row r="5101" spans="3:6" s="532" customFormat="1">
      <c r="C5101" s="536"/>
      <c r="F5101" s="537"/>
    </row>
    <row r="5102" spans="3:6" s="532" customFormat="1">
      <c r="C5102" s="536"/>
      <c r="F5102" s="537"/>
    </row>
    <row r="5103" spans="3:6" s="532" customFormat="1">
      <c r="C5103" s="536"/>
      <c r="F5103" s="537"/>
    </row>
    <row r="5104" spans="3:6" s="532" customFormat="1">
      <c r="C5104" s="536"/>
      <c r="F5104" s="537"/>
    </row>
    <row r="5105" spans="3:6" s="532" customFormat="1">
      <c r="C5105" s="536"/>
      <c r="F5105" s="537"/>
    </row>
    <row r="5106" spans="3:6" s="532" customFormat="1">
      <c r="C5106" s="536"/>
      <c r="F5106" s="537"/>
    </row>
    <row r="5107" spans="3:6" s="532" customFormat="1">
      <c r="C5107" s="536"/>
      <c r="F5107" s="537"/>
    </row>
    <row r="5108" spans="3:6" s="532" customFormat="1">
      <c r="C5108" s="536"/>
      <c r="F5108" s="537"/>
    </row>
    <row r="5109" spans="3:6" s="532" customFormat="1">
      <c r="C5109" s="536"/>
      <c r="F5109" s="537"/>
    </row>
    <row r="5110" spans="3:6" s="532" customFormat="1">
      <c r="C5110" s="536"/>
      <c r="F5110" s="537"/>
    </row>
    <row r="5111" spans="3:6" s="532" customFormat="1">
      <c r="C5111" s="536"/>
      <c r="F5111" s="537"/>
    </row>
    <row r="5112" spans="3:6" s="532" customFormat="1">
      <c r="C5112" s="536"/>
      <c r="F5112" s="537"/>
    </row>
    <row r="5113" spans="3:6" s="532" customFormat="1">
      <c r="C5113" s="536"/>
      <c r="F5113" s="537"/>
    </row>
    <row r="5114" spans="3:6" s="532" customFormat="1">
      <c r="C5114" s="536"/>
      <c r="F5114" s="537"/>
    </row>
    <row r="5115" spans="3:6" s="532" customFormat="1">
      <c r="C5115" s="536"/>
      <c r="F5115" s="537"/>
    </row>
    <row r="5116" spans="3:6" s="532" customFormat="1">
      <c r="C5116" s="536"/>
      <c r="F5116" s="537"/>
    </row>
    <row r="5117" spans="3:6" s="532" customFormat="1">
      <c r="C5117" s="536"/>
      <c r="F5117" s="537"/>
    </row>
    <row r="5118" spans="3:6" s="532" customFormat="1">
      <c r="C5118" s="536"/>
      <c r="F5118" s="537"/>
    </row>
    <row r="5119" spans="3:6" s="532" customFormat="1">
      <c r="C5119" s="536"/>
      <c r="F5119" s="537"/>
    </row>
    <row r="5120" spans="3:6" s="532" customFormat="1">
      <c r="C5120" s="536"/>
      <c r="F5120" s="537"/>
    </row>
    <row r="5121" spans="3:6" s="532" customFormat="1">
      <c r="C5121" s="536"/>
      <c r="F5121" s="537"/>
    </row>
    <row r="5122" spans="3:6" s="532" customFormat="1">
      <c r="C5122" s="536"/>
      <c r="F5122" s="537"/>
    </row>
    <row r="5123" spans="3:6" s="532" customFormat="1">
      <c r="C5123" s="536"/>
      <c r="F5123" s="537"/>
    </row>
    <row r="5124" spans="3:6" s="532" customFormat="1">
      <c r="C5124" s="536"/>
      <c r="F5124" s="537"/>
    </row>
    <row r="5125" spans="3:6" s="532" customFormat="1">
      <c r="C5125" s="536"/>
      <c r="F5125" s="537"/>
    </row>
    <row r="5126" spans="3:6" s="532" customFormat="1">
      <c r="C5126" s="536"/>
      <c r="F5126" s="537"/>
    </row>
    <row r="5127" spans="3:6" s="532" customFormat="1">
      <c r="C5127" s="536"/>
      <c r="F5127" s="537"/>
    </row>
    <row r="5128" spans="3:6" s="532" customFormat="1">
      <c r="C5128" s="536"/>
      <c r="F5128" s="537"/>
    </row>
    <row r="5129" spans="3:6" s="532" customFormat="1">
      <c r="C5129" s="536"/>
      <c r="F5129" s="537"/>
    </row>
    <row r="5130" spans="3:6" s="532" customFormat="1">
      <c r="C5130" s="536"/>
      <c r="F5130" s="537"/>
    </row>
    <row r="5131" spans="3:6" s="532" customFormat="1">
      <c r="C5131" s="536"/>
      <c r="F5131" s="537"/>
    </row>
    <row r="5132" spans="3:6" s="532" customFormat="1">
      <c r="C5132" s="536"/>
      <c r="F5132" s="537"/>
    </row>
    <row r="5133" spans="3:6" s="532" customFormat="1">
      <c r="C5133" s="536"/>
      <c r="F5133" s="537"/>
    </row>
    <row r="5134" spans="3:6" s="532" customFormat="1">
      <c r="C5134" s="536"/>
      <c r="F5134" s="537"/>
    </row>
    <row r="5135" spans="3:6" s="532" customFormat="1">
      <c r="C5135" s="536"/>
      <c r="F5135" s="537"/>
    </row>
    <row r="5136" spans="3:6" s="532" customFormat="1">
      <c r="C5136" s="536"/>
      <c r="F5136" s="537"/>
    </row>
    <row r="5137" spans="3:6" s="532" customFormat="1">
      <c r="C5137" s="536"/>
      <c r="F5137" s="537"/>
    </row>
    <row r="5138" spans="3:6" s="532" customFormat="1">
      <c r="C5138" s="536"/>
      <c r="F5138" s="537"/>
    </row>
    <row r="5139" spans="3:6" s="532" customFormat="1">
      <c r="C5139" s="536"/>
      <c r="F5139" s="537"/>
    </row>
    <row r="5140" spans="3:6" s="532" customFormat="1">
      <c r="C5140" s="536"/>
      <c r="F5140" s="537"/>
    </row>
    <row r="5141" spans="3:6" s="532" customFormat="1">
      <c r="C5141" s="536"/>
      <c r="F5141" s="537"/>
    </row>
    <row r="5142" spans="3:6" s="532" customFormat="1">
      <c r="C5142" s="536"/>
      <c r="F5142" s="537"/>
    </row>
    <row r="5143" spans="3:6" s="532" customFormat="1">
      <c r="C5143" s="536"/>
      <c r="F5143" s="537"/>
    </row>
    <row r="5144" spans="3:6" s="532" customFormat="1">
      <c r="C5144" s="536"/>
      <c r="F5144" s="537"/>
    </row>
    <row r="5145" spans="3:6" s="532" customFormat="1">
      <c r="C5145" s="536"/>
      <c r="F5145" s="537"/>
    </row>
    <row r="5146" spans="3:6" s="532" customFormat="1">
      <c r="C5146" s="536"/>
      <c r="F5146" s="537"/>
    </row>
    <row r="5147" spans="3:6" s="532" customFormat="1">
      <c r="C5147" s="536"/>
      <c r="F5147" s="537"/>
    </row>
    <row r="5148" spans="3:6" s="532" customFormat="1">
      <c r="C5148" s="536"/>
      <c r="F5148" s="537"/>
    </row>
    <row r="5149" spans="3:6" s="532" customFormat="1">
      <c r="C5149" s="536"/>
      <c r="F5149" s="537"/>
    </row>
    <row r="5150" spans="3:6" s="532" customFormat="1">
      <c r="C5150" s="536"/>
      <c r="F5150" s="537"/>
    </row>
    <row r="5151" spans="3:6" s="532" customFormat="1">
      <c r="C5151" s="536"/>
      <c r="F5151" s="537"/>
    </row>
    <row r="5152" spans="3:6" s="532" customFormat="1">
      <c r="C5152" s="536"/>
      <c r="F5152" s="537"/>
    </row>
    <row r="5153" spans="3:6" s="532" customFormat="1">
      <c r="C5153" s="536"/>
      <c r="F5153" s="537"/>
    </row>
    <row r="5154" spans="3:6" s="532" customFormat="1">
      <c r="C5154" s="536"/>
      <c r="F5154" s="537"/>
    </row>
    <row r="5155" spans="3:6" s="532" customFormat="1">
      <c r="C5155" s="536"/>
      <c r="F5155" s="537"/>
    </row>
    <row r="5156" spans="3:6" s="532" customFormat="1">
      <c r="C5156" s="536"/>
      <c r="F5156" s="537"/>
    </row>
    <row r="5157" spans="3:6" s="532" customFormat="1">
      <c r="C5157" s="536"/>
      <c r="F5157" s="537"/>
    </row>
    <row r="5158" spans="3:6" s="532" customFormat="1">
      <c r="C5158" s="536"/>
      <c r="F5158" s="537"/>
    </row>
    <row r="5159" spans="3:6" s="532" customFormat="1">
      <c r="C5159" s="536"/>
      <c r="F5159" s="537"/>
    </row>
    <row r="5160" spans="3:6" s="532" customFormat="1">
      <c r="C5160" s="536"/>
      <c r="F5160" s="537"/>
    </row>
    <row r="5161" spans="3:6" s="532" customFormat="1">
      <c r="C5161" s="536"/>
      <c r="F5161" s="537"/>
    </row>
    <row r="5162" spans="3:6" s="532" customFormat="1">
      <c r="C5162" s="536"/>
      <c r="F5162" s="537"/>
    </row>
    <row r="5163" spans="3:6" s="532" customFormat="1">
      <c r="C5163" s="536"/>
      <c r="F5163" s="537"/>
    </row>
    <row r="5164" spans="3:6" s="532" customFormat="1">
      <c r="C5164" s="536"/>
      <c r="F5164" s="537"/>
    </row>
    <row r="5165" spans="3:6" s="532" customFormat="1">
      <c r="C5165" s="536"/>
      <c r="F5165" s="537"/>
    </row>
    <row r="5166" spans="3:6" s="532" customFormat="1">
      <c r="C5166" s="536"/>
      <c r="F5166" s="537"/>
    </row>
    <row r="5167" spans="3:6" s="532" customFormat="1">
      <c r="C5167" s="536"/>
      <c r="F5167" s="537"/>
    </row>
    <row r="5168" spans="3:6" s="532" customFormat="1">
      <c r="C5168" s="536"/>
      <c r="F5168" s="537"/>
    </row>
    <row r="5169" spans="3:6" s="532" customFormat="1">
      <c r="C5169" s="536"/>
      <c r="F5169" s="537"/>
    </row>
    <row r="5170" spans="3:6" s="532" customFormat="1">
      <c r="C5170" s="536"/>
      <c r="F5170" s="537"/>
    </row>
    <row r="5171" spans="3:6" s="532" customFormat="1">
      <c r="C5171" s="536"/>
      <c r="F5171" s="537"/>
    </row>
    <row r="5172" spans="3:6" s="532" customFormat="1">
      <c r="C5172" s="536"/>
      <c r="F5172" s="537"/>
    </row>
    <row r="5173" spans="3:6" s="532" customFormat="1">
      <c r="C5173" s="536"/>
      <c r="F5173" s="537"/>
    </row>
    <row r="5174" spans="3:6" s="532" customFormat="1">
      <c r="C5174" s="536"/>
      <c r="F5174" s="537"/>
    </row>
    <row r="5175" spans="3:6" s="532" customFormat="1">
      <c r="C5175" s="536"/>
      <c r="F5175" s="537"/>
    </row>
    <row r="5176" spans="3:6" s="532" customFormat="1">
      <c r="C5176" s="536"/>
      <c r="F5176" s="537"/>
    </row>
    <row r="5177" spans="3:6" s="532" customFormat="1">
      <c r="C5177" s="536"/>
      <c r="F5177" s="537"/>
    </row>
    <row r="5178" spans="3:6" s="532" customFormat="1">
      <c r="C5178" s="536"/>
      <c r="F5178" s="537"/>
    </row>
    <row r="5179" spans="3:6" s="532" customFormat="1">
      <c r="C5179" s="536"/>
      <c r="F5179" s="537"/>
    </row>
    <row r="5180" spans="3:6" s="532" customFormat="1">
      <c r="C5180" s="536"/>
      <c r="F5180" s="537"/>
    </row>
    <row r="5181" spans="3:6" s="532" customFormat="1">
      <c r="C5181" s="536"/>
      <c r="F5181" s="537"/>
    </row>
    <row r="5182" spans="3:6" s="532" customFormat="1">
      <c r="C5182" s="536"/>
      <c r="F5182" s="537"/>
    </row>
    <row r="5183" spans="3:6" s="532" customFormat="1">
      <c r="C5183" s="536"/>
      <c r="F5183" s="537"/>
    </row>
    <row r="5184" spans="3:6" s="532" customFormat="1">
      <c r="C5184" s="536"/>
      <c r="F5184" s="537"/>
    </row>
    <row r="5185" spans="3:6" s="532" customFormat="1">
      <c r="C5185" s="536"/>
      <c r="F5185" s="537"/>
    </row>
    <row r="5186" spans="3:6" s="532" customFormat="1">
      <c r="C5186" s="536"/>
      <c r="F5186" s="537"/>
    </row>
    <row r="5187" spans="3:6" s="532" customFormat="1">
      <c r="C5187" s="536"/>
      <c r="F5187" s="537"/>
    </row>
    <row r="5188" spans="3:6" s="532" customFormat="1">
      <c r="C5188" s="536"/>
      <c r="F5188" s="537"/>
    </row>
    <row r="5189" spans="3:6" s="532" customFormat="1">
      <c r="C5189" s="536"/>
      <c r="F5189" s="537"/>
    </row>
    <row r="5190" spans="3:6" s="532" customFormat="1">
      <c r="C5190" s="536"/>
      <c r="F5190" s="537"/>
    </row>
    <row r="5191" spans="3:6" s="532" customFormat="1">
      <c r="C5191" s="536"/>
      <c r="F5191" s="537"/>
    </row>
    <row r="5192" spans="3:6" s="532" customFormat="1">
      <c r="C5192" s="536"/>
      <c r="F5192" s="537"/>
    </row>
    <row r="5193" spans="3:6" s="532" customFormat="1">
      <c r="C5193" s="536"/>
      <c r="F5193" s="537"/>
    </row>
    <row r="5194" spans="3:6" s="532" customFormat="1">
      <c r="C5194" s="536"/>
      <c r="F5194" s="537"/>
    </row>
    <row r="5195" spans="3:6" s="532" customFormat="1">
      <c r="C5195" s="536"/>
      <c r="F5195" s="537"/>
    </row>
    <row r="5196" spans="3:6" s="532" customFormat="1">
      <c r="C5196" s="536"/>
      <c r="F5196" s="537"/>
    </row>
    <row r="5197" spans="3:6" s="532" customFormat="1">
      <c r="C5197" s="536"/>
      <c r="F5197" s="537"/>
    </row>
    <row r="5198" spans="3:6" s="532" customFormat="1">
      <c r="C5198" s="536"/>
      <c r="F5198" s="537"/>
    </row>
    <row r="5199" spans="3:6" s="532" customFormat="1">
      <c r="C5199" s="536"/>
      <c r="F5199" s="537"/>
    </row>
    <row r="5200" spans="3:6" s="532" customFormat="1">
      <c r="C5200" s="536"/>
      <c r="F5200" s="537"/>
    </row>
    <row r="5201" spans="3:6" s="532" customFormat="1">
      <c r="C5201" s="536"/>
      <c r="F5201" s="537"/>
    </row>
    <row r="5202" spans="3:6" s="532" customFormat="1">
      <c r="C5202" s="536"/>
      <c r="F5202" s="537"/>
    </row>
    <row r="5203" spans="3:6" s="532" customFormat="1">
      <c r="C5203" s="536"/>
      <c r="F5203" s="537"/>
    </row>
    <row r="5204" spans="3:6" s="532" customFormat="1">
      <c r="C5204" s="536"/>
      <c r="F5204" s="537"/>
    </row>
    <row r="5205" spans="3:6" s="532" customFormat="1">
      <c r="C5205" s="536"/>
      <c r="F5205" s="537"/>
    </row>
    <row r="5206" spans="3:6" s="532" customFormat="1">
      <c r="C5206" s="536"/>
      <c r="F5206" s="537"/>
    </row>
    <row r="5207" spans="3:6" s="532" customFormat="1">
      <c r="C5207" s="536"/>
      <c r="F5207" s="537"/>
    </row>
    <row r="5208" spans="3:6" s="532" customFormat="1">
      <c r="C5208" s="536"/>
      <c r="F5208" s="537"/>
    </row>
    <row r="5209" spans="3:6" s="532" customFormat="1">
      <c r="C5209" s="536"/>
      <c r="F5209" s="537"/>
    </row>
    <row r="5210" spans="3:6" s="532" customFormat="1">
      <c r="C5210" s="536"/>
      <c r="F5210" s="537"/>
    </row>
    <row r="5211" spans="3:6" s="532" customFormat="1">
      <c r="C5211" s="536"/>
      <c r="F5211" s="537"/>
    </row>
    <row r="5212" spans="3:6" s="532" customFormat="1">
      <c r="C5212" s="536"/>
      <c r="F5212" s="537"/>
    </row>
    <row r="5213" spans="3:6" s="532" customFormat="1">
      <c r="C5213" s="536"/>
      <c r="F5213" s="537"/>
    </row>
    <row r="5214" spans="3:6" s="532" customFormat="1">
      <c r="C5214" s="536"/>
      <c r="F5214" s="537"/>
    </row>
    <row r="5215" spans="3:6" s="532" customFormat="1">
      <c r="C5215" s="536"/>
      <c r="F5215" s="537"/>
    </row>
    <row r="5216" spans="3:6" s="532" customFormat="1">
      <c r="C5216" s="536"/>
      <c r="F5216" s="537"/>
    </row>
    <row r="5217" spans="3:6" s="532" customFormat="1">
      <c r="C5217" s="536"/>
      <c r="F5217" s="537"/>
    </row>
    <row r="5218" spans="3:6" s="532" customFormat="1">
      <c r="C5218" s="536"/>
      <c r="F5218" s="537"/>
    </row>
    <row r="5219" spans="3:6" s="532" customFormat="1">
      <c r="C5219" s="536"/>
      <c r="F5219" s="537"/>
    </row>
    <row r="5220" spans="3:6" s="532" customFormat="1">
      <c r="C5220" s="536"/>
      <c r="F5220" s="537"/>
    </row>
    <row r="5221" spans="3:6" s="532" customFormat="1">
      <c r="C5221" s="536"/>
      <c r="F5221" s="537"/>
    </row>
    <row r="5222" spans="3:6" s="532" customFormat="1">
      <c r="C5222" s="536"/>
      <c r="F5222" s="537"/>
    </row>
    <row r="5223" spans="3:6" s="532" customFormat="1">
      <c r="C5223" s="536"/>
      <c r="F5223" s="537"/>
    </row>
    <row r="5224" spans="3:6" s="532" customFormat="1">
      <c r="C5224" s="536"/>
      <c r="F5224" s="537"/>
    </row>
    <row r="5225" spans="3:6" s="532" customFormat="1">
      <c r="C5225" s="536"/>
      <c r="F5225" s="537"/>
    </row>
    <row r="5226" spans="3:6" s="532" customFormat="1">
      <c r="C5226" s="536"/>
      <c r="F5226" s="537"/>
    </row>
    <row r="5227" spans="3:6" s="532" customFormat="1">
      <c r="C5227" s="536"/>
      <c r="F5227" s="537"/>
    </row>
    <row r="5228" spans="3:6" s="532" customFormat="1">
      <c r="C5228" s="536"/>
      <c r="F5228" s="537"/>
    </row>
    <row r="5229" spans="3:6" s="532" customFormat="1">
      <c r="C5229" s="536"/>
      <c r="F5229" s="537"/>
    </row>
    <row r="5230" spans="3:6" s="532" customFormat="1">
      <c r="C5230" s="536"/>
      <c r="F5230" s="537"/>
    </row>
    <row r="5231" spans="3:6" s="532" customFormat="1">
      <c r="C5231" s="536"/>
      <c r="F5231" s="537"/>
    </row>
    <row r="5232" spans="3:6" s="532" customFormat="1">
      <c r="C5232" s="536"/>
      <c r="F5232" s="537"/>
    </row>
    <row r="5233" spans="3:6" s="532" customFormat="1">
      <c r="C5233" s="536"/>
      <c r="F5233" s="537"/>
    </row>
    <row r="5234" spans="3:6" s="532" customFormat="1">
      <c r="C5234" s="536"/>
      <c r="F5234" s="537"/>
    </row>
    <row r="5235" spans="3:6" s="532" customFormat="1">
      <c r="C5235" s="536"/>
      <c r="F5235" s="537"/>
    </row>
    <row r="5236" spans="3:6" s="532" customFormat="1">
      <c r="C5236" s="536"/>
      <c r="F5236" s="537"/>
    </row>
    <row r="5237" spans="3:6" s="532" customFormat="1">
      <c r="C5237" s="536"/>
      <c r="F5237" s="537"/>
    </row>
    <row r="5238" spans="3:6" s="532" customFormat="1">
      <c r="C5238" s="536"/>
      <c r="F5238" s="537"/>
    </row>
    <row r="5239" spans="3:6" s="532" customFormat="1">
      <c r="C5239" s="536"/>
      <c r="F5239" s="537"/>
    </row>
    <row r="5240" spans="3:6" s="532" customFormat="1">
      <c r="C5240" s="536"/>
      <c r="F5240" s="537"/>
    </row>
    <row r="5241" spans="3:6" s="532" customFormat="1">
      <c r="C5241" s="536"/>
      <c r="F5241" s="537"/>
    </row>
    <row r="5242" spans="3:6" s="532" customFormat="1">
      <c r="C5242" s="536"/>
      <c r="F5242" s="537"/>
    </row>
    <row r="5243" spans="3:6" s="532" customFormat="1">
      <c r="C5243" s="536"/>
      <c r="F5243" s="537"/>
    </row>
    <row r="5244" spans="3:6" s="532" customFormat="1">
      <c r="C5244" s="536"/>
      <c r="F5244" s="537"/>
    </row>
    <row r="5245" spans="3:6" s="532" customFormat="1">
      <c r="C5245" s="536"/>
      <c r="F5245" s="537"/>
    </row>
    <row r="5246" spans="3:6" s="532" customFormat="1">
      <c r="C5246" s="536"/>
      <c r="F5246" s="537"/>
    </row>
    <row r="5247" spans="3:6" s="532" customFormat="1">
      <c r="C5247" s="536"/>
      <c r="F5247" s="537"/>
    </row>
    <row r="5248" spans="3:6" s="532" customFormat="1">
      <c r="C5248" s="536"/>
      <c r="F5248" s="537"/>
    </row>
    <row r="5249" spans="3:6" s="532" customFormat="1">
      <c r="C5249" s="536"/>
      <c r="F5249" s="537"/>
    </row>
    <row r="5250" spans="3:6" s="532" customFormat="1">
      <c r="C5250" s="536"/>
      <c r="F5250" s="537"/>
    </row>
    <row r="5251" spans="3:6" s="532" customFormat="1">
      <c r="C5251" s="536"/>
      <c r="F5251" s="537"/>
    </row>
    <row r="5252" spans="3:6" s="532" customFormat="1">
      <c r="C5252" s="536"/>
      <c r="F5252" s="537"/>
    </row>
    <row r="5253" spans="3:6" s="532" customFormat="1">
      <c r="C5253" s="536"/>
      <c r="F5253" s="537"/>
    </row>
    <row r="5254" spans="3:6" s="532" customFormat="1">
      <c r="C5254" s="536"/>
      <c r="F5254" s="537"/>
    </row>
    <row r="5255" spans="3:6" s="532" customFormat="1">
      <c r="C5255" s="536"/>
      <c r="F5255" s="537"/>
    </row>
    <row r="5256" spans="3:6" s="532" customFormat="1">
      <c r="C5256" s="536"/>
      <c r="F5256" s="537"/>
    </row>
    <row r="5257" spans="3:6" s="532" customFormat="1">
      <c r="C5257" s="536"/>
      <c r="F5257" s="537"/>
    </row>
    <row r="5258" spans="3:6" s="532" customFormat="1">
      <c r="C5258" s="536"/>
      <c r="F5258" s="537"/>
    </row>
    <row r="5259" spans="3:6" s="532" customFormat="1">
      <c r="C5259" s="536"/>
      <c r="F5259" s="537"/>
    </row>
    <row r="5260" spans="3:6" s="532" customFormat="1">
      <c r="C5260" s="536"/>
      <c r="F5260" s="537"/>
    </row>
    <row r="5261" spans="3:6" s="532" customFormat="1">
      <c r="C5261" s="536"/>
      <c r="F5261" s="537"/>
    </row>
    <row r="5262" spans="3:6" s="532" customFormat="1">
      <c r="C5262" s="536"/>
      <c r="F5262" s="537"/>
    </row>
    <row r="5263" spans="3:6" s="532" customFormat="1">
      <c r="C5263" s="536"/>
      <c r="F5263" s="537"/>
    </row>
    <row r="5264" spans="3:6" s="532" customFormat="1">
      <c r="C5264" s="536"/>
      <c r="F5264" s="537"/>
    </row>
    <row r="5265" spans="3:6" s="532" customFormat="1">
      <c r="C5265" s="536"/>
      <c r="F5265" s="537"/>
    </row>
    <row r="5266" spans="3:6" s="532" customFormat="1">
      <c r="C5266" s="536"/>
      <c r="F5266" s="537"/>
    </row>
    <row r="5267" spans="3:6" s="532" customFormat="1">
      <c r="C5267" s="536"/>
      <c r="F5267" s="537"/>
    </row>
    <row r="5268" spans="3:6" s="532" customFormat="1">
      <c r="C5268" s="536"/>
      <c r="F5268" s="537"/>
    </row>
    <row r="5269" spans="3:6" s="532" customFormat="1">
      <c r="C5269" s="536"/>
      <c r="F5269" s="537"/>
    </row>
    <row r="5270" spans="3:6" s="532" customFormat="1">
      <c r="C5270" s="536"/>
      <c r="F5270" s="537"/>
    </row>
    <row r="5271" spans="3:6" s="532" customFormat="1">
      <c r="C5271" s="536"/>
      <c r="F5271" s="537"/>
    </row>
    <row r="5272" spans="3:6" s="532" customFormat="1">
      <c r="C5272" s="536"/>
      <c r="F5272" s="537"/>
    </row>
    <row r="5273" spans="3:6" s="532" customFormat="1">
      <c r="C5273" s="536"/>
      <c r="F5273" s="537"/>
    </row>
    <row r="5274" spans="3:6" s="532" customFormat="1">
      <c r="C5274" s="536"/>
      <c r="F5274" s="537"/>
    </row>
    <row r="5275" spans="3:6" s="532" customFormat="1">
      <c r="C5275" s="536"/>
      <c r="F5275" s="537"/>
    </row>
    <row r="5276" spans="3:6" s="532" customFormat="1">
      <c r="C5276" s="536"/>
      <c r="F5276" s="537"/>
    </row>
    <row r="5277" spans="3:6" s="532" customFormat="1">
      <c r="C5277" s="536"/>
      <c r="F5277" s="537"/>
    </row>
    <row r="5278" spans="3:6" s="532" customFormat="1">
      <c r="C5278" s="536"/>
      <c r="F5278" s="537"/>
    </row>
    <row r="5279" spans="3:6" s="532" customFormat="1">
      <c r="C5279" s="536"/>
      <c r="F5279" s="537"/>
    </row>
    <row r="5280" spans="3:6" s="532" customFormat="1">
      <c r="C5280" s="536"/>
      <c r="F5280" s="537"/>
    </row>
    <row r="5281" spans="3:6" s="532" customFormat="1">
      <c r="C5281" s="536"/>
      <c r="F5281" s="537"/>
    </row>
    <row r="5282" spans="3:6" s="532" customFormat="1">
      <c r="C5282" s="536"/>
      <c r="F5282" s="537"/>
    </row>
    <row r="5283" spans="3:6" s="532" customFormat="1">
      <c r="C5283" s="536"/>
      <c r="F5283" s="537"/>
    </row>
    <row r="5284" spans="3:6" s="532" customFormat="1">
      <c r="C5284" s="536"/>
      <c r="F5284" s="537"/>
    </row>
    <row r="5285" spans="3:6" s="532" customFormat="1">
      <c r="C5285" s="536"/>
      <c r="F5285" s="537"/>
    </row>
    <row r="5286" spans="3:6" s="532" customFormat="1">
      <c r="C5286" s="536"/>
      <c r="F5286" s="537"/>
    </row>
    <row r="5287" spans="3:6" s="532" customFormat="1">
      <c r="C5287" s="536"/>
      <c r="F5287" s="537"/>
    </row>
    <row r="5288" spans="3:6" s="532" customFormat="1">
      <c r="C5288" s="536"/>
      <c r="F5288" s="537"/>
    </row>
    <row r="5289" spans="3:6" s="532" customFormat="1">
      <c r="C5289" s="536"/>
      <c r="F5289" s="537"/>
    </row>
    <row r="5290" spans="3:6" s="532" customFormat="1">
      <c r="C5290" s="536"/>
      <c r="F5290" s="537"/>
    </row>
    <row r="5291" spans="3:6" s="532" customFormat="1">
      <c r="C5291" s="536"/>
      <c r="F5291" s="537"/>
    </row>
    <row r="5292" spans="3:6" s="532" customFormat="1">
      <c r="C5292" s="536"/>
      <c r="F5292" s="537"/>
    </row>
    <row r="5293" spans="3:6" s="532" customFormat="1">
      <c r="C5293" s="536"/>
      <c r="F5293" s="537"/>
    </row>
    <row r="5294" spans="3:6" s="532" customFormat="1">
      <c r="C5294" s="536"/>
      <c r="F5294" s="537"/>
    </row>
    <row r="5295" spans="3:6" s="532" customFormat="1">
      <c r="C5295" s="536"/>
      <c r="F5295" s="537"/>
    </row>
    <row r="5296" spans="3:6" s="532" customFormat="1">
      <c r="C5296" s="536"/>
      <c r="F5296" s="537"/>
    </row>
    <row r="5297" spans="3:6" s="532" customFormat="1">
      <c r="C5297" s="536"/>
      <c r="F5297" s="537"/>
    </row>
    <row r="5298" spans="3:6" s="532" customFormat="1">
      <c r="C5298" s="536"/>
      <c r="F5298" s="537"/>
    </row>
    <row r="5299" spans="3:6" s="532" customFormat="1">
      <c r="C5299" s="536"/>
      <c r="F5299" s="537"/>
    </row>
    <row r="5300" spans="3:6" s="532" customFormat="1">
      <c r="C5300" s="536"/>
      <c r="F5300" s="537"/>
    </row>
    <row r="5301" spans="3:6" s="532" customFormat="1">
      <c r="C5301" s="536"/>
      <c r="F5301" s="537"/>
    </row>
    <row r="5302" spans="3:6" s="532" customFormat="1">
      <c r="C5302" s="536"/>
      <c r="F5302" s="537"/>
    </row>
    <row r="5303" spans="3:6" s="532" customFormat="1">
      <c r="C5303" s="536"/>
      <c r="F5303" s="537"/>
    </row>
    <row r="5304" spans="3:6" s="532" customFormat="1">
      <c r="C5304" s="536"/>
      <c r="F5304" s="537"/>
    </row>
    <row r="5305" spans="3:6" s="532" customFormat="1">
      <c r="C5305" s="536"/>
      <c r="F5305" s="537"/>
    </row>
    <row r="5306" spans="3:6" s="532" customFormat="1">
      <c r="C5306" s="536"/>
      <c r="F5306" s="537"/>
    </row>
    <row r="5307" spans="3:6" s="532" customFormat="1">
      <c r="C5307" s="536"/>
      <c r="F5307" s="537"/>
    </row>
    <row r="5308" spans="3:6" s="532" customFormat="1">
      <c r="C5308" s="536"/>
      <c r="F5308" s="537"/>
    </row>
    <row r="5309" spans="3:6" s="532" customFormat="1">
      <c r="C5309" s="536"/>
      <c r="F5309" s="537"/>
    </row>
    <row r="5310" spans="3:6" s="532" customFormat="1">
      <c r="C5310" s="536"/>
      <c r="F5310" s="537"/>
    </row>
    <row r="5311" spans="3:6" s="532" customFormat="1">
      <c r="C5311" s="536"/>
      <c r="F5311" s="537"/>
    </row>
    <row r="5312" spans="3:6" s="532" customFormat="1">
      <c r="C5312" s="536"/>
      <c r="F5312" s="537"/>
    </row>
    <row r="5313" spans="3:6" s="532" customFormat="1">
      <c r="C5313" s="536"/>
      <c r="F5313" s="537"/>
    </row>
    <row r="5314" spans="3:6" s="532" customFormat="1">
      <c r="C5314" s="536"/>
      <c r="F5314" s="537"/>
    </row>
    <row r="5315" spans="3:6" s="532" customFormat="1">
      <c r="C5315" s="536"/>
      <c r="F5315" s="537"/>
    </row>
    <row r="5316" spans="3:6" s="532" customFormat="1">
      <c r="C5316" s="536"/>
      <c r="F5316" s="537"/>
    </row>
    <row r="5317" spans="3:6" s="532" customFormat="1">
      <c r="C5317" s="536"/>
      <c r="F5317" s="537"/>
    </row>
    <row r="5318" spans="3:6" s="532" customFormat="1">
      <c r="C5318" s="536"/>
      <c r="F5318" s="537"/>
    </row>
    <row r="5319" spans="3:6" s="532" customFormat="1">
      <c r="C5319" s="536"/>
      <c r="F5319" s="537"/>
    </row>
    <row r="5320" spans="3:6" s="532" customFormat="1">
      <c r="C5320" s="536"/>
      <c r="F5320" s="537"/>
    </row>
    <row r="5321" spans="3:6" s="532" customFormat="1">
      <c r="C5321" s="536"/>
      <c r="F5321" s="537"/>
    </row>
    <row r="5322" spans="3:6" s="532" customFormat="1">
      <c r="C5322" s="536"/>
      <c r="F5322" s="537"/>
    </row>
    <row r="5323" spans="3:6" s="532" customFormat="1">
      <c r="C5323" s="536"/>
      <c r="F5323" s="537"/>
    </row>
    <row r="5324" spans="3:6" s="532" customFormat="1">
      <c r="C5324" s="536"/>
      <c r="F5324" s="537"/>
    </row>
    <row r="5325" spans="3:6" s="532" customFormat="1">
      <c r="C5325" s="536"/>
      <c r="F5325" s="537"/>
    </row>
    <row r="5326" spans="3:6" s="532" customFormat="1">
      <c r="C5326" s="536"/>
      <c r="F5326" s="537"/>
    </row>
    <row r="5327" spans="3:6" s="532" customFormat="1">
      <c r="C5327" s="536"/>
      <c r="F5327" s="537"/>
    </row>
    <row r="5328" spans="3:6" s="532" customFormat="1">
      <c r="C5328" s="536"/>
      <c r="F5328" s="537"/>
    </row>
    <row r="5329" spans="3:6" s="532" customFormat="1">
      <c r="C5329" s="536"/>
      <c r="F5329" s="537"/>
    </row>
    <row r="5330" spans="3:6" s="532" customFormat="1">
      <c r="C5330" s="536"/>
      <c r="F5330" s="537"/>
    </row>
    <row r="5331" spans="3:6" s="532" customFormat="1">
      <c r="C5331" s="536"/>
      <c r="F5331" s="537"/>
    </row>
    <row r="5332" spans="3:6" s="532" customFormat="1">
      <c r="C5332" s="536"/>
      <c r="F5332" s="537"/>
    </row>
    <row r="5333" spans="3:6" s="532" customFormat="1">
      <c r="C5333" s="536"/>
      <c r="F5333" s="537"/>
    </row>
    <row r="5334" spans="3:6" s="532" customFormat="1">
      <c r="C5334" s="536"/>
      <c r="F5334" s="537"/>
    </row>
    <row r="5335" spans="3:6" s="532" customFormat="1">
      <c r="C5335" s="536"/>
      <c r="F5335" s="537"/>
    </row>
    <row r="5336" spans="3:6" s="532" customFormat="1">
      <c r="C5336" s="536"/>
      <c r="F5336" s="537"/>
    </row>
    <row r="5337" spans="3:6" s="532" customFormat="1">
      <c r="C5337" s="536"/>
      <c r="F5337" s="537"/>
    </row>
    <row r="5338" spans="3:6" s="532" customFormat="1">
      <c r="C5338" s="536"/>
      <c r="F5338" s="537"/>
    </row>
    <row r="5339" spans="3:6" s="532" customFormat="1">
      <c r="C5339" s="536"/>
      <c r="F5339" s="537"/>
    </row>
    <row r="5340" spans="3:6" s="532" customFormat="1">
      <c r="C5340" s="536"/>
      <c r="F5340" s="537"/>
    </row>
    <row r="5341" spans="3:6" s="532" customFormat="1">
      <c r="C5341" s="536"/>
      <c r="F5341" s="537"/>
    </row>
    <row r="5342" spans="3:6" s="532" customFormat="1">
      <c r="C5342" s="536"/>
      <c r="F5342" s="537"/>
    </row>
    <row r="5343" spans="3:6" s="532" customFormat="1">
      <c r="C5343" s="536"/>
      <c r="F5343" s="537"/>
    </row>
    <row r="5344" spans="3:6" s="532" customFormat="1">
      <c r="C5344" s="536"/>
      <c r="F5344" s="537"/>
    </row>
    <row r="5345" spans="3:6" s="532" customFormat="1">
      <c r="C5345" s="536"/>
      <c r="F5345" s="537"/>
    </row>
    <row r="5346" spans="3:6" s="532" customFormat="1">
      <c r="C5346" s="536"/>
      <c r="F5346" s="537"/>
    </row>
    <row r="5347" spans="3:6" s="532" customFormat="1">
      <c r="C5347" s="536"/>
      <c r="F5347" s="537"/>
    </row>
    <row r="5348" spans="3:6" s="532" customFormat="1">
      <c r="C5348" s="536"/>
      <c r="F5348" s="537"/>
    </row>
    <row r="5349" spans="3:6" s="532" customFormat="1">
      <c r="C5349" s="536"/>
      <c r="F5349" s="537"/>
    </row>
    <row r="5350" spans="3:6" s="532" customFormat="1">
      <c r="C5350" s="536"/>
      <c r="F5350" s="537"/>
    </row>
    <row r="5351" spans="3:6" s="532" customFormat="1">
      <c r="C5351" s="536"/>
      <c r="F5351" s="537"/>
    </row>
    <row r="5352" spans="3:6" s="532" customFormat="1">
      <c r="C5352" s="536"/>
      <c r="F5352" s="537"/>
    </row>
    <row r="5353" spans="3:6" s="532" customFormat="1">
      <c r="C5353" s="536"/>
      <c r="F5353" s="537"/>
    </row>
    <row r="5354" spans="3:6" s="532" customFormat="1">
      <c r="C5354" s="536"/>
      <c r="F5354" s="537"/>
    </row>
    <row r="5355" spans="3:6" s="532" customFormat="1">
      <c r="C5355" s="536"/>
      <c r="F5355" s="537"/>
    </row>
    <row r="5356" spans="3:6" s="532" customFormat="1">
      <c r="C5356" s="536"/>
      <c r="F5356" s="537"/>
    </row>
    <row r="5357" spans="3:6" s="532" customFormat="1">
      <c r="C5357" s="536"/>
      <c r="F5357" s="537"/>
    </row>
    <row r="5358" spans="3:6" s="532" customFormat="1">
      <c r="C5358" s="536"/>
      <c r="F5358" s="537"/>
    </row>
    <row r="5359" spans="3:6" s="532" customFormat="1">
      <c r="C5359" s="536"/>
      <c r="F5359" s="537"/>
    </row>
    <row r="5360" spans="3:6" s="532" customFormat="1">
      <c r="C5360" s="536"/>
      <c r="F5360" s="537"/>
    </row>
    <row r="5361" spans="3:6" s="532" customFormat="1">
      <c r="C5361" s="536"/>
      <c r="F5361" s="537"/>
    </row>
    <row r="5362" spans="3:6" s="532" customFormat="1">
      <c r="C5362" s="536"/>
      <c r="F5362" s="537"/>
    </row>
    <row r="5363" spans="3:6" s="532" customFormat="1">
      <c r="C5363" s="536"/>
      <c r="F5363" s="537"/>
    </row>
    <row r="5364" spans="3:6" s="532" customFormat="1">
      <c r="C5364" s="536"/>
      <c r="F5364" s="537"/>
    </row>
    <row r="5365" spans="3:6" s="532" customFormat="1">
      <c r="C5365" s="536"/>
      <c r="F5365" s="537"/>
    </row>
    <row r="5366" spans="3:6" s="532" customFormat="1">
      <c r="C5366" s="536"/>
      <c r="F5366" s="537"/>
    </row>
    <row r="5367" spans="3:6" s="532" customFormat="1">
      <c r="C5367" s="536"/>
      <c r="F5367" s="537"/>
    </row>
    <row r="5368" spans="3:6" s="532" customFormat="1">
      <c r="C5368" s="536"/>
      <c r="F5368" s="537"/>
    </row>
    <row r="5369" spans="3:6" s="532" customFormat="1">
      <c r="C5369" s="536"/>
      <c r="F5369" s="537"/>
    </row>
    <row r="5370" spans="3:6" s="532" customFormat="1">
      <c r="C5370" s="536"/>
      <c r="F5370" s="537"/>
    </row>
    <row r="5371" spans="3:6" s="532" customFormat="1">
      <c r="C5371" s="536"/>
      <c r="F5371" s="537"/>
    </row>
    <row r="5372" spans="3:6" s="532" customFormat="1">
      <c r="C5372" s="536"/>
      <c r="F5372" s="537"/>
    </row>
    <row r="5373" spans="3:6" s="532" customFormat="1">
      <c r="C5373" s="536"/>
      <c r="F5373" s="537"/>
    </row>
    <row r="5374" spans="3:6" s="532" customFormat="1">
      <c r="C5374" s="536"/>
      <c r="F5374" s="537"/>
    </row>
    <row r="5375" spans="3:6" s="532" customFormat="1">
      <c r="C5375" s="536"/>
      <c r="F5375" s="537"/>
    </row>
    <row r="5376" spans="3:6" s="532" customFormat="1">
      <c r="C5376" s="536"/>
      <c r="F5376" s="537"/>
    </row>
    <row r="5377" spans="3:6" s="532" customFormat="1">
      <c r="C5377" s="536"/>
      <c r="F5377" s="537"/>
    </row>
    <row r="5378" spans="3:6" s="532" customFormat="1">
      <c r="C5378" s="536"/>
      <c r="F5378" s="537"/>
    </row>
    <row r="5379" spans="3:6" s="532" customFormat="1">
      <c r="C5379" s="536"/>
      <c r="F5379" s="537"/>
    </row>
    <row r="5380" spans="3:6" s="532" customFormat="1">
      <c r="C5380" s="536"/>
      <c r="F5380" s="537"/>
    </row>
    <row r="5381" spans="3:6" s="532" customFormat="1">
      <c r="C5381" s="536"/>
      <c r="F5381" s="537"/>
    </row>
    <row r="5382" spans="3:6" s="532" customFormat="1">
      <c r="C5382" s="536"/>
      <c r="F5382" s="537"/>
    </row>
    <row r="5383" spans="3:6" s="532" customFormat="1">
      <c r="C5383" s="536"/>
      <c r="F5383" s="537"/>
    </row>
    <row r="5384" spans="3:6" s="532" customFormat="1">
      <c r="C5384" s="536"/>
      <c r="F5384" s="537"/>
    </row>
    <row r="5385" spans="3:6" s="532" customFormat="1">
      <c r="C5385" s="536"/>
      <c r="F5385" s="537"/>
    </row>
    <row r="5386" spans="3:6" s="532" customFormat="1">
      <c r="C5386" s="536"/>
      <c r="F5386" s="537"/>
    </row>
    <row r="5387" spans="3:6" s="532" customFormat="1">
      <c r="C5387" s="536"/>
      <c r="F5387" s="537"/>
    </row>
    <row r="5388" spans="3:6" s="532" customFormat="1">
      <c r="C5388" s="536"/>
      <c r="F5388" s="537"/>
    </row>
    <row r="5389" spans="3:6" s="532" customFormat="1">
      <c r="C5389" s="536"/>
      <c r="F5389" s="537"/>
    </row>
    <row r="5390" spans="3:6" s="532" customFormat="1">
      <c r="C5390" s="536"/>
      <c r="F5390" s="537"/>
    </row>
    <row r="5391" spans="3:6" s="532" customFormat="1">
      <c r="C5391" s="536"/>
      <c r="F5391" s="537"/>
    </row>
    <row r="5392" spans="3:6" s="532" customFormat="1">
      <c r="C5392" s="536"/>
      <c r="F5392" s="537"/>
    </row>
    <row r="5393" spans="3:6" s="532" customFormat="1">
      <c r="C5393" s="536"/>
      <c r="F5393" s="537"/>
    </row>
    <row r="5394" spans="3:6" s="532" customFormat="1">
      <c r="C5394" s="536"/>
      <c r="F5394" s="537"/>
    </row>
    <row r="5395" spans="3:6" s="532" customFormat="1">
      <c r="C5395" s="536"/>
      <c r="F5395" s="537"/>
    </row>
    <row r="5396" spans="3:6" s="532" customFormat="1">
      <c r="C5396" s="536"/>
      <c r="F5396" s="537"/>
    </row>
    <row r="5397" spans="3:6" s="532" customFormat="1">
      <c r="C5397" s="536"/>
      <c r="F5397" s="537"/>
    </row>
    <row r="5398" spans="3:6" s="532" customFormat="1">
      <c r="C5398" s="536"/>
      <c r="F5398" s="537"/>
    </row>
    <row r="5399" spans="3:6" s="532" customFormat="1">
      <c r="C5399" s="536"/>
      <c r="F5399" s="537"/>
    </row>
    <row r="5400" spans="3:6" s="532" customFormat="1">
      <c r="C5400" s="536"/>
      <c r="F5400" s="537"/>
    </row>
    <row r="5401" spans="3:6" s="532" customFormat="1">
      <c r="C5401" s="536"/>
      <c r="F5401" s="537"/>
    </row>
    <row r="5402" spans="3:6" s="532" customFormat="1">
      <c r="C5402" s="536"/>
      <c r="F5402" s="537"/>
    </row>
    <row r="5403" spans="3:6" s="532" customFormat="1">
      <c r="C5403" s="536"/>
      <c r="F5403" s="537"/>
    </row>
    <row r="5404" spans="3:6" s="532" customFormat="1">
      <c r="C5404" s="536"/>
      <c r="F5404" s="537"/>
    </row>
    <row r="5405" spans="3:6" s="532" customFormat="1">
      <c r="C5405" s="536"/>
      <c r="F5405" s="537"/>
    </row>
    <row r="5406" spans="3:6" s="532" customFormat="1">
      <c r="C5406" s="536"/>
      <c r="F5406" s="537"/>
    </row>
    <row r="5407" spans="3:6" s="532" customFormat="1">
      <c r="C5407" s="536"/>
      <c r="F5407" s="537"/>
    </row>
    <row r="5408" spans="3:6" s="532" customFormat="1">
      <c r="C5408" s="536"/>
      <c r="F5408" s="537"/>
    </row>
    <row r="5409" spans="3:6" s="532" customFormat="1">
      <c r="C5409" s="536"/>
      <c r="F5409" s="537"/>
    </row>
    <row r="5410" spans="3:6" s="532" customFormat="1">
      <c r="C5410" s="536"/>
      <c r="F5410" s="537"/>
    </row>
    <row r="5411" spans="3:6" s="532" customFormat="1">
      <c r="C5411" s="536"/>
      <c r="F5411" s="537"/>
    </row>
    <row r="5412" spans="3:6" s="532" customFormat="1">
      <c r="C5412" s="536"/>
      <c r="F5412" s="537"/>
    </row>
    <row r="5413" spans="3:6" s="532" customFormat="1">
      <c r="C5413" s="536"/>
      <c r="F5413" s="537"/>
    </row>
    <row r="5414" spans="3:6" s="532" customFormat="1">
      <c r="C5414" s="536"/>
      <c r="F5414" s="537"/>
    </row>
    <row r="5415" spans="3:6" s="532" customFormat="1">
      <c r="C5415" s="536"/>
      <c r="F5415" s="537"/>
    </row>
    <row r="5416" spans="3:6" s="532" customFormat="1">
      <c r="C5416" s="536"/>
      <c r="F5416" s="537"/>
    </row>
    <row r="5417" spans="3:6" s="532" customFormat="1">
      <c r="C5417" s="536"/>
      <c r="F5417" s="537"/>
    </row>
    <row r="5418" spans="3:6" s="532" customFormat="1">
      <c r="C5418" s="536"/>
      <c r="F5418" s="537"/>
    </row>
    <row r="5419" spans="3:6" s="532" customFormat="1">
      <c r="C5419" s="536"/>
      <c r="F5419" s="537"/>
    </row>
    <row r="5420" spans="3:6" s="532" customFormat="1">
      <c r="C5420" s="536"/>
      <c r="F5420" s="537"/>
    </row>
    <row r="5421" spans="3:6" s="532" customFormat="1">
      <c r="C5421" s="536"/>
      <c r="F5421" s="537"/>
    </row>
    <row r="5422" spans="3:6" s="532" customFormat="1">
      <c r="C5422" s="536"/>
      <c r="F5422" s="537"/>
    </row>
    <row r="5423" spans="3:6" s="532" customFormat="1">
      <c r="C5423" s="536"/>
      <c r="F5423" s="537"/>
    </row>
    <row r="5424" spans="3:6" s="532" customFormat="1">
      <c r="C5424" s="536"/>
      <c r="F5424" s="537"/>
    </row>
    <row r="5425" spans="3:6" s="532" customFormat="1">
      <c r="C5425" s="536"/>
      <c r="F5425" s="537"/>
    </row>
    <row r="5426" spans="3:6" s="532" customFormat="1">
      <c r="C5426" s="536"/>
      <c r="F5426" s="537"/>
    </row>
    <row r="5427" spans="3:6" s="532" customFormat="1">
      <c r="C5427" s="536"/>
      <c r="F5427" s="537"/>
    </row>
    <row r="5428" spans="3:6" s="532" customFormat="1">
      <c r="C5428" s="536"/>
      <c r="F5428" s="537"/>
    </row>
    <row r="5429" spans="3:6" s="532" customFormat="1">
      <c r="C5429" s="536"/>
      <c r="F5429" s="537"/>
    </row>
    <row r="5430" spans="3:6" s="532" customFormat="1">
      <c r="C5430" s="536"/>
      <c r="F5430" s="537"/>
    </row>
    <row r="5431" spans="3:6" s="532" customFormat="1">
      <c r="C5431" s="536"/>
      <c r="F5431" s="537"/>
    </row>
    <row r="5432" spans="3:6" s="532" customFormat="1">
      <c r="C5432" s="536"/>
      <c r="F5432" s="537"/>
    </row>
    <row r="5433" spans="3:6" s="532" customFormat="1">
      <c r="C5433" s="536"/>
      <c r="F5433" s="537"/>
    </row>
    <row r="5434" spans="3:6" s="532" customFormat="1">
      <c r="C5434" s="536"/>
      <c r="F5434" s="537"/>
    </row>
    <row r="5435" spans="3:6" s="532" customFormat="1">
      <c r="C5435" s="536"/>
      <c r="F5435" s="537"/>
    </row>
    <row r="5436" spans="3:6" s="532" customFormat="1">
      <c r="C5436" s="536"/>
      <c r="F5436" s="537"/>
    </row>
    <row r="5437" spans="3:6" s="532" customFormat="1">
      <c r="C5437" s="536"/>
      <c r="F5437" s="537"/>
    </row>
    <row r="5438" spans="3:6" s="532" customFormat="1">
      <c r="C5438" s="536"/>
      <c r="F5438" s="537"/>
    </row>
    <row r="5439" spans="3:6" s="532" customFormat="1">
      <c r="C5439" s="536"/>
      <c r="F5439" s="537"/>
    </row>
    <row r="5440" spans="3:6" s="532" customFormat="1">
      <c r="C5440" s="536"/>
      <c r="F5440" s="537"/>
    </row>
    <row r="5441" spans="3:6" s="532" customFormat="1">
      <c r="C5441" s="536"/>
      <c r="F5441" s="537"/>
    </row>
    <row r="5442" spans="3:6" s="532" customFormat="1">
      <c r="C5442" s="536"/>
      <c r="F5442" s="537"/>
    </row>
    <row r="5443" spans="3:6" s="532" customFormat="1">
      <c r="C5443" s="536"/>
      <c r="F5443" s="537"/>
    </row>
    <row r="5444" spans="3:6" s="532" customFormat="1">
      <c r="C5444" s="536"/>
      <c r="F5444" s="537"/>
    </row>
    <row r="5445" spans="3:6" s="532" customFormat="1">
      <c r="C5445" s="536"/>
      <c r="F5445" s="537"/>
    </row>
    <row r="5446" spans="3:6" s="532" customFormat="1">
      <c r="C5446" s="536"/>
      <c r="F5446" s="537"/>
    </row>
    <row r="5447" spans="3:6" s="532" customFormat="1">
      <c r="C5447" s="536"/>
      <c r="F5447" s="537"/>
    </row>
    <row r="5448" spans="3:6" s="532" customFormat="1">
      <c r="C5448" s="536"/>
      <c r="F5448" s="537"/>
    </row>
    <row r="5449" spans="3:6" s="532" customFormat="1">
      <c r="C5449" s="536"/>
      <c r="F5449" s="537"/>
    </row>
    <row r="5450" spans="3:6" s="532" customFormat="1">
      <c r="C5450" s="536"/>
      <c r="F5450" s="537"/>
    </row>
    <row r="5451" spans="3:6" s="532" customFormat="1">
      <c r="C5451" s="536"/>
      <c r="F5451" s="537"/>
    </row>
    <row r="5452" spans="3:6" s="532" customFormat="1">
      <c r="C5452" s="536"/>
      <c r="F5452" s="537"/>
    </row>
    <row r="5453" spans="3:6" s="532" customFormat="1">
      <c r="C5453" s="536"/>
      <c r="F5453" s="537"/>
    </row>
    <row r="5454" spans="3:6" s="532" customFormat="1">
      <c r="C5454" s="536"/>
      <c r="F5454" s="537"/>
    </row>
    <row r="5455" spans="3:6" s="532" customFormat="1">
      <c r="C5455" s="536"/>
      <c r="F5455" s="537"/>
    </row>
    <row r="5456" spans="3:6" s="532" customFormat="1">
      <c r="C5456" s="536"/>
      <c r="F5456" s="537"/>
    </row>
    <row r="5457" spans="3:6" s="532" customFormat="1">
      <c r="C5457" s="536"/>
      <c r="F5457" s="537"/>
    </row>
    <row r="5458" spans="3:6" s="532" customFormat="1">
      <c r="C5458" s="536"/>
      <c r="F5458" s="537"/>
    </row>
    <row r="5459" spans="3:6" s="532" customFormat="1">
      <c r="C5459" s="536"/>
      <c r="F5459" s="537"/>
    </row>
    <row r="5460" spans="3:6" s="532" customFormat="1">
      <c r="C5460" s="536"/>
      <c r="F5460" s="537"/>
    </row>
    <row r="5461" spans="3:6" s="532" customFormat="1">
      <c r="C5461" s="536"/>
      <c r="F5461" s="537"/>
    </row>
    <row r="5462" spans="3:6" s="532" customFormat="1">
      <c r="C5462" s="536"/>
      <c r="F5462" s="537"/>
    </row>
    <row r="5463" spans="3:6" s="532" customFormat="1">
      <c r="C5463" s="536"/>
      <c r="F5463" s="537"/>
    </row>
    <row r="5464" spans="3:6" s="532" customFormat="1">
      <c r="C5464" s="536"/>
      <c r="F5464" s="537"/>
    </row>
    <row r="5465" spans="3:6" s="532" customFormat="1">
      <c r="C5465" s="536"/>
      <c r="F5465" s="537"/>
    </row>
    <row r="5466" spans="3:6" s="532" customFormat="1">
      <c r="C5466" s="536"/>
      <c r="F5466" s="537"/>
    </row>
    <row r="5467" spans="3:6" s="532" customFormat="1">
      <c r="C5467" s="536"/>
      <c r="F5467" s="537"/>
    </row>
    <row r="5468" spans="3:6" s="532" customFormat="1">
      <c r="C5468" s="536"/>
      <c r="F5468" s="537"/>
    </row>
    <row r="5469" spans="3:6" s="532" customFormat="1">
      <c r="C5469" s="536"/>
      <c r="F5469" s="537"/>
    </row>
    <row r="5470" spans="3:6" s="532" customFormat="1">
      <c r="C5470" s="536"/>
      <c r="F5470" s="537"/>
    </row>
    <row r="5471" spans="3:6" s="532" customFormat="1">
      <c r="C5471" s="536"/>
      <c r="F5471" s="537"/>
    </row>
    <row r="5472" spans="3:6" s="532" customFormat="1">
      <c r="C5472" s="536"/>
      <c r="F5472" s="537"/>
    </row>
    <row r="5473" spans="3:6" s="532" customFormat="1">
      <c r="C5473" s="536"/>
      <c r="F5473" s="537"/>
    </row>
    <row r="5474" spans="3:6" s="532" customFormat="1">
      <c r="C5474" s="536"/>
      <c r="F5474" s="537"/>
    </row>
    <row r="5475" spans="3:6" s="532" customFormat="1">
      <c r="C5475" s="536"/>
      <c r="F5475" s="537"/>
    </row>
    <row r="5476" spans="3:6" s="532" customFormat="1">
      <c r="C5476" s="536"/>
      <c r="F5476" s="537"/>
    </row>
    <row r="5477" spans="3:6" s="532" customFormat="1">
      <c r="C5477" s="536"/>
      <c r="F5477" s="537"/>
    </row>
    <row r="5478" spans="3:6" s="532" customFormat="1">
      <c r="C5478" s="536"/>
      <c r="F5478" s="537"/>
    </row>
    <row r="5479" spans="3:6" s="532" customFormat="1">
      <c r="C5479" s="536"/>
      <c r="F5479" s="537"/>
    </row>
    <row r="5480" spans="3:6" s="532" customFormat="1">
      <c r="C5480" s="536"/>
      <c r="F5480" s="537"/>
    </row>
    <row r="5481" spans="3:6" s="532" customFormat="1">
      <c r="C5481" s="536"/>
      <c r="F5481" s="537"/>
    </row>
    <row r="5482" spans="3:6" s="532" customFormat="1">
      <c r="C5482" s="536"/>
      <c r="F5482" s="537"/>
    </row>
    <row r="5483" spans="3:6" s="532" customFormat="1">
      <c r="C5483" s="536"/>
      <c r="F5483" s="537"/>
    </row>
    <row r="5484" spans="3:6" s="532" customFormat="1">
      <c r="C5484" s="536"/>
      <c r="F5484" s="537"/>
    </row>
    <row r="5485" spans="3:6" s="532" customFormat="1">
      <c r="C5485" s="536"/>
      <c r="F5485" s="537"/>
    </row>
    <row r="5486" spans="3:6" s="532" customFormat="1">
      <c r="C5486" s="536"/>
      <c r="F5486" s="537"/>
    </row>
    <row r="5487" spans="3:6" s="532" customFormat="1">
      <c r="C5487" s="536"/>
      <c r="F5487" s="537"/>
    </row>
    <row r="5488" spans="3:6" s="532" customFormat="1">
      <c r="C5488" s="536"/>
      <c r="F5488" s="537"/>
    </row>
    <row r="5489" spans="3:6" s="532" customFormat="1">
      <c r="C5489" s="536"/>
      <c r="F5489" s="537"/>
    </row>
    <row r="5490" spans="3:6" s="532" customFormat="1">
      <c r="C5490" s="536"/>
      <c r="F5490" s="537"/>
    </row>
    <row r="5491" spans="3:6" s="532" customFormat="1">
      <c r="C5491" s="536"/>
      <c r="F5491" s="537"/>
    </row>
    <row r="5492" spans="3:6" s="532" customFormat="1">
      <c r="C5492" s="536"/>
      <c r="F5492" s="537"/>
    </row>
    <row r="5493" spans="3:6" s="532" customFormat="1">
      <c r="C5493" s="536"/>
      <c r="F5493" s="537"/>
    </row>
    <row r="5494" spans="3:6" s="532" customFormat="1">
      <c r="C5494" s="536"/>
      <c r="F5494" s="537"/>
    </row>
    <row r="5495" spans="3:6" s="532" customFormat="1">
      <c r="C5495" s="536"/>
      <c r="F5495" s="537"/>
    </row>
    <row r="5496" spans="3:6" s="532" customFormat="1">
      <c r="C5496" s="536"/>
      <c r="F5496" s="537"/>
    </row>
    <row r="5497" spans="3:6" s="532" customFormat="1">
      <c r="C5497" s="536"/>
      <c r="F5497" s="537"/>
    </row>
    <row r="5498" spans="3:6" s="532" customFormat="1">
      <c r="C5498" s="536"/>
      <c r="F5498" s="537"/>
    </row>
    <row r="5499" spans="3:6" s="532" customFormat="1">
      <c r="C5499" s="536"/>
      <c r="F5499" s="537"/>
    </row>
    <row r="5500" spans="3:6" s="532" customFormat="1">
      <c r="C5500" s="536"/>
      <c r="F5500" s="537"/>
    </row>
    <row r="5501" spans="3:6" s="532" customFormat="1">
      <c r="C5501" s="536"/>
      <c r="F5501" s="537"/>
    </row>
    <row r="5502" spans="3:6" s="532" customFormat="1">
      <c r="C5502" s="536"/>
      <c r="F5502" s="537"/>
    </row>
    <row r="5503" spans="3:6" s="532" customFormat="1">
      <c r="C5503" s="536"/>
      <c r="F5503" s="537"/>
    </row>
    <row r="5504" spans="3:6" s="532" customFormat="1">
      <c r="C5504" s="536"/>
      <c r="F5504" s="537"/>
    </row>
    <row r="5505" spans="3:6" s="532" customFormat="1">
      <c r="C5505" s="536"/>
      <c r="F5505" s="537"/>
    </row>
    <row r="5506" spans="3:6" s="532" customFormat="1">
      <c r="C5506" s="536"/>
      <c r="F5506" s="537"/>
    </row>
    <row r="5507" spans="3:6" s="532" customFormat="1">
      <c r="C5507" s="536"/>
      <c r="F5507" s="537"/>
    </row>
    <row r="5508" spans="3:6" s="532" customFormat="1">
      <c r="C5508" s="536"/>
      <c r="F5508" s="537"/>
    </row>
    <row r="5509" spans="3:6" s="532" customFormat="1">
      <c r="C5509" s="536"/>
      <c r="F5509" s="537"/>
    </row>
    <row r="5510" spans="3:6" s="532" customFormat="1">
      <c r="C5510" s="536"/>
      <c r="F5510" s="537"/>
    </row>
    <row r="5511" spans="3:6" s="532" customFormat="1">
      <c r="C5511" s="536"/>
      <c r="F5511" s="537"/>
    </row>
    <row r="5512" spans="3:6" s="532" customFormat="1">
      <c r="C5512" s="536"/>
      <c r="F5512" s="537"/>
    </row>
    <row r="5513" spans="3:6" s="532" customFormat="1">
      <c r="C5513" s="536"/>
      <c r="F5513" s="537"/>
    </row>
    <row r="5514" spans="3:6" s="532" customFormat="1">
      <c r="C5514" s="536"/>
      <c r="F5514" s="537"/>
    </row>
    <row r="5515" spans="3:6" s="532" customFormat="1">
      <c r="C5515" s="536"/>
      <c r="F5515" s="537"/>
    </row>
    <row r="5516" spans="3:6" s="532" customFormat="1">
      <c r="C5516" s="536"/>
      <c r="F5516" s="537"/>
    </row>
    <row r="5517" spans="3:6" s="532" customFormat="1">
      <c r="C5517" s="536"/>
      <c r="F5517" s="537"/>
    </row>
    <row r="5518" spans="3:6" s="532" customFormat="1">
      <c r="C5518" s="536"/>
      <c r="F5518" s="537"/>
    </row>
    <row r="5519" spans="3:6" s="532" customFormat="1">
      <c r="C5519" s="536"/>
      <c r="F5519" s="537"/>
    </row>
    <row r="5520" spans="3:6" s="532" customFormat="1">
      <c r="C5520" s="536"/>
      <c r="F5520" s="537"/>
    </row>
    <row r="5521" spans="3:6" s="532" customFormat="1">
      <c r="C5521" s="536"/>
      <c r="F5521" s="537"/>
    </row>
    <row r="5522" spans="3:6" s="532" customFormat="1">
      <c r="C5522" s="536"/>
      <c r="F5522" s="537"/>
    </row>
    <row r="5523" spans="3:6" s="532" customFormat="1">
      <c r="C5523" s="536"/>
      <c r="F5523" s="537"/>
    </row>
    <row r="5524" spans="3:6" s="532" customFormat="1">
      <c r="C5524" s="536"/>
      <c r="F5524" s="537"/>
    </row>
    <row r="5525" spans="3:6" s="532" customFormat="1">
      <c r="C5525" s="536"/>
      <c r="F5525" s="537"/>
    </row>
    <row r="5526" spans="3:6" s="532" customFormat="1">
      <c r="C5526" s="536"/>
      <c r="F5526" s="537"/>
    </row>
    <row r="5527" spans="3:6" s="532" customFormat="1">
      <c r="C5527" s="536"/>
      <c r="F5527" s="537"/>
    </row>
    <row r="5528" spans="3:6" s="532" customFormat="1">
      <c r="C5528" s="536"/>
      <c r="F5528" s="537"/>
    </row>
    <row r="5529" spans="3:6" s="532" customFormat="1">
      <c r="C5529" s="536"/>
      <c r="F5529" s="537"/>
    </row>
    <row r="5530" spans="3:6" s="532" customFormat="1">
      <c r="C5530" s="536"/>
      <c r="F5530" s="537"/>
    </row>
    <row r="5531" spans="3:6" s="532" customFormat="1">
      <c r="C5531" s="536"/>
      <c r="F5531" s="537"/>
    </row>
    <row r="5532" spans="3:6" s="532" customFormat="1">
      <c r="C5532" s="536"/>
      <c r="F5532" s="537"/>
    </row>
    <row r="5533" spans="3:6" s="532" customFormat="1">
      <c r="C5533" s="536"/>
      <c r="F5533" s="537"/>
    </row>
    <row r="5534" spans="3:6" s="532" customFormat="1">
      <c r="C5534" s="536"/>
      <c r="F5534" s="537"/>
    </row>
    <row r="5535" spans="3:6" s="532" customFormat="1">
      <c r="C5535" s="536"/>
      <c r="F5535" s="537"/>
    </row>
    <row r="5536" spans="3:6" s="532" customFormat="1">
      <c r="C5536" s="536"/>
      <c r="F5536" s="537"/>
    </row>
    <row r="5537" spans="3:6" s="532" customFormat="1">
      <c r="C5537" s="536"/>
      <c r="F5537" s="537"/>
    </row>
    <row r="5538" spans="3:6" s="532" customFormat="1">
      <c r="C5538" s="536"/>
      <c r="F5538" s="537"/>
    </row>
    <row r="5539" spans="3:6" s="532" customFormat="1">
      <c r="C5539" s="536"/>
      <c r="F5539" s="537"/>
    </row>
    <row r="5540" spans="3:6" s="532" customFormat="1">
      <c r="C5540" s="536"/>
      <c r="F5540" s="537"/>
    </row>
    <row r="5541" spans="3:6" s="532" customFormat="1">
      <c r="C5541" s="536"/>
      <c r="F5541" s="537"/>
    </row>
    <row r="5542" spans="3:6" s="532" customFormat="1">
      <c r="C5542" s="536"/>
      <c r="F5542" s="537"/>
    </row>
    <row r="5543" spans="3:6" s="532" customFormat="1">
      <c r="C5543" s="536"/>
      <c r="F5543" s="537"/>
    </row>
    <row r="5544" spans="3:6" s="532" customFormat="1">
      <c r="C5544" s="536"/>
      <c r="F5544" s="537"/>
    </row>
    <row r="5545" spans="3:6" s="532" customFormat="1">
      <c r="C5545" s="536"/>
      <c r="F5545" s="537"/>
    </row>
    <row r="5546" spans="3:6" s="532" customFormat="1">
      <c r="C5546" s="536"/>
      <c r="F5546" s="537"/>
    </row>
    <row r="5547" spans="3:6" s="532" customFormat="1">
      <c r="C5547" s="536"/>
      <c r="F5547" s="537"/>
    </row>
    <row r="5548" spans="3:6" s="532" customFormat="1">
      <c r="C5548" s="536"/>
      <c r="F5548" s="537"/>
    </row>
    <row r="5549" spans="3:6" s="532" customFormat="1">
      <c r="C5549" s="536"/>
      <c r="F5549" s="537"/>
    </row>
    <row r="5550" spans="3:6" s="532" customFormat="1">
      <c r="C5550" s="536"/>
      <c r="F5550" s="537"/>
    </row>
    <row r="5551" spans="3:6" s="532" customFormat="1">
      <c r="C5551" s="536"/>
      <c r="F5551" s="537"/>
    </row>
    <row r="5552" spans="3:6" s="532" customFormat="1">
      <c r="C5552" s="536"/>
      <c r="F5552" s="537"/>
    </row>
    <row r="5553" spans="3:6" s="532" customFormat="1">
      <c r="C5553" s="536"/>
      <c r="F5553" s="537"/>
    </row>
    <row r="5554" spans="3:6" s="532" customFormat="1">
      <c r="C5554" s="536"/>
      <c r="F5554" s="537"/>
    </row>
    <row r="5555" spans="3:6" s="532" customFormat="1">
      <c r="C5555" s="536"/>
      <c r="F5555" s="537"/>
    </row>
    <row r="5556" spans="3:6" s="532" customFormat="1">
      <c r="C5556" s="536"/>
      <c r="F5556" s="537"/>
    </row>
    <row r="5557" spans="3:6" s="532" customFormat="1">
      <c r="C5557" s="536"/>
      <c r="F5557" s="537"/>
    </row>
    <row r="5558" spans="3:6" s="532" customFormat="1">
      <c r="C5558" s="536"/>
      <c r="F5558" s="537"/>
    </row>
    <row r="5559" spans="3:6" s="532" customFormat="1">
      <c r="C5559" s="536"/>
      <c r="F5559" s="537"/>
    </row>
    <row r="5560" spans="3:6" s="532" customFormat="1">
      <c r="C5560" s="536"/>
      <c r="F5560" s="537"/>
    </row>
    <row r="5561" spans="3:6" s="532" customFormat="1">
      <c r="C5561" s="536"/>
      <c r="F5561" s="537"/>
    </row>
    <row r="5562" spans="3:6" s="532" customFormat="1">
      <c r="C5562" s="536"/>
      <c r="F5562" s="537"/>
    </row>
    <row r="5563" spans="3:6" s="532" customFormat="1">
      <c r="C5563" s="536"/>
      <c r="F5563" s="537"/>
    </row>
    <row r="5564" spans="3:6" s="532" customFormat="1">
      <c r="C5564" s="536"/>
      <c r="F5564" s="537"/>
    </row>
    <row r="5565" spans="3:6" s="532" customFormat="1">
      <c r="C5565" s="536"/>
      <c r="F5565" s="537"/>
    </row>
    <row r="5566" spans="3:6" s="532" customFormat="1">
      <c r="C5566" s="536"/>
      <c r="F5566" s="537"/>
    </row>
    <row r="5567" spans="3:6" s="532" customFormat="1">
      <c r="C5567" s="536"/>
      <c r="F5567" s="537"/>
    </row>
    <row r="5568" spans="3:6" s="532" customFormat="1">
      <c r="C5568" s="536"/>
      <c r="F5568" s="537"/>
    </row>
    <row r="5569" spans="3:6" s="532" customFormat="1">
      <c r="C5569" s="536"/>
      <c r="F5569" s="537"/>
    </row>
    <row r="5570" spans="3:6" s="532" customFormat="1">
      <c r="C5570" s="536"/>
      <c r="F5570" s="537"/>
    </row>
    <row r="5571" spans="3:6" s="532" customFormat="1">
      <c r="C5571" s="536"/>
      <c r="F5571" s="537"/>
    </row>
    <row r="5572" spans="3:6" s="532" customFormat="1">
      <c r="C5572" s="536"/>
      <c r="F5572" s="537"/>
    </row>
    <row r="5573" spans="3:6" s="532" customFormat="1">
      <c r="C5573" s="536"/>
      <c r="F5573" s="537"/>
    </row>
    <row r="5574" spans="3:6" s="532" customFormat="1">
      <c r="C5574" s="536"/>
      <c r="F5574" s="537"/>
    </row>
    <row r="5575" spans="3:6" s="532" customFormat="1">
      <c r="C5575" s="536"/>
      <c r="F5575" s="537"/>
    </row>
    <row r="5576" spans="3:6" s="532" customFormat="1">
      <c r="C5576" s="536"/>
      <c r="F5576" s="537"/>
    </row>
    <row r="5577" spans="3:6" s="532" customFormat="1">
      <c r="C5577" s="536"/>
      <c r="F5577" s="537"/>
    </row>
    <row r="5578" spans="3:6" s="532" customFormat="1">
      <c r="C5578" s="536"/>
      <c r="F5578" s="537"/>
    </row>
    <row r="5579" spans="3:6" s="532" customFormat="1">
      <c r="C5579" s="536"/>
      <c r="F5579" s="537"/>
    </row>
    <row r="5580" spans="3:6" s="532" customFormat="1">
      <c r="C5580" s="536"/>
      <c r="F5580" s="537"/>
    </row>
    <row r="5581" spans="3:6" s="532" customFormat="1">
      <c r="C5581" s="536"/>
      <c r="F5581" s="537"/>
    </row>
    <row r="5582" spans="3:6" s="532" customFormat="1">
      <c r="C5582" s="536"/>
      <c r="F5582" s="537"/>
    </row>
    <row r="5583" spans="3:6" s="532" customFormat="1">
      <c r="C5583" s="536"/>
      <c r="F5583" s="537"/>
    </row>
    <row r="5584" spans="3:6" s="532" customFormat="1">
      <c r="C5584" s="536"/>
      <c r="F5584" s="537"/>
    </row>
    <row r="5585" spans="3:6" s="532" customFormat="1">
      <c r="C5585" s="536"/>
      <c r="F5585" s="537"/>
    </row>
    <row r="5586" spans="3:6" s="532" customFormat="1">
      <c r="C5586" s="536"/>
      <c r="F5586" s="537"/>
    </row>
    <row r="5587" spans="3:6" s="532" customFormat="1">
      <c r="C5587" s="536"/>
      <c r="F5587" s="537"/>
    </row>
    <row r="5588" spans="3:6" s="532" customFormat="1">
      <c r="C5588" s="536"/>
      <c r="F5588" s="537"/>
    </row>
    <row r="5589" spans="3:6" s="532" customFormat="1">
      <c r="C5589" s="536"/>
      <c r="F5589" s="537"/>
    </row>
    <row r="5590" spans="3:6" s="532" customFormat="1">
      <c r="C5590" s="536"/>
      <c r="F5590" s="537"/>
    </row>
    <row r="5591" spans="3:6" s="532" customFormat="1">
      <c r="C5591" s="536"/>
      <c r="F5591" s="537"/>
    </row>
    <row r="5592" spans="3:6" s="532" customFormat="1">
      <c r="C5592" s="536"/>
      <c r="F5592" s="537"/>
    </row>
    <row r="5593" spans="3:6" s="532" customFormat="1">
      <c r="C5593" s="536"/>
      <c r="F5593" s="537"/>
    </row>
    <row r="5594" spans="3:6" s="532" customFormat="1">
      <c r="C5594" s="536"/>
      <c r="F5594" s="537"/>
    </row>
    <row r="5595" spans="3:6" s="532" customFormat="1">
      <c r="C5595" s="536"/>
      <c r="F5595" s="537"/>
    </row>
    <row r="5596" spans="3:6" s="532" customFormat="1">
      <c r="C5596" s="536"/>
      <c r="F5596" s="537"/>
    </row>
    <row r="5597" spans="3:6" s="532" customFormat="1">
      <c r="C5597" s="536"/>
      <c r="F5597" s="537"/>
    </row>
    <row r="5598" spans="3:6" s="532" customFormat="1">
      <c r="C5598" s="536"/>
      <c r="F5598" s="537"/>
    </row>
    <row r="5599" spans="3:6" s="532" customFormat="1">
      <c r="C5599" s="536"/>
      <c r="F5599" s="537"/>
    </row>
    <row r="5600" spans="3:6" s="532" customFormat="1">
      <c r="C5600" s="536"/>
      <c r="F5600" s="537"/>
    </row>
    <row r="5601" spans="3:6" s="532" customFormat="1">
      <c r="C5601" s="536"/>
      <c r="F5601" s="537"/>
    </row>
    <row r="5602" spans="3:6" s="532" customFormat="1">
      <c r="C5602" s="536"/>
      <c r="F5602" s="537"/>
    </row>
    <row r="5603" spans="3:6" s="532" customFormat="1">
      <c r="C5603" s="536"/>
      <c r="F5603" s="537"/>
    </row>
    <row r="5604" spans="3:6" s="532" customFormat="1">
      <c r="C5604" s="536"/>
      <c r="F5604" s="537"/>
    </row>
    <row r="5605" spans="3:6" s="532" customFormat="1">
      <c r="C5605" s="536"/>
      <c r="F5605" s="537"/>
    </row>
    <row r="5606" spans="3:6" s="532" customFormat="1">
      <c r="C5606" s="536"/>
      <c r="F5606" s="537"/>
    </row>
    <row r="5607" spans="3:6" s="532" customFormat="1">
      <c r="C5607" s="536"/>
      <c r="F5607" s="537"/>
    </row>
    <row r="5608" spans="3:6" s="532" customFormat="1">
      <c r="C5608" s="536"/>
      <c r="F5608" s="537"/>
    </row>
    <row r="5609" spans="3:6" s="532" customFormat="1">
      <c r="C5609" s="536"/>
      <c r="F5609" s="537"/>
    </row>
    <row r="5610" spans="3:6" s="532" customFormat="1">
      <c r="C5610" s="536"/>
      <c r="F5610" s="537"/>
    </row>
    <row r="5611" spans="3:6" s="532" customFormat="1">
      <c r="C5611" s="536"/>
      <c r="F5611" s="537"/>
    </row>
    <row r="5612" spans="3:6" s="532" customFormat="1">
      <c r="C5612" s="536"/>
      <c r="F5612" s="537"/>
    </row>
    <row r="5613" spans="3:6" s="532" customFormat="1">
      <c r="C5613" s="536"/>
      <c r="F5613" s="537"/>
    </row>
    <row r="5614" spans="3:6" s="532" customFormat="1">
      <c r="C5614" s="536"/>
      <c r="F5614" s="537"/>
    </row>
    <row r="5615" spans="3:6" s="532" customFormat="1">
      <c r="C5615" s="536"/>
      <c r="F5615" s="537"/>
    </row>
    <row r="5616" spans="3:6" s="532" customFormat="1">
      <c r="C5616" s="536"/>
      <c r="F5616" s="537"/>
    </row>
    <row r="5617" spans="3:6" s="532" customFormat="1">
      <c r="C5617" s="536"/>
      <c r="F5617" s="537"/>
    </row>
    <row r="5618" spans="3:6" s="532" customFormat="1">
      <c r="C5618" s="536"/>
      <c r="F5618" s="537"/>
    </row>
    <row r="5619" spans="3:6" s="532" customFormat="1">
      <c r="C5619" s="536"/>
      <c r="F5619" s="537"/>
    </row>
    <row r="5620" spans="3:6" s="532" customFormat="1">
      <c r="C5620" s="536"/>
      <c r="F5620" s="537"/>
    </row>
    <row r="5621" spans="3:6" s="532" customFormat="1">
      <c r="C5621" s="536"/>
      <c r="F5621" s="537"/>
    </row>
    <row r="5622" spans="3:6" s="532" customFormat="1">
      <c r="C5622" s="536"/>
      <c r="F5622" s="537"/>
    </row>
    <row r="5623" spans="3:6" s="532" customFormat="1">
      <c r="C5623" s="536"/>
      <c r="F5623" s="537"/>
    </row>
    <row r="5624" spans="3:6" s="532" customFormat="1">
      <c r="C5624" s="536"/>
      <c r="F5624" s="537"/>
    </row>
    <row r="5625" spans="3:6" s="532" customFormat="1">
      <c r="C5625" s="536"/>
      <c r="F5625" s="537"/>
    </row>
    <row r="5626" spans="3:6" s="532" customFormat="1">
      <c r="C5626" s="536"/>
      <c r="F5626" s="537"/>
    </row>
    <row r="5627" spans="3:6" s="532" customFormat="1">
      <c r="C5627" s="536"/>
      <c r="F5627" s="537"/>
    </row>
    <row r="5628" spans="3:6" s="532" customFormat="1">
      <c r="C5628" s="536"/>
      <c r="F5628" s="537"/>
    </row>
    <row r="5629" spans="3:6" s="532" customFormat="1">
      <c r="C5629" s="536"/>
      <c r="F5629" s="537"/>
    </row>
    <row r="5630" spans="3:6" s="532" customFormat="1">
      <c r="C5630" s="536"/>
      <c r="F5630" s="537"/>
    </row>
    <row r="5631" spans="3:6" s="532" customFormat="1">
      <c r="C5631" s="536"/>
      <c r="F5631" s="537"/>
    </row>
    <row r="5632" spans="3:6" s="532" customFormat="1">
      <c r="C5632" s="536"/>
      <c r="F5632" s="537"/>
    </row>
    <row r="5633" spans="3:6" s="532" customFormat="1">
      <c r="C5633" s="536"/>
      <c r="F5633" s="537"/>
    </row>
    <row r="5634" spans="3:6" s="532" customFormat="1">
      <c r="C5634" s="536"/>
      <c r="F5634" s="537"/>
    </row>
    <row r="5635" spans="3:6" s="532" customFormat="1">
      <c r="C5635" s="536"/>
      <c r="F5635" s="537"/>
    </row>
    <row r="5636" spans="3:6" s="532" customFormat="1">
      <c r="C5636" s="536"/>
      <c r="F5636" s="537"/>
    </row>
    <row r="5637" spans="3:6" s="532" customFormat="1">
      <c r="C5637" s="536"/>
      <c r="F5637" s="537"/>
    </row>
    <row r="5638" spans="3:6" s="532" customFormat="1">
      <c r="C5638" s="536"/>
      <c r="F5638" s="537"/>
    </row>
    <row r="5639" spans="3:6" s="532" customFormat="1">
      <c r="C5639" s="536"/>
      <c r="F5639" s="537"/>
    </row>
    <row r="5640" spans="3:6" s="532" customFormat="1">
      <c r="C5640" s="536"/>
      <c r="F5640" s="537"/>
    </row>
    <row r="5641" spans="3:6" s="532" customFormat="1">
      <c r="C5641" s="536"/>
      <c r="F5641" s="537"/>
    </row>
    <row r="5642" spans="3:6" s="532" customFormat="1">
      <c r="C5642" s="536"/>
      <c r="F5642" s="537"/>
    </row>
    <row r="5643" spans="3:6" s="532" customFormat="1">
      <c r="C5643" s="536"/>
      <c r="F5643" s="537"/>
    </row>
    <row r="5644" spans="3:6" s="532" customFormat="1">
      <c r="C5644" s="536"/>
      <c r="F5644" s="537"/>
    </row>
    <row r="5645" spans="3:6" s="532" customFormat="1">
      <c r="C5645" s="536"/>
      <c r="F5645" s="537"/>
    </row>
    <row r="5646" spans="3:6" s="532" customFormat="1">
      <c r="C5646" s="536"/>
      <c r="F5646" s="537"/>
    </row>
    <row r="5647" spans="3:6" s="532" customFormat="1">
      <c r="C5647" s="536"/>
      <c r="F5647" s="537"/>
    </row>
    <row r="5648" spans="3:6" s="532" customFormat="1">
      <c r="C5648" s="536"/>
      <c r="F5648" s="537"/>
    </row>
    <row r="5649" spans="3:6" s="532" customFormat="1">
      <c r="C5649" s="536"/>
      <c r="F5649" s="537"/>
    </row>
    <row r="5650" spans="3:6" s="532" customFormat="1">
      <c r="C5650" s="536"/>
      <c r="F5650" s="537"/>
    </row>
    <row r="5651" spans="3:6" s="532" customFormat="1">
      <c r="C5651" s="536"/>
      <c r="F5651" s="537"/>
    </row>
    <row r="5652" spans="3:6" s="532" customFormat="1">
      <c r="C5652" s="536"/>
      <c r="F5652" s="537"/>
    </row>
    <row r="5653" spans="3:6" s="532" customFormat="1">
      <c r="C5653" s="536"/>
      <c r="F5653" s="537"/>
    </row>
    <row r="5654" spans="3:6" s="532" customFormat="1">
      <c r="C5654" s="536"/>
      <c r="F5654" s="537"/>
    </row>
    <row r="5655" spans="3:6" s="532" customFormat="1">
      <c r="C5655" s="536"/>
      <c r="F5655" s="537"/>
    </row>
    <row r="5656" spans="3:6" s="532" customFormat="1">
      <c r="C5656" s="536"/>
      <c r="F5656" s="537"/>
    </row>
    <row r="5657" spans="3:6" s="532" customFormat="1">
      <c r="C5657" s="536"/>
      <c r="F5657" s="537"/>
    </row>
    <row r="5658" spans="3:6" s="532" customFormat="1">
      <c r="C5658" s="536"/>
      <c r="F5658" s="537"/>
    </row>
    <row r="5659" spans="3:6" s="532" customFormat="1">
      <c r="C5659" s="536"/>
      <c r="F5659" s="537"/>
    </row>
    <row r="5660" spans="3:6" s="532" customFormat="1">
      <c r="C5660" s="536"/>
      <c r="F5660" s="537"/>
    </row>
    <row r="5661" spans="3:6" s="532" customFormat="1">
      <c r="C5661" s="536"/>
      <c r="F5661" s="537"/>
    </row>
    <row r="5662" spans="3:6" s="532" customFormat="1">
      <c r="C5662" s="536"/>
      <c r="F5662" s="537"/>
    </row>
    <row r="5663" spans="3:6" s="532" customFormat="1">
      <c r="C5663" s="536"/>
      <c r="F5663" s="537"/>
    </row>
    <row r="5664" spans="3:6" s="532" customFormat="1">
      <c r="C5664" s="536"/>
      <c r="F5664" s="537"/>
    </row>
    <row r="5665" spans="3:6" s="532" customFormat="1">
      <c r="C5665" s="536"/>
      <c r="F5665" s="537"/>
    </row>
    <row r="5666" spans="3:6" s="532" customFormat="1">
      <c r="C5666" s="536"/>
      <c r="F5666" s="537"/>
    </row>
    <row r="5667" spans="3:6" s="532" customFormat="1">
      <c r="C5667" s="536"/>
      <c r="F5667" s="537"/>
    </row>
    <row r="5668" spans="3:6" s="532" customFormat="1">
      <c r="C5668" s="536"/>
      <c r="F5668" s="537"/>
    </row>
    <row r="5669" spans="3:6" s="532" customFormat="1">
      <c r="C5669" s="536"/>
      <c r="F5669" s="537"/>
    </row>
    <row r="5670" spans="3:6" s="532" customFormat="1">
      <c r="C5670" s="536"/>
      <c r="F5670" s="537"/>
    </row>
    <row r="5671" spans="3:6" s="532" customFormat="1">
      <c r="C5671" s="536"/>
      <c r="F5671" s="537"/>
    </row>
    <row r="5672" spans="3:6" s="532" customFormat="1">
      <c r="C5672" s="536"/>
      <c r="F5672" s="537"/>
    </row>
    <row r="5673" spans="3:6" s="532" customFormat="1">
      <c r="C5673" s="536"/>
      <c r="F5673" s="537"/>
    </row>
    <row r="5674" spans="3:6" s="532" customFormat="1">
      <c r="C5674" s="536"/>
      <c r="F5674" s="537"/>
    </row>
    <row r="5675" spans="3:6" s="532" customFormat="1">
      <c r="C5675" s="536"/>
      <c r="F5675" s="537"/>
    </row>
    <row r="5676" spans="3:6" s="532" customFormat="1">
      <c r="C5676" s="536"/>
      <c r="F5676" s="537"/>
    </row>
    <row r="5677" spans="3:6" s="532" customFormat="1">
      <c r="C5677" s="536"/>
      <c r="F5677" s="537"/>
    </row>
    <row r="5678" spans="3:6" s="532" customFormat="1">
      <c r="C5678" s="536"/>
      <c r="F5678" s="537"/>
    </row>
    <row r="5679" spans="3:6" s="532" customFormat="1">
      <c r="C5679" s="536"/>
      <c r="F5679" s="537"/>
    </row>
    <row r="5680" spans="3:6" s="532" customFormat="1">
      <c r="C5680" s="536"/>
      <c r="F5680" s="537"/>
    </row>
    <row r="5681" spans="3:6" s="532" customFormat="1">
      <c r="C5681" s="536"/>
      <c r="F5681" s="537"/>
    </row>
    <row r="5682" spans="3:6" s="532" customFormat="1">
      <c r="C5682" s="536"/>
      <c r="F5682" s="537"/>
    </row>
    <row r="5683" spans="3:6" s="532" customFormat="1">
      <c r="C5683" s="536"/>
      <c r="F5683" s="537"/>
    </row>
    <row r="5684" spans="3:6" s="532" customFormat="1">
      <c r="C5684" s="536"/>
      <c r="F5684" s="537"/>
    </row>
    <row r="5685" spans="3:6" s="532" customFormat="1">
      <c r="C5685" s="536"/>
      <c r="F5685" s="537"/>
    </row>
    <row r="5686" spans="3:6" s="532" customFormat="1">
      <c r="C5686" s="536"/>
      <c r="F5686" s="537"/>
    </row>
    <row r="5687" spans="3:6" s="532" customFormat="1">
      <c r="C5687" s="536"/>
      <c r="F5687" s="537"/>
    </row>
    <row r="5688" spans="3:6" s="532" customFormat="1">
      <c r="C5688" s="536"/>
      <c r="F5688" s="537"/>
    </row>
    <row r="5689" spans="3:6" s="532" customFormat="1">
      <c r="C5689" s="536"/>
      <c r="F5689" s="537"/>
    </row>
    <row r="5690" spans="3:6" s="532" customFormat="1">
      <c r="C5690" s="536"/>
      <c r="F5690" s="537"/>
    </row>
    <row r="5691" spans="3:6" s="532" customFormat="1">
      <c r="C5691" s="536"/>
      <c r="F5691" s="537"/>
    </row>
    <row r="5692" spans="3:6" s="532" customFormat="1">
      <c r="C5692" s="536"/>
      <c r="F5692" s="537"/>
    </row>
    <row r="5693" spans="3:6" s="532" customFormat="1">
      <c r="C5693" s="536"/>
      <c r="F5693" s="537"/>
    </row>
    <row r="5694" spans="3:6" s="532" customFormat="1">
      <c r="C5694" s="536"/>
      <c r="F5694" s="537"/>
    </row>
    <row r="5695" spans="3:6" s="532" customFormat="1">
      <c r="C5695" s="536"/>
      <c r="F5695" s="537"/>
    </row>
    <row r="5696" spans="3:6" s="532" customFormat="1">
      <c r="C5696" s="536"/>
      <c r="F5696" s="537"/>
    </row>
    <row r="5697" spans="3:6" s="532" customFormat="1">
      <c r="C5697" s="536"/>
      <c r="F5697" s="537"/>
    </row>
    <row r="5698" spans="3:6" s="532" customFormat="1">
      <c r="C5698" s="536"/>
      <c r="F5698" s="537"/>
    </row>
    <row r="5699" spans="3:6" s="532" customFormat="1">
      <c r="C5699" s="536"/>
      <c r="F5699" s="537"/>
    </row>
    <row r="5700" spans="3:6" s="532" customFormat="1">
      <c r="C5700" s="536"/>
      <c r="F5700" s="537"/>
    </row>
    <row r="5701" spans="3:6" s="532" customFormat="1">
      <c r="C5701" s="536"/>
      <c r="F5701" s="537"/>
    </row>
    <row r="5702" spans="3:6" s="532" customFormat="1">
      <c r="C5702" s="536"/>
      <c r="F5702" s="537"/>
    </row>
    <row r="5703" spans="3:6" s="532" customFormat="1">
      <c r="C5703" s="536"/>
      <c r="F5703" s="537"/>
    </row>
    <row r="5704" spans="3:6" s="532" customFormat="1">
      <c r="C5704" s="536"/>
      <c r="F5704" s="537"/>
    </row>
    <row r="5705" spans="3:6" s="532" customFormat="1">
      <c r="C5705" s="536"/>
      <c r="F5705" s="537"/>
    </row>
    <row r="5706" spans="3:6" s="532" customFormat="1">
      <c r="C5706" s="536"/>
      <c r="F5706" s="537"/>
    </row>
    <row r="5707" spans="3:6" s="532" customFormat="1">
      <c r="C5707" s="536"/>
      <c r="F5707" s="537"/>
    </row>
    <row r="5708" spans="3:6" s="532" customFormat="1">
      <c r="C5708" s="536"/>
      <c r="F5708" s="537"/>
    </row>
    <row r="5709" spans="3:6" s="532" customFormat="1">
      <c r="C5709" s="536"/>
      <c r="F5709" s="537"/>
    </row>
    <row r="5710" spans="3:6" s="532" customFormat="1">
      <c r="C5710" s="536"/>
      <c r="F5710" s="537"/>
    </row>
    <row r="5711" spans="3:6" s="532" customFormat="1">
      <c r="C5711" s="536"/>
      <c r="F5711" s="537"/>
    </row>
    <row r="5712" spans="3:6" s="532" customFormat="1">
      <c r="C5712" s="536"/>
      <c r="F5712" s="537"/>
    </row>
    <row r="5713" spans="3:6" s="532" customFormat="1">
      <c r="C5713" s="536"/>
      <c r="F5713" s="537"/>
    </row>
    <row r="5714" spans="3:6" s="532" customFormat="1">
      <c r="C5714" s="536"/>
      <c r="F5714" s="537"/>
    </row>
    <row r="5715" spans="3:6" s="532" customFormat="1">
      <c r="C5715" s="536"/>
      <c r="F5715" s="537"/>
    </row>
    <row r="5716" spans="3:6" s="532" customFormat="1">
      <c r="C5716" s="536"/>
      <c r="F5716" s="537"/>
    </row>
    <row r="5717" spans="3:6" s="532" customFormat="1">
      <c r="C5717" s="536"/>
      <c r="F5717" s="537"/>
    </row>
    <row r="5718" spans="3:6" s="532" customFormat="1">
      <c r="C5718" s="536"/>
      <c r="F5718" s="537"/>
    </row>
    <row r="5719" spans="3:6" s="532" customFormat="1">
      <c r="C5719" s="536"/>
      <c r="F5719" s="537"/>
    </row>
    <row r="5720" spans="3:6" s="532" customFormat="1">
      <c r="C5720" s="536"/>
      <c r="F5720" s="537"/>
    </row>
    <row r="5721" spans="3:6" s="532" customFormat="1">
      <c r="C5721" s="536"/>
      <c r="F5721" s="537"/>
    </row>
    <row r="5722" spans="3:6" s="532" customFormat="1">
      <c r="C5722" s="536"/>
      <c r="F5722" s="537"/>
    </row>
    <row r="5723" spans="3:6" s="532" customFormat="1">
      <c r="C5723" s="536"/>
      <c r="F5723" s="537"/>
    </row>
    <row r="5724" spans="3:6" s="532" customFormat="1">
      <c r="C5724" s="536"/>
      <c r="F5724" s="537"/>
    </row>
    <row r="5725" spans="3:6" s="532" customFormat="1">
      <c r="C5725" s="536"/>
      <c r="F5725" s="537"/>
    </row>
    <row r="5726" spans="3:6" s="532" customFormat="1">
      <c r="C5726" s="536"/>
      <c r="F5726" s="537"/>
    </row>
    <row r="5727" spans="3:6" s="532" customFormat="1">
      <c r="C5727" s="536"/>
      <c r="F5727" s="537"/>
    </row>
    <row r="5728" spans="3:6" s="532" customFormat="1">
      <c r="C5728" s="536"/>
      <c r="F5728" s="537"/>
    </row>
    <row r="5729" spans="3:6" s="532" customFormat="1">
      <c r="C5729" s="536"/>
      <c r="F5729" s="537"/>
    </row>
    <row r="5730" spans="3:6" s="532" customFormat="1">
      <c r="C5730" s="536"/>
      <c r="F5730" s="537"/>
    </row>
    <row r="5731" spans="3:6" s="532" customFormat="1">
      <c r="C5731" s="536"/>
      <c r="F5731" s="537"/>
    </row>
    <row r="5732" spans="3:6" s="532" customFormat="1">
      <c r="C5732" s="536"/>
      <c r="F5732" s="537"/>
    </row>
    <row r="5733" spans="3:6" s="532" customFormat="1">
      <c r="C5733" s="536"/>
      <c r="F5733" s="537"/>
    </row>
    <row r="5734" spans="3:6" s="532" customFormat="1">
      <c r="C5734" s="536"/>
      <c r="F5734" s="537"/>
    </row>
    <row r="5735" spans="3:6" s="532" customFormat="1">
      <c r="C5735" s="536"/>
      <c r="F5735" s="537"/>
    </row>
    <row r="5736" spans="3:6" s="532" customFormat="1">
      <c r="C5736" s="536"/>
      <c r="F5736" s="537"/>
    </row>
    <row r="5737" spans="3:6" s="532" customFormat="1">
      <c r="C5737" s="536"/>
      <c r="F5737" s="537"/>
    </row>
    <row r="5738" spans="3:6" s="532" customFormat="1">
      <c r="C5738" s="536"/>
      <c r="F5738" s="537"/>
    </row>
    <row r="5739" spans="3:6" s="532" customFormat="1">
      <c r="C5739" s="536"/>
      <c r="F5739" s="537"/>
    </row>
    <row r="5740" spans="3:6" s="532" customFormat="1">
      <c r="C5740" s="536"/>
      <c r="F5740" s="537"/>
    </row>
    <row r="5741" spans="3:6" s="532" customFormat="1">
      <c r="C5741" s="536"/>
      <c r="F5741" s="537"/>
    </row>
    <row r="5742" spans="3:6" s="532" customFormat="1">
      <c r="C5742" s="536"/>
      <c r="F5742" s="537"/>
    </row>
    <row r="5743" spans="3:6" s="532" customFormat="1">
      <c r="C5743" s="536"/>
      <c r="F5743" s="537"/>
    </row>
    <row r="5744" spans="3:6" s="532" customFormat="1">
      <c r="C5744" s="536"/>
      <c r="F5744" s="537"/>
    </row>
    <row r="5745" spans="3:6" s="532" customFormat="1">
      <c r="C5745" s="536"/>
      <c r="F5745" s="537"/>
    </row>
    <row r="5746" spans="3:6" s="532" customFormat="1">
      <c r="C5746" s="536"/>
      <c r="F5746" s="537"/>
    </row>
    <row r="5747" spans="3:6" s="532" customFormat="1">
      <c r="C5747" s="536"/>
      <c r="F5747" s="537"/>
    </row>
    <row r="5748" spans="3:6" s="532" customFormat="1">
      <c r="C5748" s="536"/>
      <c r="F5748" s="537"/>
    </row>
    <row r="5749" spans="3:6" s="532" customFormat="1">
      <c r="C5749" s="536"/>
      <c r="F5749" s="537"/>
    </row>
    <row r="5750" spans="3:6" s="532" customFormat="1">
      <c r="C5750" s="536"/>
      <c r="F5750" s="537"/>
    </row>
    <row r="5751" spans="3:6" s="532" customFormat="1">
      <c r="C5751" s="536"/>
      <c r="F5751" s="537"/>
    </row>
    <row r="5752" spans="3:6" s="532" customFormat="1">
      <c r="C5752" s="536"/>
      <c r="F5752" s="537"/>
    </row>
    <row r="5753" spans="3:6" s="532" customFormat="1">
      <c r="C5753" s="536"/>
      <c r="F5753" s="537"/>
    </row>
    <row r="5754" spans="3:6" s="532" customFormat="1">
      <c r="C5754" s="536"/>
      <c r="F5754" s="537"/>
    </row>
    <row r="5755" spans="3:6" s="532" customFormat="1">
      <c r="C5755" s="536"/>
      <c r="F5755" s="537"/>
    </row>
    <row r="5756" spans="3:6" s="532" customFormat="1">
      <c r="C5756" s="536"/>
      <c r="F5756" s="537"/>
    </row>
    <row r="5757" spans="3:6" s="532" customFormat="1">
      <c r="C5757" s="536"/>
      <c r="F5757" s="537"/>
    </row>
    <row r="5758" spans="3:6" s="532" customFormat="1">
      <c r="C5758" s="536"/>
      <c r="F5758" s="537"/>
    </row>
    <row r="5759" spans="3:6" s="532" customFormat="1">
      <c r="C5759" s="536"/>
      <c r="F5759" s="537"/>
    </row>
    <row r="5760" spans="3:6" s="532" customFormat="1">
      <c r="C5760" s="536"/>
      <c r="F5760" s="537"/>
    </row>
    <row r="5761" spans="3:6" s="532" customFormat="1">
      <c r="C5761" s="536"/>
      <c r="F5761" s="537"/>
    </row>
    <row r="5762" spans="3:6" s="532" customFormat="1">
      <c r="C5762" s="536"/>
      <c r="F5762" s="537"/>
    </row>
    <row r="5763" spans="3:6" s="532" customFormat="1">
      <c r="C5763" s="536"/>
      <c r="F5763" s="537"/>
    </row>
    <row r="5764" spans="3:6" s="532" customFormat="1">
      <c r="C5764" s="536"/>
      <c r="F5764" s="537"/>
    </row>
    <row r="5765" spans="3:6" s="532" customFormat="1">
      <c r="C5765" s="536"/>
      <c r="F5765" s="537"/>
    </row>
    <row r="5766" spans="3:6" s="532" customFormat="1">
      <c r="C5766" s="536"/>
      <c r="F5766" s="537"/>
    </row>
    <row r="5767" spans="3:6" s="532" customFormat="1">
      <c r="C5767" s="536"/>
      <c r="F5767" s="537"/>
    </row>
    <row r="5768" spans="3:6" s="532" customFormat="1">
      <c r="C5768" s="536"/>
      <c r="F5768" s="537"/>
    </row>
    <row r="5769" spans="3:6" s="532" customFormat="1">
      <c r="C5769" s="536"/>
      <c r="F5769" s="537"/>
    </row>
    <row r="5770" spans="3:6" s="532" customFormat="1">
      <c r="C5770" s="536"/>
      <c r="F5770" s="537"/>
    </row>
    <row r="5771" spans="3:6" s="532" customFormat="1">
      <c r="C5771" s="536"/>
      <c r="F5771" s="537"/>
    </row>
    <row r="5772" spans="3:6" s="532" customFormat="1">
      <c r="C5772" s="536"/>
      <c r="F5772" s="537"/>
    </row>
    <row r="5773" spans="3:6" s="532" customFormat="1">
      <c r="C5773" s="536"/>
      <c r="F5773" s="537"/>
    </row>
    <row r="5774" spans="3:6" s="532" customFormat="1">
      <c r="C5774" s="536"/>
      <c r="F5774" s="537"/>
    </row>
    <row r="5775" spans="3:6" s="532" customFormat="1">
      <c r="C5775" s="536"/>
      <c r="F5775" s="537"/>
    </row>
    <row r="5776" spans="3:6" s="532" customFormat="1">
      <c r="C5776" s="536"/>
      <c r="F5776" s="537"/>
    </row>
    <row r="5777" spans="3:6" s="532" customFormat="1">
      <c r="C5777" s="536"/>
      <c r="F5777" s="537"/>
    </row>
    <row r="5778" spans="3:6" s="532" customFormat="1">
      <c r="C5778" s="536"/>
      <c r="F5778" s="537"/>
    </row>
    <row r="5779" spans="3:6" s="532" customFormat="1">
      <c r="C5779" s="536"/>
      <c r="F5779" s="537"/>
    </row>
    <row r="5780" spans="3:6" s="532" customFormat="1">
      <c r="C5780" s="536"/>
      <c r="F5780" s="537"/>
    </row>
    <row r="5781" spans="3:6" s="532" customFormat="1">
      <c r="C5781" s="536"/>
      <c r="F5781" s="537"/>
    </row>
    <row r="5782" spans="3:6" s="532" customFormat="1">
      <c r="C5782" s="536"/>
      <c r="F5782" s="537"/>
    </row>
    <row r="5783" spans="3:6" s="532" customFormat="1">
      <c r="C5783" s="536"/>
      <c r="F5783" s="537"/>
    </row>
    <row r="5784" spans="3:6" s="532" customFormat="1">
      <c r="C5784" s="536"/>
      <c r="F5784" s="537"/>
    </row>
    <row r="5785" spans="3:6" s="532" customFormat="1">
      <c r="C5785" s="536"/>
      <c r="F5785" s="537"/>
    </row>
    <row r="5786" spans="3:6" s="532" customFormat="1">
      <c r="C5786" s="536"/>
      <c r="F5786" s="537"/>
    </row>
    <row r="5787" spans="3:6" s="532" customFormat="1">
      <c r="C5787" s="536"/>
      <c r="F5787" s="537"/>
    </row>
    <row r="5788" spans="3:6" s="532" customFormat="1">
      <c r="C5788" s="536"/>
      <c r="F5788" s="537"/>
    </row>
    <row r="5789" spans="3:6" s="532" customFormat="1">
      <c r="C5789" s="536"/>
      <c r="F5789" s="537"/>
    </row>
    <row r="5790" spans="3:6" s="532" customFormat="1">
      <c r="C5790" s="536"/>
      <c r="F5790" s="537"/>
    </row>
    <row r="5791" spans="3:6" s="532" customFormat="1">
      <c r="C5791" s="536"/>
      <c r="F5791" s="537"/>
    </row>
    <row r="5792" spans="3:6" s="532" customFormat="1">
      <c r="C5792" s="536"/>
      <c r="F5792" s="537"/>
    </row>
    <row r="5793" spans="3:6" s="532" customFormat="1">
      <c r="C5793" s="536"/>
      <c r="F5793" s="537"/>
    </row>
    <row r="5794" spans="3:6" s="532" customFormat="1">
      <c r="C5794" s="536"/>
      <c r="F5794" s="537"/>
    </row>
    <row r="5795" spans="3:6" s="532" customFormat="1">
      <c r="C5795" s="536"/>
      <c r="F5795" s="537"/>
    </row>
    <row r="5796" spans="3:6" s="532" customFormat="1">
      <c r="C5796" s="536"/>
      <c r="F5796" s="537"/>
    </row>
    <row r="5797" spans="3:6" s="532" customFormat="1">
      <c r="C5797" s="536"/>
      <c r="F5797" s="537"/>
    </row>
    <row r="5798" spans="3:6" s="532" customFormat="1">
      <c r="C5798" s="536"/>
      <c r="F5798" s="537"/>
    </row>
    <row r="5799" spans="3:6" s="532" customFormat="1">
      <c r="C5799" s="536"/>
      <c r="F5799" s="537"/>
    </row>
    <row r="5800" spans="3:6" s="532" customFormat="1">
      <c r="C5800" s="536"/>
      <c r="F5800" s="537"/>
    </row>
    <row r="5801" spans="3:6" s="532" customFormat="1">
      <c r="C5801" s="536"/>
      <c r="F5801" s="537"/>
    </row>
    <row r="5802" spans="3:6" s="532" customFormat="1">
      <c r="C5802" s="536"/>
      <c r="F5802" s="537"/>
    </row>
    <row r="5803" spans="3:6" s="532" customFormat="1">
      <c r="C5803" s="536"/>
      <c r="F5803" s="537"/>
    </row>
    <row r="5804" spans="3:6" s="532" customFormat="1">
      <c r="C5804" s="536"/>
      <c r="F5804" s="537"/>
    </row>
    <row r="5805" spans="3:6" s="532" customFormat="1">
      <c r="C5805" s="536"/>
      <c r="F5805" s="537"/>
    </row>
    <row r="5806" spans="3:6" s="532" customFormat="1">
      <c r="C5806" s="536"/>
      <c r="F5806" s="537"/>
    </row>
    <row r="5807" spans="3:6" s="532" customFormat="1">
      <c r="C5807" s="536"/>
      <c r="F5807" s="537"/>
    </row>
    <row r="5808" spans="3:6" s="532" customFormat="1">
      <c r="C5808" s="536"/>
      <c r="F5808" s="537"/>
    </row>
    <row r="5809" spans="3:6" s="532" customFormat="1">
      <c r="C5809" s="536"/>
      <c r="F5809" s="537"/>
    </row>
    <row r="5810" spans="3:6" s="532" customFormat="1">
      <c r="C5810" s="536"/>
      <c r="F5810" s="537"/>
    </row>
    <row r="5811" spans="3:6" s="532" customFormat="1">
      <c r="C5811" s="536"/>
      <c r="F5811" s="537"/>
    </row>
    <row r="5812" spans="3:6" s="532" customFormat="1">
      <c r="C5812" s="536"/>
      <c r="F5812" s="537"/>
    </row>
    <row r="5813" spans="3:6" s="532" customFormat="1">
      <c r="C5813" s="536"/>
      <c r="F5813" s="537"/>
    </row>
    <row r="5814" spans="3:6" s="532" customFormat="1">
      <c r="C5814" s="536"/>
      <c r="F5814" s="537"/>
    </row>
    <row r="5815" spans="3:6" s="532" customFormat="1">
      <c r="C5815" s="536"/>
      <c r="F5815" s="537"/>
    </row>
    <row r="5816" spans="3:6" s="532" customFormat="1">
      <c r="C5816" s="536"/>
      <c r="F5816" s="537"/>
    </row>
    <row r="5817" spans="3:6" s="532" customFormat="1">
      <c r="C5817" s="536"/>
      <c r="F5817" s="537"/>
    </row>
    <row r="5818" spans="3:6" s="532" customFormat="1">
      <c r="C5818" s="536"/>
      <c r="F5818" s="537"/>
    </row>
    <row r="5819" spans="3:6" s="532" customFormat="1">
      <c r="C5819" s="536"/>
      <c r="F5819" s="537"/>
    </row>
    <row r="5820" spans="3:6" s="532" customFormat="1">
      <c r="C5820" s="536"/>
      <c r="F5820" s="537"/>
    </row>
    <row r="5821" spans="3:6" s="532" customFormat="1">
      <c r="C5821" s="536"/>
      <c r="F5821" s="537"/>
    </row>
    <row r="5822" spans="3:6" s="532" customFormat="1">
      <c r="C5822" s="536"/>
      <c r="F5822" s="537"/>
    </row>
    <row r="5823" spans="3:6" s="532" customFormat="1">
      <c r="C5823" s="536"/>
      <c r="F5823" s="537"/>
    </row>
    <row r="5824" spans="3:6" s="532" customFormat="1">
      <c r="C5824" s="536"/>
      <c r="F5824" s="537"/>
    </row>
    <row r="5825" spans="3:6" s="532" customFormat="1">
      <c r="C5825" s="536"/>
      <c r="F5825" s="537"/>
    </row>
    <row r="5826" spans="3:6" s="532" customFormat="1">
      <c r="C5826" s="536"/>
      <c r="F5826" s="537"/>
    </row>
    <row r="5827" spans="3:6" s="532" customFormat="1">
      <c r="C5827" s="536"/>
      <c r="F5827" s="537"/>
    </row>
    <row r="5828" spans="3:6" s="532" customFormat="1">
      <c r="C5828" s="536"/>
      <c r="F5828" s="537"/>
    </row>
    <row r="5829" spans="3:6" s="532" customFormat="1">
      <c r="C5829" s="536"/>
      <c r="F5829" s="537"/>
    </row>
    <row r="5830" spans="3:6" s="532" customFormat="1">
      <c r="C5830" s="536"/>
      <c r="F5830" s="537"/>
    </row>
    <row r="5831" spans="3:6" s="532" customFormat="1">
      <c r="C5831" s="536"/>
      <c r="F5831" s="537"/>
    </row>
    <row r="5832" spans="3:6" s="532" customFormat="1">
      <c r="C5832" s="536"/>
      <c r="F5832" s="537"/>
    </row>
    <row r="5833" spans="3:6" s="532" customFormat="1">
      <c r="C5833" s="536"/>
      <c r="F5833" s="537"/>
    </row>
    <row r="5834" spans="3:6" s="532" customFormat="1">
      <c r="C5834" s="536"/>
      <c r="F5834" s="537"/>
    </row>
    <row r="5835" spans="3:6" s="532" customFormat="1">
      <c r="C5835" s="536"/>
      <c r="F5835" s="537"/>
    </row>
    <row r="5836" spans="3:6" s="532" customFormat="1">
      <c r="C5836" s="536"/>
      <c r="F5836" s="537"/>
    </row>
    <row r="5837" spans="3:6" s="532" customFormat="1">
      <c r="C5837" s="536"/>
      <c r="F5837" s="537"/>
    </row>
    <row r="5838" spans="3:6" s="532" customFormat="1">
      <c r="C5838" s="536"/>
      <c r="F5838" s="537"/>
    </row>
    <row r="5839" spans="3:6" s="532" customFormat="1">
      <c r="C5839" s="536"/>
      <c r="F5839" s="537"/>
    </row>
    <row r="5840" spans="3:6" s="532" customFormat="1">
      <c r="C5840" s="536"/>
      <c r="F5840" s="537"/>
    </row>
    <row r="5841" spans="3:6" s="532" customFormat="1">
      <c r="C5841" s="536"/>
      <c r="F5841" s="537"/>
    </row>
    <row r="5842" spans="3:6" s="532" customFormat="1">
      <c r="C5842" s="536"/>
      <c r="F5842" s="537"/>
    </row>
    <row r="5843" spans="3:6" s="532" customFormat="1">
      <c r="C5843" s="536"/>
      <c r="F5843" s="537"/>
    </row>
    <row r="5844" spans="3:6" s="532" customFormat="1">
      <c r="C5844" s="536"/>
      <c r="F5844" s="537"/>
    </row>
    <row r="5845" spans="3:6" s="532" customFormat="1">
      <c r="C5845" s="536"/>
      <c r="F5845" s="537"/>
    </row>
    <row r="5846" spans="3:6" s="532" customFormat="1">
      <c r="C5846" s="536"/>
      <c r="F5846" s="537"/>
    </row>
    <row r="5847" spans="3:6" s="532" customFormat="1">
      <c r="C5847" s="536"/>
      <c r="F5847" s="537"/>
    </row>
    <row r="5848" spans="3:6" s="532" customFormat="1">
      <c r="C5848" s="536"/>
      <c r="F5848" s="537"/>
    </row>
    <row r="5849" spans="3:6" s="532" customFormat="1">
      <c r="C5849" s="536"/>
      <c r="F5849" s="537"/>
    </row>
    <row r="5850" spans="3:6" s="532" customFormat="1">
      <c r="C5850" s="536"/>
      <c r="F5850" s="537"/>
    </row>
    <row r="5851" spans="3:6" s="532" customFormat="1">
      <c r="C5851" s="536"/>
      <c r="F5851" s="537"/>
    </row>
    <row r="5852" spans="3:6" s="532" customFormat="1">
      <c r="C5852" s="536"/>
      <c r="F5852" s="537"/>
    </row>
    <row r="5853" spans="3:6" s="532" customFormat="1">
      <c r="C5853" s="536"/>
      <c r="F5853" s="537"/>
    </row>
    <row r="5854" spans="3:6" s="532" customFormat="1">
      <c r="C5854" s="536"/>
      <c r="F5854" s="537"/>
    </row>
    <row r="5855" spans="3:6" s="532" customFormat="1">
      <c r="C5855" s="536"/>
      <c r="F5855" s="537"/>
    </row>
    <row r="5856" spans="3:6" s="532" customFormat="1">
      <c r="C5856" s="536"/>
      <c r="F5856" s="537"/>
    </row>
    <row r="5857" spans="3:6" s="532" customFormat="1">
      <c r="C5857" s="536"/>
      <c r="F5857" s="537"/>
    </row>
    <row r="5858" spans="3:6" s="532" customFormat="1">
      <c r="C5858" s="536"/>
      <c r="F5858" s="537"/>
    </row>
    <row r="5859" spans="3:6" s="532" customFormat="1">
      <c r="C5859" s="536"/>
      <c r="F5859" s="537"/>
    </row>
    <row r="5860" spans="3:6" s="532" customFormat="1">
      <c r="C5860" s="536"/>
      <c r="F5860" s="537"/>
    </row>
    <row r="5861" spans="3:6" s="532" customFormat="1">
      <c r="C5861" s="536"/>
      <c r="F5861" s="537"/>
    </row>
    <row r="5862" spans="3:6" s="532" customFormat="1">
      <c r="C5862" s="536"/>
      <c r="F5862" s="537"/>
    </row>
    <row r="5863" spans="3:6" s="532" customFormat="1">
      <c r="C5863" s="536"/>
      <c r="F5863" s="537"/>
    </row>
    <row r="5864" spans="3:6" s="532" customFormat="1">
      <c r="C5864" s="536"/>
      <c r="F5864" s="537"/>
    </row>
    <row r="5865" spans="3:6" s="532" customFormat="1">
      <c r="C5865" s="536"/>
      <c r="F5865" s="537"/>
    </row>
    <row r="5866" spans="3:6" s="532" customFormat="1">
      <c r="C5866" s="536"/>
      <c r="F5866" s="537"/>
    </row>
    <row r="5867" spans="3:6" s="532" customFormat="1">
      <c r="C5867" s="536"/>
      <c r="F5867" s="537"/>
    </row>
    <row r="5868" spans="3:6" s="532" customFormat="1">
      <c r="C5868" s="536"/>
      <c r="F5868" s="537"/>
    </row>
    <row r="5869" spans="3:6" s="532" customFormat="1">
      <c r="C5869" s="536"/>
      <c r="F5869" s="537"/>
    </row>
    <row r="5870" spans="3:6" s="532" customFormat="1">
      <c r="C5870" s="536"/>
      <c r="F5870" s="537"/>
    </row>
    <row r="5871" spans="3:6" s="532" customFormat="1">
      <c r="C5871" s="536"/>
      <c r="F5871" s="537"/>
    </row>
    <row r="5872" spans="3:6" s="532" customFormat="1">
      <c r="C5872" s="536"/>
      <c r="F5872" s="537"/>
    </row>
    <row r="5873" spans="3:6" s="532" customFormat="1">
      <c r="C5873" s="536"/>
      <c r="F5873" s="537"/>
    </row>
    <row r="5874" spans="3:6" s="532" customFormat="1">
      <c r="C5874" s="536"/>
      <c r="F5874" s="537"/>
    </row>
    <row r="5875" spans="3:6" s="532" customFormat="1">
      <c r="C5875" s="536"/>
      <c r="F5875" s="537"/>
    </row>
    <row r="5876" spans="3:6" s="532" customFormat="1">
      <c r="C5876" s="536"/>
      <c r="F5876" s="537"/>
    </row>
    <row r="5877" spans="3:6" s="532" customFormat="1">
      <c r="C5877" s="536"/>
      <c r="F5877" s="537"/>
    </row>
    <row r="5878" spans="3:6" s="532" customFormat="1">
      <c r="C5878" s="536"/>
      <c r="F5878" s="537"/>
    </row>
    <row r="5879" spans="3:6" s="532" customFormat="1">
      <c r="C5879" s="536"/>
      <c r="F5879" s="537"/>
    </row>
    <row r="5880" spans="3:6" s="532" customFormat="1">
      <c r="C5880" s="536"/>
      <c r="F5880" s="537"/>
    </row>
    <row r="5881" spans="3:6" s="532" customFormat="1">
      <c r="C5881" s="536"/>
      <c r="F5881" s="537"/>
    </row>
    <row r="5882" spans="3:6" s="532" customFormat="1">
      <c r="C5882" s="536"/>
      <c r="F5882" s="537"/>
    </row>
    <row r="5883" spans="3:6" s="532" customFormat="1">
      <c r="C5883" s="536"/>
      <c r="F5883" s="537"/>
    </row>
    <row r="5884" spans="3:6" s="532" customFormat="1">
      <c r="C5884" s="536"/>
      <c r="F5884" s="537"/>
    </row>
    <row r="5885" spans="3:6" s="532" customFormat="1">
      <c r="C5885" s="536"/>
      <c r="F5885" s="537"/>
    </row>
    <row r="5886" spans="3:6" s="532" customFormat="1">
      <c r="C5886" s="536"/>
      <c r="F5886" s="537"/>
    </row>
    <row r="5887" spans="3:6" s="532" customFormat="1">
      <c r="C5887" s="536"/>
      <c r="F5887" s="537"/>
    </row>
    <row r="5888" spans="3:6" s="532" customFormat="1">
      <c r="C5888" s="536"/>
      <c r="F5888" s="537"/>
    </row>
    <row r="5889" spans="3:6" s="532" customFormat="1">
      <c r="C5889" s="536"/>
      <c r="F5889" s="537"/>
    </row>
    <row r="5890" spans="3:6" s="532" customFormat="1">
      <c r="C5890" s="536"/>
      <c r="F5890" s="537"/>
    </row>
    <row r="5891" spans="3:6" s="532" customFormat="1">
      <c r="C5891" s="536"/>
      <c r="F5891" s="537"/>
    </row>
    <row r="5892" spans="3:6" s="532" customFormat="1">
      <c r="C5892" s="536"/>
      <c r="F5892" s="537"/>
    </row>
    <row r="5893" spans="3:6" s="532" customFormat="1">
      <c r="C5893" s="536"/>
      <c r="F5893" s="537"/>
    </row>
    <row r="5894" spans="3:6" s="532" customFormat="1">
      <c r="C5894" s="536"/>
      <c r="F5894" s="537"/>
    </row>
    <row r="5895" spans="3:6" s="532" customFormat="1">
      <c r="C5895" s="536"/>
      <c r="F5895" s="537"/>
    </row>
    <row r="5896" spans="3:6" s="532" customFormat="1">
      <c r="C5896" s="536"/>
      <c r="F5896" s="537"/>
    </row>
    <row r="5897" spans="3:6" s="532" customFormat="1">
      <c r="C5897" s="536"/>
      <c r="F5897" s="537"/>
    </row>
    <row r="5898" spans="3:6" s="532" customFormat="1">
      <c r="C5898" s="536"/>
      <c r="F5898" s="537"/>
    </row>
    <row r="5899" spans="3:6" s="532" customFormat="1">
      <c r="C5899" s="536"/>
      <c r="F5899" s="537"/>
    </row>
    <row r="5900" spans="3:6" s="532" customFormat="1">
      <c r="C5900" s="536"/>
      <c r="F5900" s="537"/>
    </row>
    <row r="5901" spans="3:6" s="532" customFormat="1">
      <c r="C5901" s="536"/>
      <c r="F5901" s="537"/>
    </row>
    <row r="5902" spans="3:6" s="532" customFormat="1">
      <c r="C5902" s="536"/>
      <c r="F5902" s="537"/>
    </row>
    <row r="5903" spans="3:6" s="532" customFormat="1">
      <c r="C5903" s="536"/>
      <c r="F5903" s="537"/>
    </row>
    <row r="5904" spans="3:6" s="532" customFormat="1">
      <c r="C5904" s="536"/>
      <c r="F5904" s="537"/>
    </row>
    <row r="5905" spans="3:6" s="532" customFormat="1">
      <c r="C5905" s="536"/>
      <c r="F5905" s="537"/>
    </row>
    <row r="5906" spans="3:6" s="532" customFormat="1">
      <c r="C5906" s="536"/>
      <c r="F5906" s="537"/>
    </row>
    <row r="5907" spans="3:6" s="532" customFormat="1">
      <c r="C5907" s="536"/>
      <c r="F5907" s="537"/>
    </row>
    <row r="5908" spans="3:6" s="532" customFormat="1">
      <c r="C5908" s="536"/>
      <c r="F5908" s="537"/>
    </row>
    <row r="5909" spans="3:6" s="532" customFormat="1">
      <c r="C5909" s="536"/>
      <c r="F5909" s="537"/>
    </row>
    <row r="5910" spans="3:6" s="532" customFormat="1">
      <c r="C5910" s="536"/>
      <c r="F5910" s="537"/>
    </row>
    <row r="5911" spans="3:6" s="532" customFormat="1">
      <c r="C5911" s="536"/>
      <c r="F5911" s="537"/>
    </row>
    <row r="5912" spans="3:6" s="532" customFormat="1">
      <c r="C5912" s="536"/>
      <c r="F5912" s="537"/>
    </row>
    <row r="5913" spans="3:6" s="532" customFormat="1">
      <c r="C5913" s="536"/>
      <c r="F5913" s="537"/>
    </row>
    <row r="5914" spans="3:6" s="532" customFormat="1">
      <c r="C5914" s="536"/>
      <c r="F5914" s="537"/>
    </row>
    <row r="5915" spans="3:6" s="532" customFormat="1">
      <c r="C5915" s="536"/>
      <c r="F5915" s="537"/>
    </row>
    <row r="5916" spans="3:6" s="532" customFormat="1">
      <c r="C5916" s="536"/>
      <c r="F5916" s="537"/>
    </row>
    <row r="5917" spans="3:6" s="532" customFormat="1">
      <c r="C5917" s="536"/>
      <c r="F5917" s="537"/>
    </row>
    <row r="5918" spans="3:6" s="532" customFormat="1">
      <c r="C5918" s="536"/>
      <c r="F5918" s="537"/>
    </row>
    <row r="5919" spans="3:6" s="532" customFormat="1">
      <c r="C5919" s="536"/>
      <c r="F5919" s="537"/>
    </row>
    <row r="5920" spans="3:6" s="532" customFormat="1">
      <c r="C5920" s="536"/>
      <c r="F5920" s="537"/>
    </row>
    <row r="5921" spans="3:6" s="532" customFormat="1">
      <c r="C5921" s="536"/>
      <c r="F5921" s="537"/>
    </row>
    <row r="5922" spans="3:6" s="532" customFormat="1">
      <c r="C5922" s="536"/>
      <c r="F5922" s="537"/>
    </row>
    <row r="5923" spans="3:6" s="532" customFormat="1">
      <c r="C5923" s="536"/>
      <c r="F5923" s="537"/>
    </row>
    <row r="5924" spans="3:6" s="532" customFormat="1">
      <c r="C5924" s="536"/>
      <c r="F5924" s="537"/>
    </row>
    <row r="5925" spans="3:6" s="532" customFormat="1">
      <c r="C5925" s="536"/>
      <c r="F5925" s="537"/>
    </row>
    <row r="5926" spans="3:6" s="532" customFormat="1">
      <c r="C5926" s="536"/>
      <c r="F5926" s="537"/>
    </row>
    <row r="5927" spans="3:6" s="532" customFormat="1">
      <c r="C5927" s="536"/>
      <c r="F5927" s="537"/>
    </row>
    <row r="5928" spans="3:6" s="532" customFormat="1">
      <c r="C5928" s="536"/>
      <c r="F5928" s="537"/>
    </row>
    <row r="5929" spans="3:6" s="532" customFormat="1">
      <c r="C5929" s="536"/>
      <c r="F5929" s="537"/>
    </row>
    <row r="5930" spans="3:6" s="532" customFormat="1">
      <c r="C5930" s="536"/>
      <c r="F5930" s="537"/>
    </row>
    <row r="5931" spans="3:6" s="532" customFormat="1">
      <c r="C5931" s="536"/>
      <c r="F5931" s="537"/>
    </row>
    <row r="5932" spans="3:6" s="532" customFormat="1">
      <c r="C5932" s="536"/>
      <c r="F5932" s="537"/>
    </row>
    <row r="5933" spans="3:6" s="532" customFormat="1">
      <c r="C5933" s="536"/>
      <c r="F5933" s="537"/>
    </row>
    <row r="5934" spans="3:6" s="532" customFormat="1">
      <c r="C5934" s="536"/>
      <c r="F5934" s="537"/>
    </row>
    <row r="5935" spans="3:6" s="532" customFormat="1">
      <c r="C5935" s="536"/>
      <c r="F5935" s="537"/>
    </row>
    <row r="5936" spans="3:6" s="532" customFormat="1">
      <c r="C5936" s="536"/>
      <c r="F5936" s="537"/>
    </row>
    <row r="5937" spans="3:6" s="532" customFormat="1">
      <c r="C5937" s="536"/>
      <c r="F5937" s="537"/>
    </row>
    <row r="5938" spans="3:6" s="532" customFormat="1">
      <c r="C5938" s="536"/>
      <c r="F5938" s="537"/>
    </row>
    <row r="5939" spans="3:6" s="532" customFormat="1">
      <c r="C5939" s="536"/>
      <c r="F5939" s="537"/>
    </row>
    <row r="5940" spans="3:6" s="532" customFormat="1">
      <c r="C5940" s="536"/>
      <c r="F5940" s="537"/>
    </row>
    <row r="5941" spans="3:6" s="532" customFormat="1">
      <c r="C5941" s="536"/>
      <c r="F5941" s="537"/>
    </row>
    <row r="5942" spans="3:6" s="532" customFormat="1">
      <c r="C5942" s="536"/>
      <c r="F5942" s="537"/>
    </row>
    <row r="5943" spans="3:6" s="532" customFormat="1">
      <c r="C5943" s="536"/>
      <c r="F5943" s="537"/>
    </row>
    <row r="5944" spans="3:6" s="532" customFormat="1">
      <c r="C5944" s="536"/>
      <c r="F5944" s="537"/>
    </row>
    <row r="5945" spans="3:6" s="532" customFormat="1">
      <c r="C5945" s="536"/>
      <c r="F5945" s="537"/>
    </row>
    <row r="5946" spans="3:6" s="532" customFormat="1">
      <c r="C5946" s="536"/>
      <c r="F5946" s="537"/>
    </row>
    <row r="5947" spans="3:6" s="532" customFormat="1">
      <c r="C5947" s="536"/>
      <c r="F5947" s="537"/>
    </row>
    <row r="5948" spans="3:6" s="532" customFormat="1">
      <c r="C5948" s="536"/>
      <c r="F5948" s="537"/>
    </row>
    <row r="5949" spans="3:6" s="532" customFormat="1">
      <c r="C5949" s="536"/>
      <c r="F5949" s="537"/>
    </row>
    <row r="5950" spans="3:6" s="532" customFormat="1">
      <c r="C5950" s="536"/>
      <c r="F5950" s="537"/>
    </row>
    <row r="5951" spans="3:6" s="532" customFormat="1">
      <c r="C5951" s="536"/>
      <c r="F5951" s="537"/>
    </row>
    <row r="5952" spans="3:6" s="532" customFormat="1">
      <c r="C5952" s="536"/>
      <c r="F5952" s="537"/>
    </row>
    <row r="5953" spans="3:6" s="532" customFormat="1">
      <c r="C5953" s="536"/>
      <c r="F5953" s="537"/>
    </row>
    <row r="5954" spans="3:6" s="532" customFormat="1">
      <c r="C5954" s="536"/>
      <c r="F5954" s="537"/>
    </row>
    <row r="5955" spans="3:6" s="532" customFormat="1">
      <c r="C5955" s="536"/>
      <c r="F5955" s="537"/>
    </row>
    <row r="5956" spans="3:6" s="532" customFormat="1">
      <c r="C5956" s="536"/>
      <c r="F5956" s="537"/>
    </row>
    <row r="5957" spans="3:6" s="532" customFormat="1">
      <c r="C5957" s="536"/>
      <c r="F5957" s="537"/>
    </row>
    <row r="5958" spans="3:6" s="532" customFormat="1">
      <c r="C5958" s="536"/>
      <c r="F5958" s="537"/>
    </row>
    <row r="5959" spans="3:6" s="532" customFormat="1">
      <c r="C5959" s="536"/>
      <c r="F5959" s="537"/>
    </row>
    <row r="5960" spans="3:6" s="532" customFormat="1">
      <c r="C5960" s="536"/>
      <c r="F5960" s="537"/>
    </row>
    <row r="5961" spans="3:6" s="532" customFormat="1">
      <c r="C5961" s="536"/>
      <c r="F5961" s="537"/>
    </row>
    <row r="5962" spans="3:6" s="532" customFormat="1">
      <c r="C5962" s="536"/>
      <c r="F5962" s="537"/>
    </row>
    <row r="5963" spans="3:6" s="532" customFormat="1">
      <c r="C5963" s="536"/>
      <c r="F5963" s="537"/>
    </row>
    <row r="5964" spans="3:6" s="532" customFormat="1">
      <c r="C5964" s="536"/>
      <c r="F5964" s="537"/>
    </row>
    <row r="5965" spans="3:6" s="532" customFormat="1">
      <c r="C5965" s="536"/>
      <c r="F5965" s="537"/>
    </row>
    <row r="5966" spans="3:6" s="532" customFormat="1">
      <c r="C5966" s="536"/>
      <c r="F5966" s="537"/>
    </row>
    <row r="5967" spans="3:6" s="532" customFormat="1">
      <c r="C5967" s="536"/>
      <c r="F5967" s="537"/>
    </row>
    <row r="5968" spans="3:6" s="532" customFormat="1">
      <c r="C5968" s="536"/>
      <c r="F5968" s="537"/>
    </row>
    <row r="5969" spans="3:6" s="532" customFormat="1">
      <c r="C5969" s="536"/>
      <c r="F5969" s="537"/>
    </row>
    <row r="5970" spans="3:6" s="532" customFormat="1">
      <c r="C5970" s="536"/>
      <c r="F5970" s="537"/>
    </row>
    <row r="5971" spans="3:6" s="532" customFormat="1">
      <c r="C5971" s="536"/>
      <c r="F5971" s="537"/>
    </row>
    <row r="5972" spans="3:6" s="532" customFormat="1">
      <c r="C5972" s="536"/>
      <c r="F5972" s="537"/>
    </row>
    <row r="5973" spans="3:6" s="532" customFormat="1">
      <c r="C5973" s="536"/>
      <c r="F5973" s="537"/>
    </row>
    <row r="5974" spans="3:6" s="532" customFormat="1">
      <c r="C5974" s="536"/>
      <c r="F5974" s="537"/>
    </row>
    <row r="5975" spans="3:6" s="532" customFormat="1">
      <c r="C5975" s="536"/>
      <c r="F5975" s="537"/>
    </row>
    <row r="5976" spans="3:6" s="532" customFormat="1">
      <c r="C5976" s="536"/>
      <c r="F5976" s="537"/>
    </row>
    <row r="5977" spans="3:6" s="532" customFormat="1">
      <c r="C5977" s="536"/>
      <c r="F5977" s="537"/>
    </row>
    <row r="5978" spans="3:6" s="532" customFormat="1">
      <c r="C5978" s="536"/>
      <c r="F5978" s="537"/>
    </row>
    <row r="5979" spans="3:6" s="532" customFormat="1">
      <c r="C5979" s="536"/>
      <c r="F5979" s="537"/>
    </row>
    <row r="5980" spans="3:6" s="532" customFormat="1">
      <c r="C5980" s="536"/>
      <c r="F5980" s="537"/>
    </row>
    <row r="5981" spans="3:6" s="532" customFormat="1">
      <c r="C5981" s="536"/>
      <c r="F5981" s="537"/>
    </row>
    <row r="5982" spans="3:6" s="532" customFormat="1">
      <c r="C5982" s="536"/>
      <c r="F5982" s="537"/>
    </row>
    <row r="5983" spans="3:6" s="532" customFormat="1">
      <c r="C5983" s="536"/>
      <c r="F5983" s="537"/>
    </row>
    <row r="5984" spans="3:6" s="532" customFormat="1">
      <c r="C5984" s="536"/>
      <c r="F5984" s="537"/>
    </row>
    <row r="5985" spans="3:6" s="532" customFormat="1">
      <c r="C5985" s="536"/>
      <c r="F5985" s="537"/>
    </row>
    <row r="5986" spans="3:6" s="532" customFormat="1">
      <c r="C5986" s="536"/>
      <c r="F5986" s="537"/>
    </row>
    <row r="5987" spans="3:6" s="532" customFormat="1">
      <c r="C5987" s="536"/>
      <c r="F5987" s="537"/>
    </row>
    <row r="5988" spans="3:6" s="532" customFormat="1">
      <c r="C5988" s="536"/>
      <c r="F5988" s="537"/>
    </row>
    <row r="5989" spans="3:6" s="532" customFormat="1">
      <c r="C5989" s="536"/>
      <c r="F5989" s="537"/>
    </row>
    <row r="5990" spans="3:6" s="532" customFormat="1">
      <c r="C5990" s="536"/>
      <c r="F5990" s="537"/>
    </row>
    <row r="5991" spans="3:6" s="532" customFormat="1">
      <c r="C5991" s="536"/>
      <c r="F5991" s="537"/>
    </row>
    <row r="5992" spans="3:6" s="532" customFormat="1">
      <c r="C5992" s="536"/>
      <c r="F5992" s="537"/>
    </row>
    <row r="5993" spans="3:6" s="532" customFormat="1">
      <c r="C5993" s="536"/>
      <c r="F5993" s="537"/>
    </row>
    <row r="5994" spans="3:6" s="532" customFormat="1">
      <c r="C5994" s="536"/>
      <c r="F5994" s="537"/>
    </row>
    <row r="5995" spans="3:6" s="532" customFormat="1">
      <c r="C5995" s="536"/>
      <c r="F5995" s="537"/>
    </row>
    <row r="5996" spans="3:6" s="532" customFormat="1">
      <c r="C5996" s="536"/>
      <c r="F5996" s="537"/>
    </row>
    <row r="5997" spans="3:6" s="532" customFormat="1">
      <c r="C5997" s="536"/>
      <c r="F5997" s="537"/>
    </row>
    <row r="5998" spans="3:6" s="532" customFormat="1">
      <c r="C5998" s="536"/>
      <c r="F5998" s="537"/>
    </row>
    <row r="5999" spans="3:6" s="532" customFormat="1">
      <c r="C5999" s="536"/>
      <c r="F5999" s="537"/>
    </row>
    <row r="6000" spans="3:6" s="532" customFormat="1">
      <c r="C6000" s="536"/>
      <c r="F6000" s="537"/>
    </row>
    <row r="6001" spans="3:6" s="532" customFormat="1">
      <c r="C6001" s="536"/>
      <c r="F6001" s="537"/>
    </row>
    <row r="6002" spans="3:6" s="532" customFormat="1">
      <c r="C6002" s="536"/>
      <c r="F6002" s="537"/>
    </row>
    <row r="6003" spans="3:6" s="532" customFormat="1">
      <c r="C6003" s="536"/>
      <c r="F6003" s="537"/>
    </row>
    <row r="6004" spans="3:6" s="532" customFormat="1">
      <c r="C6004" s="536"/>
      <c r="F6004" s="537"/>
    </row>
    <row r="6005" spans="3:6" s="532" customFormat="1">
      <c r="C6005" s="536"/>
      <c r="F6005" s="537"/>
    </row>
    <row r="6006" spans="3:6" s="532" customFormat="1">
      <c r="C6006" s="536"/>
      <c r="F6006" s="537"/>
    </row>
    <row r="6007" spans="3:6" s="532" customFormat="1">
      <c r="C6007" s="536"/>
      <c r="F6007" s="537"/>
    </row>
    <row r="6008" spans="3:6" s="532" customFormat="1">
      <c r="C6008" s="536"/>
      <c r="F6008" s="537"/>
    </row>
    <row r="6009" spans="3:6" s="532" customFormat="1">
      <c r="C6009" s="536"/>
      <c r="F6009" s="537"/>
    </row>
    <row r="6010" spans="3:6" s="532" customFormat="1">
      <c r="C6010" s="536"/>
      <c r="F6010" s="537"/>
    </row>
    <row r="6011" spans="3:6" s="532" customFormat="1">
      <c r="C6011" s="536"/>
      <c r="F6011" s="537"/>
    </row>
    <row r="6012" spans="3:6" s="532" customFormat="1">
      <c r="C6012" s="536"/>
      <c r="F6012" s="537"/>
    </row>
    <row r="6013" spans="3:6" s="532" customFormat="1">
      <c r="C6013" s="536"/>
      <c r="F6013" s="537"/>
    </row>
    <row r="6014" spans="3:6" s="532" customFormat="1">
      <c r="C6014" s="536"/>
      <c r="F6014" s="537"/>
    </row>
    <row r="6015" spans="3:6" s="532" customFormat="1">
      <c r="C6015" s="536"/>
      <c r="F6015" s="537"/>
    </row>
    <row r="6016" spans="3:6" s="532" customFormat="1">
      <c r="C6016" s="536"/>
      <c r="F6016" s="537"/>
    </row>
    <row r="6017" spans="3:6" s="532" customFormat="1">
      <c r="C6017" s="536"/>
      <c r="F6017" s="537"/>
    </row>
    <row r="6018" spans="3:6" s="532" customFormat="1">
      <c r="C6018" s="536"/>
      <c r="F6018" s="537"/>
    </row>
    <row r="6019" spans="3:6" s="532" customFormat="1">
      <c r="C6019" s="536"/>
      <c r="F6019" s="537"/>
    </row>
    <row r="6020" spans="3:6" s="532" customFormat="1">
      <c r="C6020" s="536"/>
      <c r="F6020" s="537"/>
    </row>
    <row r="6021" spans="3:6" s="532" customFormat="1">
      <c r="C6021" s="536"/>
      <c r="F6021" s="537"/>
    </row>
    <row r="6022" spans="3:6" s="532" customFormat="1">
      <c r="C6022" s="536"/>
      <c r="F6022" s="537"/>
    </row>
    <row r="6023" spans="3:6" s="532" customFormat="1">
      <c r="C6023" s="536"/>
      <c r="F6023" s="537"/>
    </row>
    <row r="6024" spans="3:6" s="532" customFormat="1">
      <c r="C6024" s="536"/>
      <c r="F6024" s="537"/>
    </row>
    <row r="6025" spans="3:6" s="532" customFormat="1">
      <c r="C6025" s="536"/>
      <c r="F6025" s="537"/>
    </row>
    <row r="6026" spans="3:6" s="532" customFormat="1">
      <c r="C6026" s="536"/>
      <c r="F6026" s="537"/>
    </row>
    <row r="6027" spans="3:6" s="532" customFormat="1">
      <c r="C6027" s="536"/>
      <c r="F6027" s="537"/>
    </row>
    <row r="6028" spans="3:6" s="532" customFormat="1">
      <c r="C6028" s="536"/>
      <c r="F6028" s="537"/>
    </row>
    <row r="6029" spans="3:6" s="532" customFormat="1">
      <c r="C6029" s="536"/>
      <c r="F6029" s="537"/>
    </row>
    <row r="6030" spans="3:6" s="532" customFormat="1">
      <c r="C6030" s="536"/>
      <c r="F6030" s="537"/>
    </row>
    <row r="6031" spans="3:6" s="532" customFormat="1">
      <c r="C6031" s="536"/>
      <c r="F6031" s="537"/>
    </row>
    <row r="6032" spans="3:6" s="532" customFormat="1">
      <c r="C6032" s="536"/>
      <c r="F6032" s="537"/>
    </row>
    <row r="6033" spans="3:6" s="532" customFormat="1">
      <c r="C6033" s="536"/>
      <c r="F6033" s="537"/>
    </row>
    <row r="6034" spans="3:6" s="532" customFormat="1">
      <c r="C6034" s="536"/>
      <c r="F6034" s="537"/>
    </row>
    <row r="6035" spans="3:6" s="532" customFormat="1">
      <c r="C6035" s="536"/>
      <c r="F6035" s="537"/>
    </row>
    <row r="6036" spans="3:6" s="532" customFormat="1">
      <c r="C6036" s="536"/>
      <c r="F6036" s="537"/>
    </row>
    <row r="6037" spans="3:6" s="532" customFormat="1">
      <c r="C6037" s="536"/>
      <c r="F6037" s="537"/>
    </row>
    <row r="6038" spans="3:6" s="532" customFormat="1">
      <c r="C6038" s="536"/>
      <c r="F6038" s="537"/>
    </row>
    <row r="6039" spans="3:6" s="532" customFormat="1">
      <c r="C6039" s="536"/>
      <c r="F6039" s="537"/>
    </row>
    <row r="6040" spans="3:6" s="532" customFormat="1">
      <c r="C6040" s="536"/>
      <c r="F6040" s="537"/>
    </row>
    <row r="6041" spans="3:6" s="532" customFormat="1">
      <c r="C6041" s="536"/>
      <c r="F6041" s="537"/>
    </row>
    <row r="6042" spans="3:6" s="532" customFormat="1">
      <c r="C6042" s="536"/>
      <c r="F6042" s="537"/>
    </row>
    <row r="6043" spans="3:6" s="532" customFormat="1">
      <c r="C6043" s="536"/>
      <c r="F6043" s="537"/>
    </row>
    <row r="6044" spans="3:6" s="532" customFormat="1">
      <c r="C6044" s="536"/>
      <c r="F6044" s="537"/>
    </row>
    <row r="6045" spans="3:6" s="532" customFormat="1">
      <c r="C6045" s="536"/>
      <c r="F6045" s="537"/>
    </row>
    <row r="6046" spans="3:6" s="532" customFormat="1">
      <c r="C6046" s="536"/>
      <c r="F6046" s="537"/>
    </row>
    <row r="6047" spans="3:6" s="532" customFormat="1">
      <c r="C6047" s="536"/>
      <c r="F6047" s="537"/>
    </row>
    <row r="6048" spans="3:6" s="532" customFormat="1">
      <c r="C6048" s="536"/>
      <c r="F6048" s="537"/>
    </row>
    <row r="6049" spans="3:6" s="532" customFormat="1">
      <c r="C6049" s="536"/>
      <c r="F6049" s="537"/>
    </row>
    <row r="6050" spans="3:6" s="532" customFormat="1">
      <c r="C6050" s="536"/>
      <c r="F6050" s="537"/>
    </row>
    <row r="6051" spans="3:6" s="532" customFormat="1">
      <c r="C6051" s="536"/>
      <c r="F6051" s="537"/>
    </row>
    <row r="6052" spans="3:6" s="532" customFormat="1">
      <c r="C6052" s="536"/>
      <c r="F6052" s="537"/>
    </row>
    <row r="6053" spans="3:6" s="532" customFormat="1">
      <c r="C6053" s="536"/>
      <c r="F6053" s="537"/>
    </row>
    <row r="6054" spans="3:6" s="532" customFormat="1">
      <c r="C6054" s="536"/>
      <c r="F6054" s="537"/>
    </row>
    <row r="6055" spans="3:6" s="532" customFormat="1">
      <c r="C6055" s="536"/>
      <c r="F6055" s="537"/>
    </row>
    <row r="6056" spans="3:6" s="532" customFormat="1">
      <c r="C6056" s="536"/>
      <c r="F6056" s="537"/>
    </row>
    <row r="6057" spans="3:6" s="532" customFormat="1">
      <c r="C6057" s="536"/>
      <c r="F6057" s="537"/>
    </row>
    <row r="6058" spans="3:6" s="532" customFormat="1">
      <c r="C6058" s="536"/>
      <c r="F6058" s="537"/>
    </row>
    <row r="6059" spans="3:6" s="532" customFormat="1">
      <c r="C6059" s="536"/>
      <c r="F6059" s="537"/>
    </row>
    <row r="6060" spans="3:6" s="532" customFormat="1">
      <c r="C6060" s="536"/>
      <c r="F6060" s="537"/>
    </row>
    <row r="6061" spans="3:6" s="532" customFormat="1">
      <c r="C6061" s="536"/>
      <c r="F6061" s="537"/>
    </row>
    <row r="6062" spans="3:6" s="532" customFormat="1">
      <c r="C6062" s="536"/>
      <c r="F6062" s="537"/>
    </row>
    <row r="6063" spans="3:6" s="532" customFormat="1">
      <c r="C6063" s="536"/>
      <c r="F6063" s="537"/>
    </row>
    <row r="6064" spans="3:6" s="532" customFormat="1">
      <c r="C6064" s="536"/>
      <c r="F6064" s="537"/>
    </row>
    <row r="6065" spans="3:6" s="532" customFormat="1">
      <c r="C6065" s="536"/>
      <c r="F6065" s="537"/>
    </row>
    <row r="6066" spans="3:6" s="532" customFormat="1">
      <c r="C6066" s="536"/>
      <c r="F6066" s="537"/>
    </row>
    <row r="6067" spans="3:6" s="532" customFormat="1">
      <c r="C6067" s="536"/>
      <c r="F6067" s="537"/>
    </row>
    <row r="6068" spans="3:6" s="532" customFormat="1">
      <c r="C6068" s="536"/>
      <c r="F6068" s="537"/>
    </row>
    <row r="6069" spans="3:6" s="532" customFormat="1">
      <c r="C6069" s="536"/>
      <c r="F6069" s="537"/>
    </row>
    <row r="6070" spans="3:6" s="532" customFormat="1">
      <c r="C6070" s="536"/>
      <c r="F6070" s="537"/>
    </row>
    <row r="6071" spans="3:6" s="532" customFormat="1">
      <c r="C6071" s="536"/>
      <c r="F6071" s="537"/>
    </row>
    <row r="6072" spans="3:6" s="532" customFormat="1">
      <c r="C6072" s="536"/>
      <c r="F6072" s="537"/>
    </row>
    <row r="6073" spans="3:6" s="532" customFormat="1">
      <c r="C6073" s="536"/>
      <c r="F6073" s="537"/>
    </row>
    <row r="6074" spans="3:6" s="532" customFormat="1">
      <c r="C6074" s="536"/>
      <c r="F6074" s="537"/>
    </row>
    <row r="6075" spans="3:6" s="532" customFormat="1">
      <c r="C6075" s="536"/>
      <c r="F6075" s="537"/>
    </row>
    <row r="6076" spans="3:6" s="532" customFormat="1">
      <c r="C6076" s="536"/>
      <c r="F6076" s="537"/>
    </row>
    <row r="6077" spans="3:6" s="532" customFormat="1">
      <c r="C6077" s="536"/>
      <c r="F6077" s="537"/>
    </row>
    <row r="6078" spans="3:6" s="532" customFormat="1">
      <c r="C6078" s="536"/>
      <c r="F6078" s="537"/>
    </row>
    <row r="6079" spans="3:6" s="532" customFormat="1">
      <c r="C6079" s="536"/>
      <c r="F6079" s="537"/>
    </row>
    <row r="6080" spans="3:6" s="532" customFormat="1">
      <c r="C6080" s="536"/>
      <c r="F6080" s="537"/>
    </row>
    <row r="6081" spans="3:6" s="532" customFormat="1">
      <c r="C6081" s="536"/>
      <c r="F6081" s="537"/>
    </row>
    <row r="6082" spans="3:6" s="532" customFormat="1">
      <c r="C6082" s="536"/>
      <c r="F6082" s="537"/>
    </row>
    <row r="6083" spans="3:6" s="532" customFormat="1">
      <c r="C6083" s="536"/>
      <c r="F6083" s="537"/>
    </row>
    <row r="6084" spans="3:6" s="532" customFormat="1">
      <c r="C6084" s="536"/>
      <c r="F6084" s="537"/>
    </row>
    <row r="6085" spans="3:6" s="532" customFormat="1">
      <c r="C6085" s="536"/>
      <c r="F6085" s="537"/>
    </row>
    <row r="6086" spans="3:6" s="532" customFormat="1">
      <c r="C6086" s="536"/>
      <c r="F6086" s="537"/>
    </row>
    <row r="6087" spans="3:6" s="532" customFormat="1">
      <c r="C6087" s="536"/>
      <c r="F6087" s="537"/>
    </row>
    <row r="6088" spans="3:6" s="532" customFormat="1">
      <c r="C6088" s="536"/>
      <c r="F6088" s="537"/>
    </row>
    <row r="6089" spans="3:6" s="532" customFormat="1">
      <c r="C6089" s="536"/>
      <c r="F6089" s="537"/>
    </row>
    <row r="6090" spans="3:6" s="532" customFormat="1">
      <c r="C6090" s="536"/>
      <c r="F6090" s="537"/>
    </row>
    <row r="6091" spans="3:6" s="532" customFormat="1">
      <c r="C6091" s="536"/>
      <c r="F6091" s="537"/>
    </row>
    <row r="6092" spans="3:6" s="532" customFormat="1">
      <c r="C6092" s="536"/>
      <c r="F6092" s="537"/>
    </row>
    <row r="6093" spans="3:6" s="532" customFormat="1">
      <c r="C6093" s="536"/>
      <c r="F6093" s="537"/>
    </row>
    <row r="6094" spans="3:6" s="532" customFormat="1">
      <c r="C6094" s="536"/>
      <c r="F6094" s="537"/>
    </row>
    <row r="6095" spans="3:6" s="532" customFormat="1">
      <c r="C6095" s="536"/>
      <c r="F6095" s="537"/>
    </row>
    <row r="6096" spans="3:6" s="532" customFormat="1">
      <c r="C6096" s="536"/>
      <c r="F6096" s="537"/>
    </row>
    <row r="6097" spans="3:6" s="532" customFormat="1">
      <c r="C6097" s="536"/>
      <c r="F6097" s="537"/>
    </row>
    <row r="6098" spans="3:6" s="532" customFormat="1">
      <c r="C6098" s="536"/>
      <c r="F6098" s="537"/>
    </row>
    <row r="6099" spans="3:6" s="532" customFormat="1">
      <c r="C6099" s="536"/>
      <c r="F6099" s="537"/>
    </row>
    <row r="6100" spans="3:6" s="532" customFormat="1">
      <c r="C6100" s="536"/>
      <c r="F6100" s="537"/>
    </row>
    <row r="6101" spans="3:6" s="532" customFormat="1">
      <c r="C6101" s="536"/>
      <c r="F6101" s="537"/>
    </row>
    <row r="6102" spans="3:6" s="532" customFormat="1">
      <c r="C6102" s="536"/>
      <c r="F6102" s="537"/>
    </row>
    <row r="6103" spans="3:6" s="532" customFormat="1">
      <c r="C6103" s="536"/>
      <c r="F6103" s="537"/>
    </row>
    <row r="6104" spans="3:6" s="532" customFormat="1">
      <c r="C6104" s="536"/>
      <c r="F6104" s="537"/>
    </row>
    <row r="6105" spans="3:6" s="532" customFormat="1">
      <c r="C6105" s="536"/>
      <c r="F6105" s="537"/>
    </row>
    <row r="6106" spans="3:6" s="532" customFormat="1">
      <c r="C6106" s="536"/>
      <c r="F6106" s="537"/>
    </row>
    <row r="6107" spans="3:6" s="532" customFormat="1">
      <c r="C6107" s="536"/>
      <c r="F6107" s="537"/>
    </row>
    <row r="6108" spans="3:6" s="532" customFormat="1">
      <c r="C6108" s="536"/>
      <c r="F6108" s="537"/>
    </row>
    <row r="6109" spans="3:6" s="532" customFormat="1">
      <c r="C6109" s="536"/>
      <c r="F6109" s="537"/>
    </row>
    <row r="6110" spans="3:6" s="532" customFormat="1">
      <c r="C6110" s="536"/>
      <c r="F6110" s="537"/>
    </row>
    <row r="6111" spans="3:6" s="532" customFormat="1">
      <c r="C6111" s="536"/>
      <c r="F6111" s="537"/>
    </row>
    <row r="6112" spans="3:6" s="532" customFormat="1">
      <c r="C6112" s="536"/>
      <c r="F6112" s="537"/>
    </row>
    <row r="6113" spans="3:6" s="532" customFormat="1">
      <c r="C6113" s="536"/>
      <c r="F6113" s="537"/>
    </row>
    <row r="6114" spans="3:6" s="532" customFormat="1">
      <c r="C6114" s="536"/>
      <c r="F6114" s="537"/>
    </row>
    <row r="6115" spans="3:6" s="532" customFormat="1">
      <c r="C6115" s="536"/>
      <c r="F6115" s="537"/>
    </row>
    <row r="6116" spans="3:6" s="532" customFormat="1">
      <c r="C6116" s="536"/>
      <c r="F6116" s="537"/>
    </row>
    <row r="6117" spans="3:6" s="532" customFormat="1">
      <c r="C6117" s="536"/>
      <c r="F6117" s="537"/>
    </row>
    <row r="6118" spans="3:6" s="532" customFormat="1">
      <c r="C6118" s="536"/>
      <c r="F6118" s="537"/>
    </row>
    <row r="6119" spans="3:6" s="532" customFormat="1">
      <c r="C6119" s="536"/>
      <c r="F6119" s="537"/>
    </row>
    <row r="6120" spans="3:6" s="532" customFormat="1">
      <c r="C6120" s="536"/>
      <c r="F6120" s="537"/>
    </row>
    <row r="6121" spans="3:6" s="532" customFormat="1">
      <c r="C6121" s="536"/>
      <c r="F6121" s="537"/>
    </row>
    <row r="6122" spans="3:6" s="532" customFormat="1">
      <c r="C6122" s="536"/>
      <c r="F6122" s="537"/>
    </row>
    <row r="6123" spans="3:6" s="532" customFormat="1">
      <c r="C6123" s="536"/>
      <c r="F6123" s="537"/>
    </row>
    <row r="6124" spans="3:6" s="532" customFormat="1">
      <c r="C6124" s="536"/>
      <c r="F6124" s="537"/>
    </row>
    <row r="6125" spans="3:6" s="532" customFormat="1">
      <c r="C6125" s="536"/>
      <c r="F6125" s="537"/>
    </row>
    <row r="6126" spans="3:6" s="532" customFormat="1">
      <c r="C6126" s="536"/>
      <c r="F6126" s="537"/>
    </row>
    <row r="6127" spans="3:6" s="532" customFormat="1">
      <c r="C6127" s="536"/>
      <c r="F6127" s="537"/>
    </row>
    <row r="6128" spans="3:6" s="532" customFormat="1">
      <c r="C6128" s="536"/>
      <c r="F6128" s="537"/>
    </row>
    <row r="6129" spans="3:6" s="532" customFormat="1">
      <c r="C6129" s="536"/>
      <c r="F6129" s="537"/>
    </row>
    <row r="6130" spans="3:6" s="532" customFormat="1">
      <c r="C6130" s="536"/>
      <c r="F6130" s="537"/>
    </row>
    <row r="6131" spans="3:6" s="532" customFormat="1">
      <c r="C6131" s="536"/>
      <c r="F6131" s="537"/>
    </row>
    <row r="6132" spans="3:6" s="532" customFormat="1">
      <c r="C6132" s="536"/>
      <c r="F6132" s="537"/>
    </row>
    <row r="6133" spans="3:6" s="532" customFormat="1">
      <c r="C6133" s="536"/>
      <c r="F6133" s="537"/>
    </row>
    <row r="6134" spans="3:6" s="532" customFormat="1">
      <c r="C6134" s="536"/>
      <c r="F6134" s="537"/>
    </row>
    <row r="6135" spans="3:6" s="532" customFormat="1">
      <c r="C6135" s="536"/>
      <c r="F6135" s="537"/>
    </row>
    <row r="6136" spans="3:6" s="532" customFormat="1">
      <c r="C6136" s="536"/>
      <c r="F6136" s="537"/>
    </row>
    <row r="6137" spans="3:6" s="532" customFormat="1">
      <c r="C6137" s="536"/>
      <c r="F6137" s="537"/>
    </row>
    <row r="6138" spans="3:6" s="532" customFormat="1">
      <c r="C6138" s="536"/>
      <c r="F6138" s="537"/>
    </row>
    <row r="6139" spans="3:6" s="532" customFormat="1">
      <c r="C6139" s="536"/>
      <c r="F6139" s="537"/>
    </row>
    <row r="6140" spans="3:6" s="532" customFormat="1">
      <c r="C6140" s="536"/>
      <c r="F6140" s="537"/>
    </row>
    <row r="6141" spans="3:6" s="532" customFormat="1">
      <c r="C6141" s="536"/>
      <c r="F6141" s="537"/>
    </row>
    <row r="6142" spans="3:6" s="532" customFormat="1">
      <c r="C6142" s="536"/>
      <c r="F6142" s="537"/>
    </row>
    <row r="6143" spans="3:6" s="532" customFormat="1">
      <c r="C6143" s="536"/>
      <c r="F6143" s="537"/>
    </row>
    <row r="6144" spans="3:6" s="532" customFormat="1">
      <c r="C6144" s="536"/>
      <c r="F6144" s="537"/>
    </row>
    <row r="6145" spans="3:6" s="532" customFormat="1">
      <c r="C6145" s="536"/>
      <c r="F6145" s="537"/>
    </row>
    <row r="6146" spans="3:6" s="532" customFormat="1">
      <c r="C6146" s="536"/>
      <c r="F6146" s="537"/>
    </row>
    <row r="6147" spans="3:6" s="532" customFormat="1">
      <c r="C6147" s="536"/>
      <c r="F6147" s="537"/>
    </row>
    <row r="6148" spans="3:6" s="532" customFormat="1">
      <c r="C6148" s="536"/>
      <c r="F6148" s="537"/>
    </row>
    <row r="6149" spans="3:6" s="532" customFormat="1">
      <c r="C6149" s="536"/>
      <c r="F6149" s="537"/>
    </row>
    <row r="6150" spans="3:6" s="532" customFormat="1">
      <c r="C6150" s="536"/>
      <c r="F6150" s="537"/>
    </row>
    <row r="6151" spans="3:6" s="532" customFormat="1">
      <c r="C6151" s="536"/>
      <c r="F6151" s="537"/>
    </row>
    <row r="6152" spans="3:6" s="532" customFormat="1">
      <c r="C6152" s="536"/>
      <c r="F6152" s="537"/>
    </row>
    <row r="6153" spans="3:6" s="532" customFormat="1">
      <c r="C6153" s="536"/>
      <c r="F6153" s="537"/>
    </row>
    <row r="6154" spans="3:6" s="532" customFormat="1">
      <c r="C6154" s="536"/>
      <c r="F6154" s="537"/>
    </row>
    <row r="6155" spans="3:6" s="532" customFormat="1">
      <c r="C6155" s="536"/>
      <c r="F6155" s="537"/>
    </row>
    <row r="6156" spans="3:6" s="532" customFormat="1">
      <c r="C6156" s="536"/>
      <c r="F6156" s="537"/>
    </row>
    <row r="6157" spans="3:6" s="532" customFormat="1">
      <c r="C6157" s="536"/>
      <c r="F6157" s="537"/>
    </row>
    <row r="6158" spans="3:6" s="532" customFormat="1">
      <c r="C6158" s="536"/>
      <c r="F6158" s="537"/>
    </row>
    <row r="6159" spans="3:6" s="532" customFormat="1">
      <c r="C6159" s="536"/>
      <c r="F6159" s="537"/>
    </row>
    <row r="6160" spans="3:6" s="532" customFormat="1">
      <c r="C6160" s="536"/>
      <c r="F6160" s="537"/>
    </row>
    <row r="6161" spans="3:6" s="532" customFormat="1">
      <c r="C6161" s="536"/>
      <c r="F6161" s="537"/>
    </row>
    <row r="6162" spans="3:6" s="532" customFormat="1">
      <c r="C6162" s="536"/>
      <c r="F6162" s="537"/>
    </row>
    <row r="6163" spans="3:6" s="532" customFormat="1">
      <c r="C6163" s="536"/>
      <c r="F6163" s="537"/>
    </row>
    <row r="6164" spans="3:6" s="532" customFormat="1">
      <c r="C6164" s="536"/>
      <c r="F6164" s="537"/>
    </row>
    <row r="6165" spans="3:6" s="532" customFormat="1">
      <c r="C6165" s="536"/>
      <c r="F6165" s="537"/>
    </row>
    <row r="6166" spans="3:6" s="532" customFormat="1">
      <c r="C6166" s="536"/>
      <c r="F6166" s="537"/>
    </row>
    <row r="6167" spans="3:6" s="532" customFormat="1">
      <c r="C6167" s="536"/>
      <c r="F6167" s="537"/>
    </row>
    <row r="6168" spans="3:6" s="532" customFormat="1">
      <c r="C6168" s="536"/>
      <c r="F6168" s="537"/>
    </row>
    <row r="6169" spans="3:6" s="532" customFormat="1">
      <c r="C6169" s="536"/>
      <c r="F6169" s="537"/>
    </row>
    <row r="6170" spans="3:6" s="532" customFormat="1">
      <c r="C6170" s="536"/>
      <c r="F6170" s="537"/>
    </row>
    <row r="6171" spans="3:6" s="532" customFormat="1">
      <c r="C6171" s="536"/>
      <c r="F6171" s="537"/>
    </row>
    <row r="6172" spans="3:6" s="532" customFormat="1">
      <c r="C6172" s="536"/>
      <c r="F6172" s="537"/>
    </row>
    <row r="6173" spans="3:6" s="532" customFormat="1">
      <c r="C6173" s="536"/>
      <c r="F6173" s="537"/>
    </row>
    <row r="6174" spans="3:6" s="532" customFormat="1">
      <c r="C6174" s="536"/>
      <c r="F6174" s="537"/>
    </row>
    <row r="6175" spans="3:6" s="532" customFormat="1">
      <c r="C6175" s="536"/>
      <c r="F6175" s="537"/>
    </row>
    <row r="6176" spans="3:6" s="532" customFormat="1">
      <c r="C6176" s="536"/>
      <c r="F6176" s="537"/>
    </row>
    <row r="6177" spans="3:6" s="532" customFormat="1">
      <c r="C6177" s="536"/>
      <c r="F6177" s="537"/>
    </row>
    <row r="6178" spans="3:6" s="532" customFormat="1">
      <c r="C6178" s="536"/>
      <c r="F6178" s="537"/>
    </row>
    <row r="6179" spans="3:6" s="532" customFormat="1">
      <c r="C6179" s="536"/>
      <c r="F6179" s="537"/>
    </row>
    <row r="6180" spans="3:6" s="532" customFormat="1">
      <c r="C6180" s="536"/>
      <c r="F6180" s="537"/>
    </row>
    <row r="6181" spans="3:6" s="532" customFormat="1">
      <c r="C6181" s="536"/>
      <c r="F6181" s="537"/>
    </row>
    <row r="6182" spans="3:6" s="532" customFormat="1">
      <c r="C6182" s="536"/>
      <c r="F6182" s="537"/>
    </row>
    <row r="6183" spans="3:6" s="532" customFormat="1">
      <c r="C6183" s="536"/>
      <c r="F6183" s="537"/>
    </row>
    <row r="6184" spans="3:6" s="532" customFormat="1">
      <c r="C6184" s="536"/>
      <c r="F6184" s="537"/>
    </row>
    <row r="6185" spans="3:6" s="532" customFormat="1">
      <c r="C6185" s="536"/>
      <c r="F6185" s="537"/>
    </row>
    <row r="6186" spans="3:6" s="532" customFormat="1">
      <c r="C6186" s="536"/>
      <c r="F6186" s="537"/>
    </row>
    <row r="6187" spans="3:6" s="532" customFormat="1">
      <c r="C6187" s="536"/>
      <c r="F6187" s="537"/>
    </row>
    <row r="6188" spans="3:6" s="532" customFormat="1">
      <c r="C6188" s="536"/>
      <c r="F6188" s="537"/>
    </row>
    <row r="6189" spans="3:6" s="532" customFormat="1">
      <c r="C6189" s="536"/>
      <c r="F6189" s="537"/>
    </row>
    <row r="6190" spans="3:6" s="532" customFormat="1">
      <c r="C6190" s="536"/>
      <c r="F6190" s="537"/>
    </row>
    <row r="6191" spans="3:6" s="532" customFormat="1">
      <c r="C6191" s="536"/>
      <c r="F6191" s="537"/>
    </row>
    <row r="6192" spans="3:6" s="532" customFormat="1">
      <c r="C6192" s="536"/>
      <c r="F6192" s="537"/>
    </row>
    <row r="6193" spans="3:6" s="532" customFormat="1">
      <c r="C6193" s="536"/>
      <c r="F6193" s="537"/>
    </row>
    <row r="6194" spans="3:6" s="532" customFormat="1">
      <c r="C6194" s="536"/>
      <c r="F6194" s="537"/>
    </row>
    <row r="6195" spans="3:6" s="532" customFormat="1">
      <c r="C6195" s="536"/>
      <c r="F6195" s="537"/>
    </row>
    <row r="6196" spans="3:6" s="532" customFormat="1">
      <c r="C6196" s="536"/>
      <c r="F6196" s="537"/>
    </row>
    <row r="6197" spans="3:6" s="532" customFormat="1">
      <c r="C6197" s="536"/>
      <c r="F6197" s="537"/>
    </row>
    <row r="6198" spans="3:6" s="532" customFormat="1">
      <c r="C6198" s="536"/>
      <c r="F6198" s="537"/>
    </row>
    <row r="6199" spans="3:6" s="532" customFormat="1">
      <c r="C6199" s="536"/>
      <c r="F6199" s="537"/>
    </row>
    <row r="6200" spans="3:6" s="532" customFormat="1">
      <c r="C6200" s="536"/>
      <c r="F6200" s="537"/>
    </row>
    <row r="6201" spans="3:6" s="532" customFormat="1">
      <c r="C6201" s="536"/>
      <c r="F6201" s="537"/>
    </row>
    <row r="6202" spans="3:6" s="532" customFormat="1">
      <c r="C6202" s="536"/>
      <c r="F6202" s="537"/>
    </row>
    <row r="6203" spans="3:6" s="532" customFormat="1">
      <c r="C6203" s="536"/>
      <c r="F6203" s="537"/>
    </row>
    <row r="6204" spans="3:6" s="532" customFormat="1">
      <c r="C6204" s="536"/>
      <c r="F6204" s="537"/>
    </row>
    <row r="6205" spans="3:6" s="532" customFormat="1">
      <c r="C6205" s="536"/>
      <c r="F6205" s="537"/>
    </row>
    <row r="6206" spans="3:6" s="532" customFormat="1">
      <c r="C6206" s="536"/>
      <c r="F6206" s="537"/>
    </row>
    <row r="6207" spans="3:6" s="532" customFormat="1">
      <c r="C6207" s="536"/>
      <c r="F6207" s="537"/>
    </row>
    <row r="6208" spans="3:6" s="532" customFormat="1">
      <c r="C6208" s="536"/>
      <c r="F6208" s="537"/>
    </row>
    <row r="6209" spans="3:6" s="532" customFormat="1">
      <c r="C6209" s="536"/>
      <c r="F6209" s="537"/>
    </row>
    <row r="6210" spans="3:6" s="532" customFormat="1">
      <c r="C6210" s="536"/>
      <c r="F6210" s="537"/>
    </row>
    <row r="6211" spans="3:6" s="532" customFormat="1">
      <c r="C6211" s="536"/>
      <c r="F6211" s="537"/>
    </row>
    <row r="6212" spans="3:6" s="532" customFormat="1">
      <c r="C6212" s="536"/>
      <c r="F6212" s="537"/>
    </row>
    <row r="6213" spans="3:6" s="532" customFormat="1">
      <c r="C6213" s="536"/>
      <c r="F6213" s="537"/>
    </row>
    <row r="6214" spans="3:6" s="532" customFormat="1">
      <c r="C6214" s="536"/>
      <c r="F6214" s="537"/>
    </row>
    <row r="6215" spans="3:6" s="532" customFormat="1">
      <c r="C6215" s="536"/>
      <c r="F6215" s="537"/>
    </row>
    <row r="6216" spans="3:6" s="532" customFormat="1">
      <c r="C6216" s="536"/>
      <c r="F6216" s="537"/>
    </row>
    <row r="6217" spans="3:6" s="532" customFormat="1">
      <c r="C6217" s="536"/>
      <c r="F6217" s="537"/>
    </row>
    <row r="6218" spans="3:6" s="532" customFormat="1">
      <c r="C6218" s="536"/>
      <c r="F6218" s="537"/>
    </row>
    <row r="6219" spans="3:6" s="532" customFormat="1">
      <c r="C6219" s="536"/>
      <c r="F6219" s="537"/>
    </row>
    <row r="6220" spans="3:6" s="532" customFormat="1">
      <c r="C6220" s="536"/>
      <c r="F6220" s="537"/>
    </row>
    <row r="6221" spans="3:6" s="532" customFormat="1">
      <c r="C6221" s="536"/>
      <c r="F6221" s="537"/>
    </row>
    <row r="6222" spans="3:6" s="532" customFormat="1">
      <c r="C6222" s="536"/>
      <c r="F6222" s="537"/>
    </row>
    <row r="6223" spans="3:6" s="532" customFormat="1">
      <c r="C6223" s="536"/>
      <c r="F6223" s="537"/>
    </row>
    <row r="6224" spans="3:6" s="532" customFormat="1">
      <c r="C6224" s="536"/>
      <c r="F6224" s="537"/>
    </row>
    <row r="6225" spans="3:6" s="532" customFormat="1">
      <c r="C6225" s="536"/>
      <c r="F6225" s="537"/>
    </row>
    <row r="6226" spans="3:6" s="532" customFormat="1">
      <c r="C6226" s="536"/>
      <c r="F6226" s="537"/>
    </row>
    <row r="6227" spans="3:6" s="532" customFormat="1">
      <c r="C6227" s="536"/>
      <c r="F6227" s="537"/>
    </row>
    <row r="6228" spans="3:6" s="532" customFormat="1">
      <c r="C6228" s="536"/>
      <c r="F6228" s="537"/>
    </row>
    <row r="6229" spans="3:6" s="532" customFormat="1">
      <c r="C6229" s="536"/>
      <c r="F6229" s="537"/>
    </row>
    <row r="6230" spans="3:6" s="532" customFormat="1">
      <c r="C6230" s="536"/>
      <c r="F6230" s="537"/>
    </row>
    <row r="6231" spans="3:6" s="532" customFormat="1">
      <c r="C6231" s="536"/>
      <c r="F6231" s="537"/>
    </row>
    <row r="6232" spans="3:6" s="532" customFormat="1">
      <c r="C6232" s="536"/>
      <c r="F6232" s="537"/>
    </row>
    <row r="6233" spans="3:6" s="532" customFormat="1">
      <c r="C6233" s="536"/>
      <c r="F6233" s="537"/>
    </row>
    <row r="6234" spans="3:6" s="532" customFormat="1">
      <c r="C6234" s="536"/>
      <c r="F6234" s="537"/>
    </row>
    <row r="6235" spans="3:6" s="532" customFormat="1">
      <c r="C6235" s="536"/>
      <c r="F6235" s="537"/>
    </row>
    <row r="6236" spans="3:6" s="532" customFormat="1">
      <c r="C6236" s="536"/>
      <c r="F6236" s="537"/>
    </row>
    <row r="6237" spans="3:6" s="532" customFormat="1">
      <c r="C6237" s="536"/>
      <c r="F6237" s="537"/>
    </row>
    <row r="6238" spans="3:6" s="532" customFormat="1">
      <c r="C6238" s="536"/>
      <c r="F6238" s="537"/>
    </row>
    <row r="6239" spans="3:6" s="532" customFormat="1">
      <c r="C6239" s="536"/>
      <c r="F6239" s="537"/>
    </row>
    <row r="6240" spans="3:6" s="532" customFormat="1">
      <c r="C6240" s="536"/>
      <c r="F6240" s="537"/>
    </row>
    <row r="6241" spans="3:6" s="532" customFormat="1">
      <c r="C6241" s="536"/>
      <c r="F6241" s="537"/>
    </row>
    <row r="6242" spans="3:6" s="532" customFormat="1">
      <c r="C6242" s="536"/>
      <c r="F6242" s="537"/>
    </row>
    <row r="6243" spans="3:6" s="532" customFormat="1">
      <c r="C6243" s="536"/>
      <c r="F6243" s="537"/>
    </row>
    <row r="6244" spans="3:6" s="532" customFormat="1">
      <c r="C6244" s="536"/>
      <c r="F6244" s="537"/>
    </row>
    <row r="6245" spans="3:6" s="532" customFormat="1">
      <c r="C6245" s="536"/>
      <c r="F6245" s="537"/>
    </row>
    <row r="6246" spans="3:6" s="532" customFormat="1">
      <c r="C6246" s="536"/>
      <c r="F6246" s="537"/>
    </row>
    <row r="6247" spans="3:6" s="532" customFormat="1">
      <c r="C6247" s="536"/>
      <c r="F6247" s="537"/>
    </row>
    <row r="6248" spans="3:6" s="532" customFormat="1">
      <c r="C6248" s="536"/>
      <c r="F6248" s="537"/>
    </row>
    <row r="6249" spans="3:6" s="532" customFormat="1">
      <c r="C6249" s="536"/>
      <c r="F6249" s="537"/>
    </row>
    <row r="6250" spans="3:6" s="532" customFormat="1">
      <c r="C6250" s="536"/>
      <c r="F6250" s="537"/>
    </row>
    <row r="6251" spans="3:6" s="532" customFormat="1">
      <c r="C6251" s="536"/>
      <c r="F6251" s="537"/>
    </row>
    <row r="6252" spans="3:6" s="532" customFormat="1">
      <c r="C6252" s="536"/>
      <c r="F6252" s="537"/>
    </row>
    <row r="6253" spans="3:6" s="532" customFormat="1">
      <c r="C6253" s="536"/>
      <c r="F6253" s="537"/>
    </row>
    <row r="6254" spans="3:6" s="532" customFormat="1">
      <c r="C6254" s="536"/>
      <c r="F6254" s="537"/>
    </row>
    <row r="6255" spans="3:6" s="532" customFormat="1">
      <c r="C6255" s="536"/>
      <c r="F6255" s="537"/>
    </row>
    <row r="6256" spans="3:6" s="532" customFormat="1">
      <c r="C6256" s="536"/>
      <c r="F6256" s="537"/>
    </row>
    <row r="6257" spans="3:6" s="532" customFormat="1">
      <c r="C6257" s="536"/>
      <c r="F6257" s="537"/>
    </row>
    <row r="6258" spans="3:6" s="532" customFormat="1">
      <c r="C6258" s="536"/>
      <c r="F6258" s="537"/>
    </row>
    <row r="6259" spans="3:6" s="532" customFormat="1">
      <c r="C6259" s="536"/>
      <c r="F6259" s="537"/>
    </row>
    <row r="6260" spans="3:6" s="532" customFormat="1">
      <c r="C6260" s="536"/>
      <c r="F6260" s="537"/>
    </row>
    <row r="6261" spans="3:6" s="532" customFormat="1">
      <c r="C6261" s="536"/>
      <c r="F6261" s="537"/>
    </row>
    <row r="6262" spans="3:6" s="532" customFormat="1">
      <c r="C6262" s="536"/>
      <c r="F6262" s="537"/>
    </row>
    <row r="6263" spans="3:6" s="532" customFormat="1">
      <c r="C6263" s="536"/>
      <c r="F6263" s="537"/>
    </row>
    <row r="6264" spans="3:6" s="532" customFormat="1">
      <c r="C6264" s="536"/>
      <c r="F6264" s="537"/>
    </row>
    <row r="6265" spans="3:6" s="532" customFormat="1">
      <c r="C6265" s="536"/>
      <c r="F6265" s="537"/>
    </row>
    <row r="6266" spans="3:6" s="532" customFormat="1">
      <c r="C6266" s="536"/>
      <c r="F6266" s="537"/>
    </row>
    <row r="6267" spans="3:6" s="532" customFormat="1">
      <c r="C6267" s="536"/>
      <c r="F6267" s="537"/>
    </row>
    <row r="6268" spans="3:6" s="532" customFormat="1">
      <c r="C6268" s="536"/>
      <c r="F6268" s="537"/>
    </row>
    <row r="6269" spans="3:6" s="532" customFormat="1">
      <c r="C6269" s="536"/>
      <c r="F6269" s="537"/>
    </row>
    <row r="6270" spans="3:6" s="532" customFormat="1">
      <c r="C6270" s="536"/>
      <c r="F6270" s="537"/>
    </row>
    <row r="6271" spans="3:6" s="532" customFormat="1">
      <c r="C6271" s="536"/>
      <c r="F6271" s="537"/>
    </row>
    <row r="6272" spans="3:6" s="532" customFormat="1">
      <c r="C6272" s="536"/>
      <c r="F6272" s="537"/>
    </row>
    <row r="6273" spans="3:6" s="532" customFormat="1">
      <c r="C6273" s="536"/>
      <c r="F6273" s="537"/>
    </row>
    <row r="6274" spans="3:6" s="532" customFormat="1">
      <c r="C6274" s="536"/>
      <c r="F6274" s="537"/>
    </row>
    <row r="6275" spans="3:6" s="532" customFormat="1">
      <c r="C6275" s="536"/>
      <c r="F6275" s="537"/>
    </row>
    <row r="6276" spans="3:6" s="532" customFormat="1">
      <c r="C6276" s="536"/>
      <c r="F6276" s="537"/>
    </row>
    <row r="6277" spans="3:6" s="532" customFormat="1">
      <c r="C6277" s="536"/>
      <c r="F6277" s="537"/>
    </row>
    <row r="6278" spans="3:6" s="532" customFormat="1">
      <c r="C6278" s="536"/>
      <c r="F6278" s="537"/>
    </row>
    <row r="6279" spans="3:6" s="532" customFormat="1">
      <c r="C6279" s="536"/>
      <c r="F6279" s="537"/>
    </row>
    <row r="6280" spans="3:6" s="532" customFormat="1">
      <c r="C6280" s="536"/>
      <c r="F6280" s="537"/>
    </row>
    <row r="6281" spans="3:6" s="532" customFormat="1">
      <c r="C6281" s="536"/>
      <c r="F6281" s="537"/>
    </row>
    <row r="6282" spans="3:6" s="532" customFormat="1">
      <c r="C6282" s="536"/>
      <c r="F6282" s="537"/>
    </row>
    <row r="6283" spans="3:6" s="532" customFormat="1">
      <c r="C6283" s="536"/>
      <c r="F6283" s="537"/>
    </row>
    <row r="6284" spans="3:6" s="532" customFormat="1">
      <c r="C6284" s="536"/>
      <c r="F6284" s="537"/>
    </row>
    <row r="6285" spans="3:6" s="532" customFormat="1">
      <c r="C6285" s="536"/>
      <c r="F6285" s="537"/>
    </row>
    <row r="6286" spans="3:6" s="532" customFormat="1">
      <c r="C6286" s="536"/>
      <c r="F6286" s="537"/>
    </row>
    <row r="6287" spans="3:6" s="532" customFormat="1">
      <c r="C6287" s="536"/>
      <c r="F6287" s="537"/>
    </row>
    <row r="6288" spans="3:6" s="532" customFormat="1">
      <c r="C6288" s="536"/>
      <c r="F6288" s="537"/>
    </row>
    <row r="6289" spans="3:6" s="532" customFormat="1">
      <c r="C6289" s="536"/>
      <c r="F6289" s="537"/>
    </row>
    <row r="6290" spans="3:6" s="532" customFormat="1">
      <c r="C6290" s="536"/>
      <c r="F6290" s="537"/>
    </row>
    <row r="6291" spans="3:6" s="532" customFormat="1">
      <c r="C6291" s="536"/>
      <c r="F6291" s="537"/>
    </row>
    <row r="6292" spans="3:6" s="532" customFormat="1">
      <c r="C6292" s="536"/>
      <c r="F6292" s="537"/>
    </row>
    <row r="6293" spans="3:6" s="532" customFormat="1">
      <c r="C6293" s="536"/>
      <c r="F6293" s="537"/>
    </row>
    <row r="6294" spans="3:6" s="532" customFormat="1">
      <c r="C6294" s="536"/>
      <c r="F6294" s="537"/>
    </row>
    <row r="6295" spans="3:6" s="532" customFormat="1">
      <c r="C6295" s="536"/>
      <c r="F6295" s="537"/>
    </row>
    <row r="6296" spans="3:6" s="532" customFormat="1">
      <c r="C6296" s="536"/>
      <c r="F6296" s="537"/>
    </row>
    <row r="6297" spans="3:6" s="532" customFormat="1">
      <c r="C6297" s="536"/>
      <c r="F6297" s="537"/>
    </row>
    <row r="6298" spans="3:6" s="532" customFormat="1">
      <c r="C6298" s="536"/>
      <c r="F6298" s="537"/>
    </row>
    <row r="6299" spans="3:6" s="532" customFormat="1">
      <c r="C6299" s="536"/>
      <c r="F6299" s="537"/>
    </row>
    <row r="6300" spans="3:6" s="532" customFormat="1">
      <c r="C6300" s="536"/>
      <c r="F6300" s="537"/>
    </row>
    <row r="6301" spans="3:6" s="532" customFormat="1">
      <c r="C6301" s="536"/>
      <c r="F6301" s="537"/>
    </row>
    <row r="6302" spans="3:6" s="532" customFormat="1">
      <c r="C6302" s="536"/>
      <c r="F6302" s="537"/>
    </row>
    <row r="6303" spans="3:6" s="532" customFormat="1">
      <c r="C6303" s="536"/>
      <c r="F6303" s="537"/>
    </row>
    <row r="6304" spans="3:6" s="532" customFormat="1">
      <c r="C6304" s="536"/>
      <c r="F6304" s="537"/>
    </row>
    <row r="6305" spans="3:6" s="532" customFormat="1">
      <c r="C6305" s="536"/>
      <c r="F6305" s="537"/>
    </row>
    <row r="6306" spans="3:6" s="532" customFormat="1">
      <c r="C6306" s="536"/>
      <c r="F6306" s="537"/>
    </row>
    <row r="6307" spans="3:6" s="532" customFormat="1">
      <c r="C6307" s="536"/>
      <c r="F6307" s="537"/>
    </row>
    <row r="6308" spans="3:6" s="532" customFormat="1">
      <c r="C6308" s="536"/>
      <c r="F6308" s="537"/>
    </row>
    <row r="6309" spans="3:6" s="532" customFormat="1">
      <c r="C6309" s="536"/>
      <c r="F6309" s="537"/>
    </row>
    <row r="6310" spans="3:6" s="532" customFormat="1">
      <c r="C6310" s="536"/>
      <c r="F6310" s="537"/>
    </row>
    <row r="6311" spans="3:6" s="532" customFormat="1">
      <c r="C6311" s="536"/>
      <c r="F6311" s="537"/>
    </row>
    <row r="6312" spans="3:6" s="532" customFormat="1">
      <c r="C6312" s="536"/>
      <c r="F6312" s="537"/>
    </row>
    <row r="6313" spans="3:6" s="532" customFormat="1">
      <c r="C6313" s="536"/>
      <c r="F6313" s="537"/>
    </row>
    <row r="6314" spans="3:6" s="532" customFormat="1">
      <c r="C6314" s="536"/>
      <c r="F6314" s="537"/>
    </row>
    <row r="6315" spans="3:6" s="532" customFormat="1">
      <c r="C6315" s="536"/>
      <c r="F6315" s="537"/>
    </row>
    <row r="6316" spans="3:6" s="532" customFormat="1">
      <c r="C6316" s="536"/>
      <c r="F6316" s="537"/>
    </row>
    <row r="6317" spans="3:6" s="532" customFormat="1">
      <c r="C6317" s="536"/>
      <c r="F6317" s="537"/>
    </row>
    <row r="6318" spans="3:6" s="532" customFormat="1">
      <c r="C6318" s="536"/>
      <c r="F6318" s="537"/>
    </row>
    <row r="6319" spans="3:6" s="532" customFormat="1">
      <c r="C6319" s="536"/>
      <c r="F6319" s="537"/>
    </row>
    <row r="6320" spans="3:6" s="532" customFormat="1">
      <c r="C6320" s="536"/>
      <c r="F6320" s="537"/>
    </row>
    <row r="6321" spans="3:6" s="532" customFormat="1">
      <c r="C6321" s="536"/>
      <c r="F6321" s="537"/>
    </row>
    <row r="6322" spans="3:6" s="532" customFormat="1">
      <c r="C6322" s="536"/>
      <c r="F6322" s="537"/>
    </row>
    <row r="6323" spans="3:6" s="532" customFormat="1">
      <c r="C6323" s="536"/>
      <c r="F6323" s="537"/>
    </row>
    <row r="6324" spans="3:6" s="532" customFormat="1">
      <c r="C6324" s="536"/>
      <c r="F6324" s="537"/>
    </row>
    <row r="6325" spans="3:6" s="532" customFormat="1">
      <c r="C6325" s="536"/>
      <c r="F6325" s="537"/>
    </row>
    <row r="6326" spans="3:6" s="532" customFormat="1">
      <c r="C6326" s="536"/>
      <c r="F6326" s="537"/>
    </row>
    <row r="6327" spans="3:6" s="532" customFormat="1">
      <c r="C6327" s="536"/>
      <c r="F6327" s="537"/>
    </row>
    <row r="6328" spans="3:6" s="532" customFormat="1">
      <c r="C6328" s="536"/>
      <c r="F6328" s="537"/>
    </row>
    <row r="6329" spans="3:6" s="532" customFormat="1">
      <c r="C6329" s="536"/>
      <c r="F6329" s="537"/>
    </row>
    <row r="6330" spans="3:6" s="532" customFormat="1">
      <c r="C6330" s="536"/>
      <c r="F6330" s="537"/>
    </row>
    <row r="6331" spans="3:6" s="532" customFormat="1">
      <c r="C6331" s="536"/>
      <c r="F6331" s="537"/>
    </row>
    <row r="6332" spans="3:6" s="532" customFormat="1">
      <c r="C6332" s="536"/>
      <c r="F6332" s="537"/>
    </row>
    <row r="6333" spans="3:6" s="532" customFormat="1">
      <c r="C6333" s="536"/>
      <c r="F6333" s="537"/>
    </row>
    <row r="6334" spans="3:6" s="532" customFormat="1">
      <c r="C6334" s="536"/>
      <c r="F6334" s="537"/>
    </row>
    <row r="6335" spans="3:6" s="532" customFormat="1">
      <c r="C6335" s="536"/>
      <c r="F6335" s="537"/>
    </row>
    <row r="6336" spans="3:6" s="532" customFormat="1">
      <c r="C6336" s="536"/>
      <c r="F6336" s="537"/>
    </row>
    <row r="6337" spans="3:6" s="532" customFormat="1">
      <c r="C6337" s="536"/>
      <c r="F6337" s="537"/>
    </row>
    <row r="6338" spans="3:6" s="532" customFormat="1">
      <c r="C6338" s="536"/>
      <c r="F6338" s="537"/>
    </row>
    <row r="6339" spans="3:6" s="532" customFormat="1">
      <c r="C6339" s="536"/>
      <c r="F6339" s="537"/>
    </row>
    <row r="6340" spans="3:6" s="532" customFormat="1">
      <c r="C6340" s="536"/>
      <c r="F6340" s="537"/>
    </row>
    <row r="6341" spans="3:6" s="532" customFormat="1">
      <c r="C6341" s="536"/>
      <c r="F6341" s="537"/>
    </row>
    <row r="6342" spans="3:6" s="532" customFormat="1">
      <c r="C6342" s="536"/>
      <c r="F6342" s="537"/>
    </row>
    <row r="6343" spans="3:6" s="532" customFormat="1">
      <c r="C6343" s="536"/>
      <c r="F6343" s="537"/>
    </row>
    <row r="6344" spans="3:6" s="532" customFormat="1">
      <c r="C6344" s="536"/>
      <c r="F6344" s="537"/>
    </row>
    <row r="6345" spans="3:6" s="532" customFormat="1">
      <c r="C6345" s="536"/>
      <c r="F6345" s="537"/>
    </row>
    <row r="6346" spans="3:6" s="532" customFormat="1">
      <c r="C6346" s="536"/>
      <c r="F6346" s="537"/>
    </row>
    <row r="6347" spans="3:6" s="532" customFormat="1">
      <c r="C6347" s="536"/>
      <c r="F6347" s="537"/>
    </row>
    <row r="6348" spans="3:6" s="532" customFormat="1">
      <c r="C6348" s="536"/>
      <c r="F6348" s="537"/>
    </row>
    <row r="6349" spans="3:6" s="532" customFormat="1">
      <c r="C6349" s="536"/>
      <c r="F6349" s="537"/>
    </row>
    <row r="6350" spans="3:6" s="532" customFormat="1">
      <c r="C6350" s="536"/>
      <c r="F6350" s="537"/>
    </row>
    <row r="6351" spans="3:6" s="532" customFormat="1">
      <c r="C6351" s="536"/>
      <c r="F6351" s="537"/>
    </row>
    <row r="6352" spans="3:6" s="532" customFormat="1">
      <c r="C6352" s="536"/>
      <c r="F6352" s="537"/>
    </row>
    <row r="6353" spans="3:6" s="532" customFormat="1">
      <c r="C6353" s="536"/>
      <c r="F6353" s="537"/>
    </row>
    <row r="6354" spans="3:6" s="532" customFormat="1">
      <c r="C6354" s="536"/>
      <c r="F6354" s="537"/>
    </row>
    <row r="6355" spans="3:6" s="532" customFormat="1">
      <c r="C6355" s="536"/>
      <c r="F6355" s="537"/>
    </row>
    <row r="6356" spans="3:6" s="532" customFormat="1">
      <c r="C6356" s="536"/>
      <c r="F6356" s="537"/>
    </row>
    <row r="6357" spans="3:6" s="532" customFormat="1">
      <c r="C6357" s="536"/>
      <c r="F6357" s="537"/>
    </row>
    <row r="6358" spans="3:6" s="532" customFormat="1">
      <c r="C6358" s="536"/>
      <c r="F6358" s="537"/>
    </row>
    <row r="6359" spans="3:6" s="532" customFormat="1">
      <c r="C6359" s="536"/>
      <c r="F6359" s="537"/>
    </row>
    <row r="6360" spans="3:6" s="532" customFormat="1">
      <c r="C6360" s="536"/>
      <c r="F6360" s="537"/>
    </row>
    <row r="6361" spans="3:6" s="532" customFormat="1">
      <c r="C6361" s="536"/>
      <c r="F6361" s="537"/>
    </row>
    <row r="6362" spans="3:6" s="532" customFormat="1">
      <c r="C6362" s="536"/>
      <c r="F6362" s="537"/>
    </row>
    <row r="6363" spans="3:6" s="532" customFormat="1">
      <c r="C6363" s="536"/>
      <c r="F6363" s="537"/>
    </row>
    <row r="6364" spans="3:6" s="532" customFormat="1">
      <c r="C6364" s="536"/>
      <c r="F6364" s="537"/>
    </row>
    <row r="6365" spans="3:6" s="532" customFormat="1">
      <c r="C6365" s="536"/>
      <c r="F6365" s="537"/>
    </row>
    <row r="6366" spans="3:6" s="532" customFormat="1">
      <c r="C6366" s="536"/>
      <c r="F6366" s="537"/>
    </row>
    <row r="6367" spans="3:6" s="532" customFormat="1">
      <c r="C6367" s="536"/>
      <c r="F6367" s="537"/>
    </row>
    <row r="6368" spans="3:6" s="532" customFormat="1">
      <c r="C6368" s="536"/>
      <c r="F6368" s="537"/>
    </row>
    <row r="6369" spans="3:6" s="532" customFormat="1">
      <c r="C6369" s="536"/>
      <c r="F6369" s="537"/>
    </row>
    <row r="6370" spans="3:6" s="532" customFormat="1">
      <c r="C6370" s="536"/>
      <c r="F6370" s="537"/>
    </row>
    <row r="6371" spans="3:6" s="532" customFormat="1">
      <c r="C6371" s="536"/>
      <c r="F6371" s="537"/>
    </row>
    <row r="6372" spans="3:6" s="532" customFormat="1">
      <c r="C6372" s="536"/>
      <c r="F6372" s="537"/>
    </row>
    <row r="6373" spans="3:6" s="532" customFormat="1">
      <c r="C6373" s="536"/>
      <c r="F6373" s="537"/>
    </row>
    <row r="6374" spans="3:6" s="532" customFormat="1">
      <c r="C6374" s="536"/>
      <c r="F6374" s="537"/>
    </row>
    <row r="6375" spans="3:6" s="532" customFormat="1">
      <c r="C6375" s="536"/>
      <c r="F6375" s="537"/>
    </row>
    <row r="6376" spans="3:6" s="532" customFormat="1">
      <c r="C6376" s="536"/>
      <c r="F6376" s="537"/>
    </row>
    <row r="6377" spans="3:6" s="532" customFormat="1">
      <c r="C6377" s="536"/>
      <c r="F6377" s="537"/>
    </row>
    <row r="6378" spans="3:6" s="532" customFormat="1">
      <c r="C6378" s="536"/>
      <c r="F6378" s="537"/>
    </row>
    <row r="6379" spans="3:6" s="532" customFormat="1">
      <c r="C6379" s="536"/>
      <c r="F6379" s="537"/>
    </row>
    <row r="6380" spans="3:6" s="532" customFormat="1">
      <c r="C6380" s="536"/>
      <c r="F6380" s="537"/>
    </row>
    <row r="6381" spans="3:6" s="532" customFormat="1">
      <c r="C6381" s="536"/>
      <c r="F6381" s="537"/>
    </row>
    <row r="6382" spans="3:6" s="532" customFormat="1">
      <c r="C6382" s="536"/>
      <c r="F6382" s="537"/>
    </row>
    <row r="6383" spans="3:6" s="532" customFormat="1">
      <c r="C6383" s="536"/>
      <c r="F6383" s="537"/>
    </row>
    <row r="6384" spans="3:6" s="532" customFormat="1">
      <c r="C6384" s="536"/>
      <c r="F6384" s="537"/>
    </row>
    <row r="6385" spans="3:6" s="532" customFormat="1">
      <c r="C6385" s="536"/>
      <c r="F6385" s="537"/>
    </row>
    <row r="6386" spans="3:6" s="532" customFormat="1">
      <c r="C6386" s="536"/>
      <c r="F6386" s="537"/>
    </row>
    <row r="6387" spans="3:6" s="532" customFormat="1">
      <c r="C6387" s="536"/>
      <c r="F6387" s="537"/>
    </row>
    <row r="6388" spans="3:6" s="532" customFormat="1">
      <c r="C6388" s="536"/>
      <c r="F6388" s="537"/>
    </row>
    <row r="6389" spans="3:6" s="532" customFormat="1">
      <c r="C6389" s="536"/>
      <c r="F6389" s="537"/>
    </row>
    <row r="6390" spans="3:6" s="532" customFormat="1">
      <c r="C6390" s="536"/>
      <c r="F6390" s="537"/>
    </row>
    <row r="6391" spans="3:6" s="532" customFormat="1">
      <c r="C6391" s="536"/>
      <c r="F6391" s="537"/>
    </row>
    <row r="6392" spans="3:6" s="532" customFormat="1">
      <c r="C6392" s="536"/>
      <c r="F6392" s="537"/>
    </row>
    <row r="6393" spans="3:6" s="532" customFormat="1">
      <c r="C6393" s="536"/>
      <c r="F6393" s="537"/>
    </row>
    <row r="6394" spans="3:6" s="532" customFormat="1">
      <c r="C6394" s="536"/>
      <c r="F6394" s="537"/>
    </row>
    <row r="6395" spans="3:6" s="532" customFormat="1">
      <c r="C6395" s="536"/>
      <c r="F6395" s="537"/>
    </row>
    <row r="6396" spans="3:6" s="532" customFormat="1">
      <c r="C6396" s="536"/>
      <c r="F6396" s="537"/>
    </row>
    <row r="6397" spans="3:6" s="532" customFormat="1">
      <c r="C6397" s="536"/>
      <c r="F6397" s="537"/>
    </row>
    <row r="6398" spans="3:6" s="532" customFormat="1">
      <c r="C6398" s="536"/>
      <c r="F6398" s="537"/>
    </row>
    <row r="6399" spans="3:6" s="532" customFormat="1">
      <c r="C6399" s="536"/>
      <c r="F6399" s="537"/>
    </row>
    <row r="6400" spans="3:6" s="532" customFormat="1">
      <c r="C6400" s="536"/>
      <c r="F6400" s="537"/>
    </row>
    <row r="6401" spans="3:6" s="532" customFormat="1">
      <c r="C6401" s="536"/>
      <c r="F6401" s="537"/>
    </row>
    <row r="6402" spans="3:6" s="532" customFormat="1">
      <c r="C6402" s="536"/>
      <c r="F6402" s="537"/>
    </row>
    <row r="6403" spans="3:6" s="532" customFormat="1">
      <c r="C6403" s="536"/>
      <c r="F6403" s="537"/>
    </row>
    <row r="6404" spans="3:6" s="532" customFormat="1">
      <c r="C6404" s="536"/>
      <c r="F6404" s="537"/>
    </row>
    <row r="6405" spans="3:6" s="532" customFormat="1">
      <c r="C6405" s="536"/>
      <c r="F6405" s="537"/>
    </row>
    <row r="6406" spans="3:6" s="532" customFormat="1">
      <c r="C6406" s="536"/>
      <c r="F6406" s="537"/>
    </row>
    <row r="6407" spans="3:6" s="532" customFormat="1">
      <c r="C6407" s="536"/>
      <c r="F6407" s="537"/>
    </row>
    <row r="6408" spans="3:6" s="532" customFormat="1">
      <c r="C6408" s="536"/>
      <c r="F6408" s="537"/>
    </row>
    <row r="6409" spans="3:6" s="532" customFormat="1">
      <c r="C6409" s="536"/>
      <c r="F6409" s="537"/>
    </row>
    <row r="6410" spans="3:6" s="532" customFormat="1">
      <c r="C6410" s="536"/>
      <c r="F6410" s="537"/>
    </row>
    <row r="6411" spans="3:6" s="532" customFormat="1">
      <c r="C6411" s="536"/>
      <c r="F6411" s="537"/>
    </row>
    <row r="6412" spans="3:6" s="532" customFormat="1">
      <c r="C6412" s="536"/>
      <c r="F6412" s="537"/>
    </row>
    <row r="6413" spans="3:6" s="532" customFormat="1">
      <c r="C6413" s="536"/>
      <c r="F6413" s="537"/>
    </row>
    <row r="6414" spans="3:6" s="532" customFormat="1">
      <c r="C6414" s="536"/>
      <c r="F6414" s="537"/>
    </row>
    <row r="6415" spans="3:6" s="532" customFormat="1">
      <c r="C6415" s="536"/>
      <c r="F6415" s="537"/>
    </row>
    <row r="6416" spans="3:6" s="532" customFormat="1">
      <c r="C6416" s="536"/>
      <c r="F6416" s="537"/>
    </row>
    <row r="6417" spans="3:6" s="532" customFormat="1">
      <c r="C6417" s="536"/>
      <c r="F6417" s="537"/>
    </row>
    <row r="6418" spans="3:6" s="532" customFormat="1">
      <c r="C6418" s="536"/>
      <c r="F6418" s="537"/>
    </row>
    <row r="6419" spans="3:6" s="532" customFormat="1">
      <c r="C6419" s="536"/>
      <c r="F6419" s="537"/>
    </row>
    <row r="6420" spans="3:6" s="532" customFormat="1">
      <c r="C6420" s="536"/>
      <c r="F6420" s="537"/>
    </row>
    <row r="6421" spans="3:6" s="532" customFormat="1">
      <c r="C6421" s="536"/>
      <c r="F6421" s="537"/>
    </row>
    <row r="6422" spans="3:6" s="532" customFormat="1">
      <c r="C6422" s="536"/>
      <c r="F6422" s="537"/>
    </row>
    <row r="6423" spans="3:6" s="532" customFormat="1">
      <c r="C6423" s="536"/>
      <c r="F6423" s="537"/>
    </row>
    <row r="6424" spans="3:6" s="532" customFormat="1">
      <c r="C6424" s="536"/>
      <c r="F6424" s="537"/>
    </row>
    <row r="6425" spans="3:6" s="532" customFormat="1">
      <c r="C6425" s="536"/>
      <c r="F6425" s="537"/>
    </row>
    <row r="6426" spans="3:6" s="532" customFormat="1">
      <c r="C6426" s="536"/>
      <c r="F6426" s="537"/>
    </row>
    <row r="6427" spans="3:6" s="532" customFormat="1">
      <c r="C6427" s="536"/>
      <c r="F6427" s="537"/>
    </row>
    <row r="6428" spans="3:6" s="532" customFormat="1">
      <c r="C6428" s="536"/>
      <c r="F6428" s="537"/>
    </row>
    <row r="6429" spans="3:6" s="532" customFormat="1">
      <c r="C6429" s="536"/>
      <c r="F6429" s="537"/>
    </row>
    <row r="6430" spans="3:6" s="532" customFormat="1">
      <c r="C6430" s="536"/>
      <c r="F6430" s="537"/>
    </row>
    <row r="6431" spans="3:6" s="532" customFormat="1">
      <c r="C6431" s="536"/>
      <c r="F6431" s="537"/>
    </row>
    <row r="6432" spans="3:6" s="532" customFormat="1">
      <c r="C6432" s="536"/>
      <c r="F6432" s="537"/>
    </row>
    <row r="6433" spans="3:6" s="532" customFormat="1">
      <c r="C6433" s="536"/>
      <c r="F6433" s="537"/>
    </row>
    <row r="6434" spans="3:6" s="532" customFormat="1">
      <c r="C6434" s="536"/>
      <c r="F6434" s="537"/>
    </row>
    <row r="6435" spans="3:6" s="532" customFormat="1">
      <c r="C6435" s="536"/>
      <c r="F6435" s="537"/>
    </row>
    <row r="6436" spans="3:6" s="532" customFormat="1">
      <c r="C6436" s="536"/>
      <c r="F6436" s="537"/>
    </row>
    <row r="6437" spans="3:6" s="532" customFormat="1">
      <c r="C6437" s="536"/>
      <c r="F6437" s="537"/>
    </row>
    <row r="6438" spans="3:6" s="532" customFormat="1">
      <c r="C6438" s="536"/>
      <c r="F6438" s="537"/>
    </row>
    <row r="6439" spans="3:6" s="532" customFormat="1">
      <c r="C6439" s="536"/>
      <c r="F6439" s="537"/>
    </row>
    <row r="6440" spans="3:6" s="532" customFormat="1">
      <c r="C6440" s="536"/>
      <c r="F6440" s="537"/>
    </row>
    <row r="6441" spans="3:6" s="532" customFormat="1">
      <c r="C6441" s="536"/>
      <c r="F6441" s="537"/>
    </row>
    <row r="6442" spans="3:6" s="532" customFormat="1">
      <c r="C6442" s="536"/>
      <c r="F6442" s="537"/>
    </row>
    <row r="6443" spans="3:6" s="532" customFormat="1">
      <c r="C6443" s="536"/>
      <c r="F6443" s="537"/>
    </row>
    <row r="6444" spans="3:6" s="532" customFormat="1">
      <c r="C6444" s="536"/>
      <c r="F6444" s="537"/>
    </row>
    <row r="6445" spans="3:6" s="532" customFormat="1">
      <c r="C6445" s="536"/>
      <c r="F6445" s="537"/>
    </row>
    <row r="6446" spans="3:6" s="532" customFormat="1">
      <c r="C6446" s="536"/>
      <c r="F6446" s="537"/>
    </row>
    <row r="6447" spans="3:6" s="532" customFormat="1">
      <c r="C6447" s="536"/>
      <c r="F6447" s="537"/>
    </row>
    <row r="6448" spans="3:6" s="532" customFormat="1">
      <c r="C6448" s="536"/>
      <c r="F6448" s="537"/>
    </row>
    <row r="6449" spans="3:6" s="532" customFormat="1">
      <c r="C6449" s="536"/>
      <c r="F6449" s="537"/>
    </row>
    <row r="6450" spans="3:6" s="532" customFormat="1">
      <c r="C6450" s="536"/>
      <c r="F6450" s="537"/>
    </row>
    <row r="6451" spans="3:6" s="532" customFormat="1">
      <c r="C6451" s="536"/>
      <c r="F6451" s="537"/>
    </row>
    <row r="6452" spans="3:6" s="532" customFormat="1">
      <c r="C6452" s="536"/>
      <c r="F6452" s="537"/>
    </row>
    <row r="6453" spans="3:6" s="532" customFormat="1">
      <c r="C6453" s="536"/>
      <c r="F6453" s="537"/>
    </row>
    <row r="6454" spans="3:6" s="532" customFormat="1">
      <c r="C6454" s="536"/>
      <c r="F6454" s="537"/>
    </row>
    <row r="6455" spans="3:6" s="532" customFormat="1">
      <c r="C6455" s="536"/>
      <c r="F6455" s="537"/>
    </row>
    <row r="6456" spans="3:6" s="532" customFormat="1">
      <c r="C6456" s="536"/>
      <c r="F6456" s="537"/>
    </row>
    <row r="6457" spans="3:6" s="532" customFormat="1">
      <c r="C6457" s="536"/>
      <c r="F6457" s="537"/>
    </row>
    <row r="6458" spans="3:6" s="532" customFormat="1">
      <c r="C6458" s="536"/>
      <c r="F6458" s="537"/>
    </row>
    <row r="6459" spans="3:6" s="532" customFormat="1">
      <c r="C6459" s="536"/>
      <c r="F6459" s="537"/>
    </row>
    <row r="6460" spans="3:6" s="532" customFormat="1">
      <c r="C6460" s="536"/>
      <c r="F6460" s="537"/>
    </row>
    <row r="6461" spans="3:6" s="532" customFormat="1">
      <c r="C6461" s="536"/>
      <c r="F6461" s="537"/>
    </row>
    <row r="6462" spans="3:6" s="532" customFormat="1">
      <c r="C6462" s="536"/>
      <c r="F6462" s="537"/>
    </row>
    <row r="6463" spans="3:6" s="532" customFormat="1">
      <c r="C6463" s="536"/>
      <c r="F6463" s="537"/>
    </row>
    <row r="6464" spans="3:6" s="532" customFormat="1">
      <c r="C6464" s="536"/>
      <c r="F6464" s="537"/>
    </row>
    <row r="6465" spans="3:6" s="532" customFormat="1">
      <c r="C6465" s="536"/>
      <c r="F6465" s="537"/>
    </row>
    <row r="6466" spans="3:6" s="532" customFormat="1">
      <c r="C6466" s="536"/>
      <c r="F6466" s="537"/>
    </row>
    <row r="6467" spans="3:6" s="532" customFormat="1">
      <c r="C6467" s="536"/>
      <c r="F6467" s="537"/>
    </row>
    <row r="6468" spans="3:6" s="532" customFormat="1">
      <c r="C6468" s="536"/>
      <c r="F6468" s="537"/>
    </row>
    <row r="6469" spans="3:6" s="532" customFormat="1">
      <c r="C6469" s="536"/>
      <c r="F6469" s="537"/>
    </row>
    <row r="6470" spans="3:6" s="532" customFormat="1">
      <c r="C6470" s="536"/>
      <c r="F6470" s="537"/>
    </row>
    <row r="6471" spans="3:6" s="532" customFormat="1">
      <c r="C6471" s="536"/>
      <c r="F6471" s="537"/>
    </row>
    <row r="6472" spans="3:6" s="532" customFormat="1">
      <c r="C6472" s="536"/>
      <c r="F6472" s="537"/>
    </row>
    <row r="6473" spans="3:6" s="532" customFormat="1">
      <c r="C6473" s="536"/>
      <c r="F6473" s="537"/>
    </row>
    <row r="6474" spans="3:6" s="532" customFormat="1">
      <c r="C6474" s="536"/>
      <c r="F6474" s="537"/>
    </row>
    <row r="6475" spans="3:6" s="532" customFormat="1">
      <c r="C6475" s="536"/>
      <c r="F6475" s="537"/>
    </row>
    <row r="6476" spans="3:6" s="532" customFormat="1">
      <c r="C6476" s="536"/>
      <c r="F6476" s="537"/>
    </row>
    <row r="6477" spans="3:6" s="532" customFormat="1">
      <c r="C6477" s="536"/>
      <c r="F6477" s="537"/>
    </row>
    <row r="6478" spans="3:6" s="532" customFormat="1">
      <c r="C6478" s="536"/>
      <c r="F6478" s="537"/>
    </row>
    <row r="6479" spans="3:6" s="532" customFormat="1">
      <c r="C6479" s="536"/>
      <c r="F6479" s="537"/>
    </row>
    <row r="6480" spans="3:6" s="532" customFormat="1">
      <c r="C6480" s="536"/>
      <c r="F6480" s="537"/>
    </row>
    <row r="6481" spans="3:6" s="532" customFormat="1">
      <c r="C6481" s="536"/>
      <c r="F6481" s="537"/>
    </row>
    <row r="6482" spans="3:6" s="532" customFormat="1">
      <c r="C6482" s="536"/>
      <c r="F6482" s="537"/>
    </row>
    <row r="6483" spans="3:6" s="532" customFormat="1">
      <c r="C6483" s="536"/>
      <c r="F6483" s="537"/>
    </row>
    <row r="6484" spans="3:6" s="532" customFormat="1">
      <c r="C6484" s="536"/>
      <c r="F6484" s="537"/>
    </row>
    <row r="6485" spans="3:6" s="532" customFormat="1">
      <c r="C6485" s="536"/>
      <c r="F6485" s="537"/>
    </row>
    <row r="6486" spans="3:6" s="532" customFormat="1">
      <c r="C6486" s="536"/>
      <c r="F6486" s="537"/>
    </row>
    <row r="6487" spans="3:6" s="532" customFormat="1">
      <c r="C6487" s="536"/>
      <c r="F6487" s="537"/>
    </row>
    <row r="6488" spans="3:6" s="532" customFormat="1">
      <c r="C6488" s="536"/>
      <c r="F6488" s="537"/>
    </row>
    <row r="6489" spans="3:6" s="532" customFormat="1">
      <c r="C6489" s="536"/>
      <c r="F6489" s="537"/>
    </row>
    <row r="6490" spans="3:6" s="532" customFormat="1">
      <c r="C6490" s="536"/>
      <c r="F6490" s="537"/>
    </row>
    <row r="6491" spans="3:6" s="532" customFormat="1">
      <c r="C6491" s="536"/>
      <c r="F6491" s="537"/>
    </row>
    <row r="6492" spans="3:6" s="532" customFormat="1">
      <c r="C6492" s="536"/>
      <c r="F6492" s="537"/>
    </row>
    <row r="6493" spans="3:6" s="532" customFormat="1">
      <c r="C6493" s="536"/>
      <c r="F6493" s="537"/>
    </row>
    <row r="6494" spans="3:6" s="532" customFormat="1">
      <c r="C6494" s="536"/>
      <c r="F6494" s="537"/>
    </row>
    <row r="6495" spans="3:6" s="532" customFormat="1">
      <c r="C6495" s="536"/>
      <c r="F6495" s="537"/>
    </row>
    <row r="6496" spans="3:6" s="532" customFormat="1">
      <c r="C6496" s="536"/>
      <c r="F6496" s="537"/>
    </row>
    <row r="6497" spans="3:6" s="532" customFormat="1">
      <c r="C6497" s="536"/>
      <c r="F6497" s="537"/>
    </row>
    <row r="6498" spans="3:6" s="532" customFormat="1">
      <c r="C6498" s="536"/>
      <c r="F6498" s="537"/>
    </row>
    <row r="6499" spans="3:6" s="532" customFormat="1">
      <c r="C6499" s="536"/>
      <c r="F6499" s="537"/>
    </row>
    <row r="6500" spans="3:6" s="532" customFormat="1">
      <c r="C6500" s="536"/>
      <c r="F6500" s="537"/>
    </row>
    <row r="6501" spans="3:6" s="532" customFormat="1">
      <c r="C6501" s="536"/>
      <c r="F6501" s="537"/>
    </row>
    <row r="6502" spans="3:6" s="532" customFormat="1">
      <c r="C6502" s="536"/>
      <c r="F6502" s="537"/>
    </row>
    <row r="6503" spans="3:6" s="532" customFormat="1">
      <c r="C6503" s="536"/>
      <c r="F6503" s="537"/>
    </row>
    <row r="6504" spans="3:6" s="532" customFormat="1">
      <c r="C6504" s="536"/>
      <c r="F6504" s="537"/>
    </row>
    <row r="6505" spans="3:6" s="532" customFormat="1">
      <c r="C6505" s="536"/>
      <c r="F6505" s="537"/>
    </row>
    <row r="6506" spans="3:6" s="532" customFormat="1">
      <c r="C6506" s="536"/>
      <c r="F6506" s="537"/>
    </row>
    <row r="6507" spans="3:6" s="532" customFormat="1">
      <c r="C6507" s="536"/>
      <c r="F6507" s="537"/>
    </row>
    <row r="6508" spans="3:6" s="532" customFormat="1">
      <c r="C6508" s="536"/>
      <c r="F6508" s="537"/>
    </row>
    <row r="6509" spans="3:6" s="532" customFormat="1">
      <c r="C6509" s="536"/>
      <c r="F6509" s="537"/>
    </row>
    <row r="6510" spans="3:6" s="532" customFormat="1">
      <c r="C6510" s="536"/>
      <c r="F6510" s="537"/>
    </row>
    <row r="6511" spans="3:6" s="532" customFormat="1">
      <c r="C6511" s="536"/>
      <c r="F6511" s="537"/>
    </row>
    <row r="6512" spans="3:6" s="532" customFormat="1">
      <c r="C6512" s="536"/>
      <c r="F6512" s="537"/>
    </row>
    <row r="6513" spans="3:6" s="532" customFormat="1">
      <c r="C6513" s="536"/>
      <c r="F6513" s="537"/>
    </row>
    <row r="6514" spans="3:6" s="532" customFormat="1">
      <c r="C6514" s="536"/>
      <c r="F6514" s="537"/>
    </row>
    <row r="6515" spans="3:6" s="532" customFormat="1">
      <c r="C6515" s="536"/>
      <c r="F6515" s="537"/>
    </row>
    <row r="6516" spans="3:6" s="532" customFormat="1">
      <c r="C6516" s="536"/>
      <c r="F6516" s="537"/>
    </row>
    <row r="6517" spans="3:6" s="532" customFormat="1">
      <c r="C6517" s="536"/>
      <c r="F6517" s="537"/>
    </row>
    <row r="6518" spans="3:6" s="532" customFormat="1">
      <c r="C6518" s="536"/>
      <c r="F6518" s="537"/>
    </row>
    <row r="6519" spans="3:6" s="532" customFormat="1">
      <c r="C6519" s="536"/>
      <c r="F6519" s="537"/>
    </row>
    <row r="6520" spans="3:6" s="532" customFormat="1">
      <c r="C6520" s="536"/>
      <c r="F6520" s="537"/>
    </row>
    <row r="6521" spans="3:6" s="532" customFormat="1">
      <c r="C6521" s="536"/>
      <c r="F6521" s="537"/>
    </row>
    <row r="6522" spans="3:6" s="532" customFormat="1">
      <c r="C6522" s="536"/>
      <c r="F6522" s="537"/>
    </row>
    <row r="6523" spans="3:6" s="532" customFormat="1">
      <c r="C6523" s="536"/>
      <c r="F6523" s="537"/>
    </row>
    <row r="6524" spans="3:6" s="532" customFormat="1">
      <c r="C6524" s="536"/>
      <c r="F6524" s="537"/>
    </row>
    <row r="6525" spans="3:6" s="532" customFormat="1">
      <c r="C6525" s="536"/>
      <c r="F6525" s="537"/>
    </row>
    <row r="6526" spans="3:6" s="532" customFormat="1">
      <c r="C6526" s="536"/>
      <c r="F6526" s="537"/>
    </row>
    <row r="6527" spans="3:6" s="532" customFormat="1">
      <c r="C6527" s="536"/>
      <c r="F6527" s="537"/>
    </row>
    <row r="6528" spans="3:6" s="532" customFormat="1">
      <c r="C6528" s="536"/>
      <c r="F6528" s="537"/>
    </row>
    <row r="6529" spans="3:6" s="532" customFormat="1">
      <c r="C6529" s="536"/>
      <c r="F6529" s="537"/>
    </row>
    <row r="6530" spans="3:6" s="532" customFormat="1">
      <c r="C6530" s="536"/>
      <c r="F6530" s="537"/>
    </row>
    <row r="6531" spans="3:6" s="532" customFormat="1">
      <c r="C6531" s="536"/>
      <c r="F6531" s="537"/>
    </row>
    <row r="6532" spans="3:6" s="532" customFormat="1">
      <c r="C6532" s="536"/>
      <c r="F6532" s="537"/>
    </row>
    <row r="6533" spans="3:6" s="532" customFormat="1">
      <c r="C6533" s="536"/>
      <c r="F6533" s="537"/>
    </row>
    <row r="6534" spans="3:6" s="532" customFormat="1">
      <c r="C6534" s="536"/>
      <c r="F6534" s="537"/>
    </row>
    <row r="6535" spans="3:6" s="532" customFormat="1">
      <c r="C6535" s="536"/>
      <c r="F6535" s="537"/>
    </row>
    <row r="6536" spans="3:6" s="532" customFormat="1">
      <c r="C6536" s="536"/>
      <c r="F6536" s="537"/>
    </row>
    <row r="6537" spans="3:6" s="532" customFormat="1">
      <c r="C6537" s="536"/>
      <c r="F6537" s="537"/>
    </row>
    <row r="6538" spans="3:6" s="532" customFormat="1">
      <c r="C6538" s="536"/>
      <c r="F6538" s="537"/>
    </row>
    <row r="6539" spans="3:6" s="532" customFormat="1">
      <c r="C6539" s="536"/>
      <c r="F6539" s="537"/>
    </row>
    <row r="6540" spans="3:6" s="532" customFormat="1">
      <c r="C6540" s="536"/>
      <c r="F6540" s="537"/>
    </row>
    <row r="6541" spans="3:6" s="532" customFormat="1">
      <c r="C6541" s="536"/>
      <c r="F6541" s="537"/>
    </row>
    <row r="6542" spans="3:6" s="532" customFormat="1">
      <c r="C6542" s="536"/>
      <c r="F6542" s="537"/>
    </row>
    <row r="6543" spans="3:6" s="532" customFormat="1">
      <c r="C6543" s="536"/>
      <c r="F6543" s="537"/>
    </row>
    <row r="6544" spans="3:6" s="532" customFormat="1">
      <c r="C6544" s="536"/>
      <c r="F6544" s="537"/>
    </row>
    <row r="6545" spans="3:6" s="532" customFormat="1">
      <c r="C6545" s="536"/>
      <c r="F6545" s="537"/>
    </row>
    <row r="6546" spans="3:6" s="532" customFormat="1">
      <c r="C6546" s="536"/>
      <c r="F6546" s="537"/>
    </row>
    <row r="6547" spans="3:6" s="532" customFormat="1">
      <c r="C6547" s="536"/>
      <c r="F6547" s="537"/>
    </row>
    <row r="6548" spans="3:6" s="532" customFormat="1">
      <c r="C6548" s="536"/>
      <c r="F6548" s="537"/>
    </row>
    <row r="6549" spans="3:6" s="532" customFormat="1">
      <c r="C6549" s="536"/>
      <c r="F6549" s="537"/>
    </row>
    <row r="6550" spans="3:6" s="532" customFormat="1">
      <c r="C6550" s="536"/>
      <c r="F6550" s="537"/>
    </row>
    <row r="6551" spans="3:6" s="532" customFormat="1">
      <c r="C6551" s="536"/>
      <c r="F6551" s="537"/>
    </row>
    <row r="6552" spans="3:6" s="532" customFormat="1">
      <c r="C6552" s="536"/>
      <c r="F6552" s="537"/>
    </row>
    <row r="6553" spans="3:6" s="532" customFormat="1">
      <c r="C6553" s="536"/>
      <c r="F6553" s="537"/>
    </row>
    <row r="6554" spans="3:6" s="532" customFormat="1">
      <c r="C6554" s="536"/>
      <c r="F6554" s="537"/>
    </row>
    <row r="6555" spans="3:6" s="532" customFormat="1">
      <c r="C6555" s="536"/>
      <c r="F6555" s="537"/>
    </row>
    <row r="6556" spans="3:6" s="532" customFormat="1">
      <c r="C6556" s="536"/>
      <c r="F6556" s="537"/>
    </row>
    <row r="6557" spans="3:6" s="532" customFormat="1">
      <c r="C6557" s="536"/>
      <c r="F6557" s="537"/>
    </row>
    <row r="6558" spans="3:6" s="532" customFormat="1">
      <c r="C6558" s="536"/>
      <c r="F6558" s="537"/>
    </row>
    <row r="6559" spans="3:6" s="532" customFormat="1">
      <c r="C6559" s="536"/>
      <c r="F6559" s="537"/>
    </row>
    <row r="6560" spans="3:6" s="532" customFormat="1">
      <c r="C6560" s="536"/>
      <c r="F6560" s="537"/>
    </row>
    <row r="6561" spans="3:6" s="532" customFormat="1">
      <c r="C6561" s="536"/>
      <c r="F6561" s="537"/>
    </row>
    <row r="6562" spans="3:6" s="532" customFormat="1">
      <c r="C6562" s="536"/>
      <c r="F6562" s="537"/>
    </row>
    <row r="6563" spans="3:6" s="532" customFormat="1">
      <c r="C6563" s="536"/>
      <c r="F6563" s="537"/>
    </row>
    <row r="6564" spans="3:6" s="532" customFormat="1">
      <c r="C6564" s="536"/>
      <c r="F6564" s="537"/>
    </row>
    <row r="6565" spans="3:6" s="532" customFormat="1">
      <c r="C6565" s="536"/>
      <c r="F6565" s="537"/>
    </row>
    <row r="6566" spans="3:6" s="532" customFormat="1">
      <c r="C6566" s="536"/>
      <c r="F6566" s="537"/>
    </row>
    <row r="6567" spans="3:6" s="532" customFormat="1">
      <c r="C6567" s="536"/>
      <c r="F6567" s="537"/>
    </row>
    <row r="6568" spans="3:6" s="532" customFormat="1">
      <c r="C6568" s="536"/>
      <c r="F6568" s="537"/>
    </row>
    <row r="6569" spans="3:6" s="532" customFormat="1">
      <c r="C6569" s="536"/>
      <c r="F6569" s="537"/>
    </row>
    <row r="6570" spans="3:6" s="532" customFormat="1">
      <c r="C6570" s="536"/>
      <c r="F6570" s="537"/>
    </row>
    <row r="6571" spans="3:6" s="532" customFormat="1">
      <c r="C6571" s="536"/>
      <c r="F6571" s="537"/>
    </row>
    <row r="6572" spans="3:6" s="532" customFormat="1">
      <c r="C6572" s="536"/>
      <c r="F6572" s="537"/>
    </row>
    <row r="6573" spans="3:6" s="532" customFormat="1">
      <c r="C6573" s="536"/>
      <c r="F6573" s="537"/>
    </row>
    <row r="6574" spans="3:6" s="532" customFormat="1">
      <c r="C6574" s="536"/>
      <c r="F6574" s="537"/>
    </row>
    <row r="6575" spans="3:6" s="532" customFormat="1">
      <c r="C6575" s="536"/>
      <c r="F6575" s="537"/>
    </row>
    <row r="6576" spans="3:6" s="532" customFormat="1">
      <c r="C6576" s="536"/>
      <c r="F6576" s="537"/>
    </row>
    <row r="6577" spans="3:6" s="532" customFormat="1">
      <c r="C6577" s="536"/>
      <c r="F6577" s="537"/>
    </row>
    <row r="6578" spans="3:6" s="532" customFormat="1">
      <c r="C6578" s="536"/>
      <c r="F6578" s="537"/>
    </row>
    <row r="6579" spans="3:6" s="532" customFormat="1">
      <c r="C6579" s="536"/>
      <c r="F6579" s="537"/>
    </row>
    <row r="6580" spans="3:6" s="532" customFormat="1">
      <c r="C6580" s="536"/>
      <c r="F6580" s="537"/>
    </row>
    <row r="6581" spans="3:6" s="532" customFormat="1">
      <c r="C6581" s="536"/>
      <c r="F6581" s="537"/>
    </row>
    <row r="6582" spans="3:6" s="532" customFormat="1">
      <c r="C6582" s="536"/>
      <c r="F6582" s="537"/>
    </row>
    <row r="6583" spans="3:6" s="532" customFormat="1">
      <c r="C6583" s="536"/>
      <c r="F6583" s="537"/>
    </row>
    <row r="6584" spans="3:6" s="532" customFormat="1">
      <c r="C6584" s="536"/>
      <c r="F6584" s="537"/>
    </row>
    <row r="6585" spans="3:6" s="532" customFormat="1">
      <c r="C6585" s="536"/>
      <c r="F6585" s="537"/>
    </row>
    <row r="6586" spans="3:6" s="532" customFormat="1">
      <c r="C6586" s="536"/>
      <c r="F6586" s="537"/>
    </row>
    <row r="6587" spans="3:6" s="532" customFormat="1">
      <c r="C6587" s="536"/>
      <c r="F6587" s="537"/>
    </row>
    <row r="6588" spans="3:6" s="532" customFormat="1">
      <c r="C6588" s="536"/>
      <c r="F6588" s="537"/>
    </row>
    <row r="6589" spans="3:6" s="532" customFormat="1">
      <c r="C6589" s="536"/>
      <c r="F6589" s="537"/>
    </row>
    <row r="6590" spans="3:6" s="532" customFormat="1">
      <c r="C6590" s="536"/>
      <c r="F6590" s="537"/>
    </row>
    <row r="6591" spans="3:6" s="532" customFormat="1">
      <c r="C6591" s="536"/>
      <c r="F6591" s="537"/>
    </row>
    <row r="6592" spans="3:6" s="532" customFormat="1">
      <c r="C6592" s="536"/>
      <c r="F6592" s="537"/>
    </row>
    <row r="6593" spans="3:6" s="532" customFormat="1">
      <c r="C6593" s="536"/>
      <c r="F6593" s="537"/>
    </row>
    <row r="6594" spans="3:6" s="532" customFormat="1">
      <c r="C6594" s="536"/>
      <c r="F6594" s="537"/>
    </row>
    <row r="6595" spans="3:6" s="532" customFormat="1">
      <c r="C6595" s="536"/>
      <c r="F6595" s="537"/>
    </row>
    <row r="6596" spans="3:6" s="532" customFormat="1">
      <c r="C6596" s="536"/>
      <c r="F6596" s="537"/>
    </row>
    <row r="6597" spans="3:6" s="532" customFormat="1">
      <c r="C6597" s="536"/>
      <c r="F6597" s="537"/>
    </row>
    <row r="6598" spans="3:6" s="532" customFormat="1">
      <c r="C6598" s="536"/>
      <c r="F6598" s="537"/>
    </row>
    <row r="6599" spans="3:6" s="532" customFormat="1">
      <c r="C6599" s="536"/>
      <c r="F6599" s="537"/>
    </row>
    <row r="6600" spans="3:6" s="532" customFormat="1">
      <c r="C6600" s="536"/>
      <c r="F6600" s="537"/>
    </row>
    <row r="6601" spans="3:6" s="532" customFormat="1">
      <c r="C6601" s="536"/>
      <c r="F6601" s="537"/>
    </row>
    <row r="6602" spans="3:6" s="532" customFormat="1">
      <c r="C6602" s="536"/>
      <c r="F6602" s="537"/>
    </row>
    <row r="6603" spans="3:6" s="532" customFormat="1">
      <c r="C6603" s="536"/>
      <c r="F6603" s="537"/>
    </row>
    <row r="6604" spans="3:6" s="532" customFormat="1">
      <c r="C6604" s="536"/>
      <c r="F6604" s="537"/>
    </row>
    <row r="6605" spans="3:6" s="532" customFormat="1">
      <c r="C6605" s="536"/>
      <c r="F6605" s="537"/>
    </row>
    <row r="6606" spans="3:6" s="532" customFormat="1">
      <c r="C6606" s="536"/>
      <c r="F6606" s="537"/>
    </row>
    <row r="6607" spans="3:6" s="532" customFormat="1">
      <c r="C6607" s="536"/>
      <c r="F6607" s="537"/>
    </row>
    <row r="6608" spans="3:6" s="532" customFormat="1">
      <c r="C6608" s="536"/>
      <c r="F6608" s="537"/>
    </row>
    <row r="6609" spans="3:6" s="532" customFormat="1">
      <c r="C6609" s="536"/>
      <c r="F6609" s="537"/>
    </row>
    <row r="6610" spans="3:6" s="532" customFormat="1">
      <c r="C6610" s="536"/>
      <c r="F6610" s="537"/>
    </row>
    <row r="6611" spans="3:6" s="532" customFormat="1">
      <c r="C6611" s="536"/>
      <c r="F6611" s="537"/>
    </row>
    <row r="6612" spans="3:6" s="532" customFormat="1">
      <c r="C6612" s="536"/>
      <c r="F6612" s="537"/>
    </row>
    <row r="6613" spans="3:6" s="532" customFormat="1">
      <c r="C6613" s="536"/>
      <c r="F6613" s="537"/>
    </row>
    <row r="6614" spans="3:6" s="532" customFormat="1">
      <c r="C6614" s="536"/>
      <c r="F6614" s="537"/>
    </row>
    <row r="6615" spans="3:6" s="532" customFormat="1">
      <c r="C6615" s="536"/>
      <c r="F6615" s="537"/>
    </row>
    <row r="6616" spans="3:6" s="532" customFormat="1">
      <c r="C6616" s="536"/>
      <c r="F6616" s="537"/>
    </row>
    <row r="6617" spans="3:6" s="532" customFormat="1">
      <c r="C6617" s="536"/>
      <c r="F6617" s="537"/>
    </row>
    <row r="6618" spans="3:6" s="532" customFormat="1">
      <c r="C6618" s="536"/>
      <c r="F6618" s="537"/>
    </row>
    <row r="6619" spans="3:6" s="532" customFormat="1">
      <c r="C6619" s="536"/>
      <c r="F6619" s="537"/>
    </row>
    <row r="6620" spans="3:6" s="532" customFormat="1">
      <c r="C6620" s="536"/>
      <c r="F6620" s="537"/>
    </row>
    <row r="6621" spans="3:6" s="532" customFormat="1">
      <c r="C6621" s="536"/>
      <c r="F6621" s="537"/>
    </row>
    <row r="6622" spans="3:6" s="532" customFormat="1">
      <c r="C6622" s="536"/>
      <c r="F6622" s="537"/>
    </row>
    <row r="6623" spans="3:6" s="532" customFormat="1">
      <c r="C6623" s="536"/>
      <c r="F6623" s="537"/>
    </row>
    <row r="6624" spans="3:6" s="532" customFormat="1">
      <c r="C6624" s="536"/>
      <c r="F6624" s="537"/>
    </row>
    <row r="6625" spans="3:6" s="532" customFormat="1">
      <c r="C6625" s="536"/>
      <c r="F6625" s="537"/>
    </row>
    <row r="6626" spans="3:6" s="532" customFormat="1">
      <c r="C6626" s="536"/>
      <c r="F6626" s="537"/>
    </row>
    <row r="6627" spans="3:6" s="532" customFormat="1">
      <c r="C6627" s="536"/>
      <c r="F6627" s="537"/>
    </row>
    <row r="6628" spans="3:6" s="532" customFormat="1">
      <c r="C6628" s="536"/>
      <c r="F6628" s="537"/>
    </row>
    <row r="6629" spans="3:6" s="532" customFormat="1">
      <c r="C6629" s="536"/>
      <c r="F6629" s="537"/>
    </row>
    <row r="6630" spans="3:6" s="532" customFormat="1">
      <c r="C6630" s="536"/>
      <c r="F6630" s="537"/>
    </row>
    <row r="6631" spans="3:6" s="532" customFormat="1">
      <c r="C6631" s="536"/>
      <c r="F6631" s="537"/>
    </row>
    <row r="6632" spans="3:6" s="532" customFormat="1">
      <c r="C6632" s="536"/>
      <c r="F6632" s="537"/>
    </row>
    <row r="6633" spans="3:6" s="532" customFormat="1">
      <c r="C6633" s="536"/>
      <c r="F6633" s="537"/>
    </row>
    <row r="6634" spans="3:6" s="532" customFormat="1">
      <c r="C6634" s="536"/>
      <c r="F6634" s="537"/>
    </row>
    <row r="6635" spans="3:6" s="532" customFormat="1">
      <c r="C6635" s="536"/>
      <c r="F6635" s="537"/>
    </row>
    <row r="6636" spans="3:6" s="532" customFormat="1">
      <c r="C6636" s="536"/>
      <c r="F6636" s="537"/>
    </row>
    <row r="6637" spans="3:6" s="532" customFormat="1">
      <c r="C6637" s="536"/>
      <c r="F6637" s="537"/>
    </row>
    <row r="6638" spans="3:6" s="532" customFormat="1">
      <c r="C6638" s="536"/>
      <c r="F6638" s="537"/>
    </row>
    <row r="6639" spans="3:6" s="532" customFormat="1">
      <c r="C6639" s="536"/>
      <c r="F6639" s="537"/>
    </row>
    <row r="6640" spans="3:6" s="532" customFormat="1">
      <c r="C6640" s="536"/>
      <c r="F6640" s="537"/>
    </row>
    <row r="6641" spans="3:6" s="532" customFormat="1">
      <c r="C6641" s="536"/>
      <c r="F6641" s="537"/>
    </row>
    <row r="6642" spans="3:6" s="532" customFormat="1">
      <c r="C6642" s="536"/>
      <c r="F6642" s="537"/>
    </row>
    <row r="6643" spans="3:6" s="532" customFormat="1">
      <c r="C6643" s="536"/>
      <c r="F6643" s="537"/>
    </row>
    <row r="6644" spans="3:6" s="532" customFormat="1">
      <c r="C6644" s="536"/>
      <c r="F6644" s="537"/>
    </row>
    <row r="6645" spans="3:6" s="532" customFormat="1">
      <c r="C6645" s="536"/>
      <c r="F6645" s="537"/>
    </row>
    <row r="6646" spans="3:6" s="532" customFormat="1">
      <c r="C6646" s="536"/>
      <c r="F6646" s="537"/>
    </row>
    <row r="6647" spans="3:6" s="532" customFormat="1">
      <c r="C6647" s="536"/>
      <c r="F6647" s="537"/>
    </row>
    <row r="6648" spans="3:6" s="532" customFormat="1">
      <c r="C6648" s="536"/>
      <c r="F6648" s="537"/>
    </row>
    <row r="6649" spans="3:6" s="532" customFormat="1">
      <c r="C6649" s="536"/>
      <c r="F6649" s="537"/>
    </row>
    <row r="6650" spans="3:6" s="532" customFormat="1">
      <c r="C6650" s="536"/>
      <c r="F6650" s="537"/>
    </row>
    <row r="6651" spans="3:6" s="532" customFormat="1">
      <c r="C6651" s="536"/>
      <c r="F6651" s="537"/>
    </row>
    <row r="6652" spans="3:6" s="532" customFormat="1">
      <c r="C6652" s="536"/>
      <c r="F6652" s="537"/>
    </row>
    <row r="6653" spans="3:6" s="532" customFormat="1">
      <c r="C6653" s="536"/>
      <c r="F6653" s="537"/>
    </row>
    <row r="6654" spans="3:6" s="532" customFormat="1">
      <c r="C6654" s="536"/>
      <c r="F6654" s="537"/>
    </row>
    <row r="6655" spans="3:6" s="532" customFormat="1">
      <c r="C6655" s="536"/>
      <c r="F6655" s="537"/>
    </row>
    <row r="6656" spans="3:6" s="532" customFormat="1">
      <c r="C6656" s="536"/>
      <c r="F6656" s="537"/>
    </row>
    <row r="6657" spans="3:6" s="532" customFormat="1">
      <c r="C6657" s="536"/>
      <c r="F6657" s="537"/>
    </row>
    <row r="6658" spans="3:6" s="532" customFormat="1">
      <c r="C6658" s="536"/>
      <c r="F6658" s="537"/>
    </row>
    <row r="6659" spans="3:6" s="532" customFormat="1">
      <c r="C6659" s="536"/>
      <c r="F6659" s="537"/>
    </row>
    <row r="6660" spans="3:6" s="532" customFormat="1">
      <c r="C6660" s="536"/>
      <c r="F6660" s="537"/>
    </row>
    <row r="6661" spans="3:6" s="532" customFormat="1">
      <c r="C6661" s="536"/>
      <c r="F6661" s="537"/>
    </row>
    <row r="6662" spans="3:6" s="532" customFormat="1">
      <c r="C6662" s="536"/>
      <c r="F6662" s="537"/>
    </row>
    <row r="6663" spans="3:6" s="532" customFormat="1">
      <c r="C6663" s="536"/>
      <c r="F6663" s="537"/>
    </row>
    <row r="6664" spans="3:6" s="532" customFormat="1">
      <c r="C6664" s="536"/>
      <c r="F6664" s="537"/>
    </row>
    <row r="6665" spans="3:6" s="532" customFormat="1">
      <c r="C6665" s="536"/>
      <c r="F6665" s="537"/>
    </row>
    <row r="6666" spans="3:6" s="532" customFormat="1">
      <c r="C6666" s="536"/>
      <c r="F6666" s="537"/>
    </row>
    <row r="6667" spans="3:6" s="532" customFormat="1">
      <c r="C6667" s="536"/>
      <c r="F6667" s="537"/>
    </row>
    <row r="6668" spans="3:6" s="532" customFormat="1">
      <c r="C6668" s="536"/>
      <c r="F6668" s="537"/>
    </row>
    <row r="6669" spans="3:6" s="532" customFormat="1">
      <c r="C6669" s="536"/>
      <c r="F6669" s="537"/>
    </row>
    <row r="6670" spans="3:6" s="532" customFormat="1">
      <c r="C6670" s="536"/>
      <c r="F6670" s="537"/>
    </row>
    <row r="6671" spans="3:6" s="532" customFormat="1">
      <c r="C6671" s="536"/>
      <c r="F6671" s="537"/>
    </row>
    <row r="6672" spans="3:6" s="532" customFormat="1">
      <c r="C6672" s="536"/>
      <c r="F6672" s="537"/>
    </row>
    <row r="6673" spans="3:6" s="532" customFormat="1">
      <c r="C6673" s="536"/>
      <c r="F6673" s="537"/>
    </row>
    <row r="6674" spans="3:6" s="532" customFormat="1">
      <c r="C6674" s="536"/>
      <c r="F6674" s="537"/>
    </row>
    <row r="6675" spans="3:6" s="532" customFormat="1">
      <c r="C6675" s="536"/>
      <c r="F6675" s="537"/>
    </row>
    <row r="6676" spans="3:6" s="532" customFormat="1">
      <c r="C6676" s="536"/>
      <c r="F6676" s="537"/>
    </row>
    <row r="6677" spans="3:6" s="532" customFormat="1">
      <c r="C6677" s="536"/>
      <c r="F6677" s="537"/>
    </row>
    <row r="6678" spans="3:6" s="532" customFormat="1">
      <c r="C6678" s="536"/>
      <c r="F6678" s="537"/>
    </row>
    <row r="6679" spans="3:6" s="532" customFormat="1">
      <c r="C6679" s="536"/>
      <c r="F6679" s="537"/>
    </row>
    <row r="6680" spans="3:6" s="532" customFormat="1">
      <c r="C6680" s="536"/>
      <c r="F6680" s="537"/>
    </row>
    <row r="6681" spans="3:6" s="532" customFormat="1">
      <c r="C6681" s="536"/>
      <c r="F6681" s="537"/>
    </row>
    <row r="6682" spans="3:6" s="532" customFormat="1">
      <c r="C6682" s="536"/>
      <c r="F6682" s="537"/>
    </row>
    <row r="6683" spans="3:6" s="532" customFormat="1">
      <c r="C6683" s="536"/>
      <c r="F6683" s="537"/>
    </row>
    <row r="6684" spans="3:6" s="532" customFormat="1">
      <c r="C6684" s="536"/>
      <c r="F6684" s="537"/>
    </row>
    <row r="6685" spans="3:6" s="532" customFormat="1">
      <c r="C6685" s="536"/>
      <c r="F6685" s="537"/>
    </row>
    <row r="6686" spans="3:6" s="532" customFormat="1">
      <c r="C6686" s="536"/>
      <c r="F6686" s="537"/>
    </row>
    <row r="6687" spans="3:6" s="532" customFormat="1">
      <c r="C6687" s="536"/>
      <c r="F6687" s="537"/>
    </row>
    <row r="6688" spans="3:6" s="532" customFormat="1">
      <c r="C6688" s="536"/>
      <c r="F6688" s="537"/>
    </row>
    <row r="6689" spans="3:6" s="532" customFormat="1">
      <c r="C6689" s="536"/>
      <c r="F6689" s="537"/>
    </row>
    <row r="6690" spans="3:6" s="532" customFormat="1">
      <c r="C6690" s="536"/>
      <c r="F6690" s="537"/>
    </row>
    <row r="6691" spans="3:6" s="532" customFormat="1">
      <c r="C6691" s="536"/>
      <c r="F6691" s="537"/>
    </row>
    <row r="6692" spans="3:6" s="532" customFormat="1">
      <c r="C6692" s="536"/>
      <c r="F6692" s="537"/>
    </row>
    <row r="6693" spans="3:6" s="532" customFormat="1">
      <c r="C6693" s="536"/>
      <c r="F6693" s="537"/>
    </row>
    <row r="6694" spans="3:6" s="532" customFormat="1">
      <c r="C6694" s="536"/>
      <c r="F6694" s="537"/>
    </row>
    <row r="6695" spans="3:6" s="532" customFormat="1">
      <c r="C6695" s="536"/>
      <c r="F6695" s="537"/>
    </row>
    <row r="6696" spans="3:6" s="532" customFormat="1">
      <c r="C6696" s="536"/>
      <c r="F6696" s="537"/>
    </row>
    <row r="6697" spans="3:6" s="532" customFormat="1">
      <c r="C6697" s="536"/>
      <c r="F6697" s="537"/>
    </row>
    <row r="6698" spans="3:6" s="532" customFormat="1">
      <c r="C6698" s="536"/>
      <c r="F6698" s="537"/>
    </row>
    <row r="6699" spans="3:6" s="532" customFormat="1">
      <c r="C6699" s="536"/>
      <c r="F6699" s="537"/>
    </row>
    <row r="6700" spans="3:6" s="532" customFormat="1">
      <c r="C6700" s="536"/>
      <c r="F6700" s="537"/>
    </row>
    <row r="6701" spans="3:6" s="532" customFormat="1">
      <c r="C6701" s="536"/>
      <c r="F6701" s="537"/>
    </row>
    <row r="6702" spans="3:6" s="532" customFormat="1">
      <c r="C6702" s="536"/>
      <c r="F6702" s="537"/>
    </row>
    <row r="6703" spans="3:6" s="532" customFormat="1">
      <c r="C6703" s="536"/>
      <c r="F6703" s="537"/>
    </row>
    <row r="6704" spans="3:6" s="532" customFormat="1">
      <c r="C6704" s="536"/>
      <c r="F6704" s="537"/>
    </row>
    <row r="6705" spans="3:6" s="532" customFormat="1">
      <c r="C6705" s="536"/>
      <c r="F6705" s="537"/>
    </row>
    <row r="6706" spans="3:6" s="532" customFormat="1">
      <c r="C6706" s="536"/>
      <c r="F6706" s="537"/>
    </row>
    <row r="6707" spans="3:6" s="532" customFormat="1">
      <c r="C6707" s="536"/>
      <c r="F6707" s="537"/>
    </row>
    <row r="6708" spans="3:6" s="532" customFormat="1">
      <c r="C6708" s="536"/>
      <c r="F6708" s="537"/>
    </row>
    <row r="6709" spans="3:6" s="532" customFormat="1">
      <c r="C6709" s="536"/>
      <c r="F6709" s="537"/>
    </row>
    <row r="6710" spans="3:6" s="532" customFormat="1">
      <c r="C6710" s="536"/>
      <c r="F6710" s="537"/>
    </row>
    <row r="6711" spans="3:6" s="532" customFormat="1">
      <c r="C6711" s="536"/>
      <c r="F6711" s="537"/>
    </row>
    <row r="6712" spans="3:6" s="532" customFormat="1">
      <c r="C6712" s="536"/>
      <c r="F6712" s="537"/>
    </row>
    <row r="6713" spans="3:6" s="532" customFormat="1">
      <c r="C6713" s="536"/>
      <c r="F6713" s="537"/>
    </row>
    <row r="6714" spans="3:6" s="532" customFormat="1">
      <c r="C6714" s="536"/>
      <c r="F6714" s="537"/>
    </row>
    <row r="6715" spans="3:6" s="532" customFormat="1">
      <c r="C6715" s="536"/>
      <c r="F6715" s="537"/>
    </row>
    <row r="6716" spans="3:6" s="532" customFormat="1">
      <c r="C6716" s="536"/>
      <c r="F6716" s="537"/>
    </row>
    <row r="6717" spans="3:6" s="532" customFormat="1">
      <c r="C6717" s="536"/>
      <c r="F6717" s="537"/>
    </row>
    <row r="6718" spans="3:6" s="532" customFormat="1">
      <c r="C6718" s="536"/>
      <c r="F6718" s="537"/>
    </row>
    <row r="6719" spans="3:6" s="532" customFormat="1">
      <c r="C6719" s="536"/>
      <c r="F6719" s="537"/>
    </row>
    <row r="6720" spans="3:6" s="532" customFormat="1">
      <c r="C6720" s="536"/>
      <c r="F6720" s="537"/>
    </row>
    <row r="6721" spans="3:6" s="532" customFormat="1">
      <c r="C6721" s="536"/>
      <c r="F6721" s="537"/>
    </row>
    <row r="6722" spans="3:6" s="532" customFormat="1">
      <c r="C6722" s="536"/>
      <c r="F6722" s="537"/>
    </row>
    <row r="6723" spans="3:6" s="532" customFormat="1">
      <c r="C6723" s="536"/>
      <c r="F6723" s="537"/>
    </row>
    <row r="6724" spans="3:6" s="532" customFormat="1">
      <c r="C6724" s="536"/>
      <c r="F6724" s="537"/>
    </row>
    <row r="6725" spans="3:6" s="532" customFormat="1">
      <c r="C6725" s="536"/>
      <c r="F6725" s="537"/>
    </row>
    <row r="6726" spans="3:6" s="532" customFormat="1">
      <c r="C6726" s="536"/>
      <c r="F6726" s="537"/>
    </row>
    <row r="6727" spans="3:6" s="532" customFormat="1">
      <c r="C6727" s="536"/>
      <c r="F6727" s="537"/>
    </row>
    <row r="6728" spans="3:6" s="532" customFormat="1">
      <c r="C6728" s="536"/>
      <c r="F6728" s="537"/>
    </row>
    <row r="6729" spans="3:6" s="532" customFormat="1">
      <c r="C6729" s="536"/>
      <c r="F6729" s="537"/>
    </row>
    <row r="6730" spans="3:6" s="532" customFormat="1">
      <c r="C6730" s="536"/>
      <c r="F6730" s="537"/>
    </row>
    <row r="6731" spans="3:6" s="532" customFormat="1">
      <c r="C6731" s="536"/>
      <c r="F6731" s="537"/>
    </row>
    <row r="6732" spans="3:6" s="532" customFormat="1">
      <c r="C6732" s="536"/>
      <c r="F6732" s="537"/>
    </row>
    <row r="6733" spans="3:6" s="532" customFormat="1">
      <c r="C6733" s="536"/>
      <c r="F6733" s="537"/>
    </row>
    <row r="6734" spans="3:6" s="532" customFormat="1">
      <c r="C6734" s="536"/>
      <c r="F6734" s="537"/>
    </row>
    <row r="6735" spans="3:6" s="532" customFormat="1">
      <c r="C6735" s="536"/>
      <c r="F6735" s="537"/>
    </row>
    <row r="6736" spans="3:6" s="532" customFormat="1">
      <c r="C6736" s="536"/>
      <c r="F6736" s="537"/>
    </row>
    <row r="6737" spans="3:6" s="532" customFormat="1">
      <c r="C6737" s="536"/>
      <c r="F6737" s="537"/>
    </row>
    <row r="6738" spans="3:6" s="532" customFormat="1">
      <c r="C6738" s="536"/>
      <c r="F6738" s="537"/>
    </row>
    <row r="6739" spans="3:6" s="532" customFormat="1">
      <c r="C6739" s="536"/>
      <c r="F6739" s="537"/>
    </row>
    <row r="6740" spans="3:6" s="532" customFormat="1">
      <c r="C6740" s="536"/>
      <c r="F6740" s="537"/>
    </row>
    <row r="6741" spans="3:6" s="532" customFormat="1">
      <c r="C6741" s="536"/>
      <c r="F6741" s="537"/>
    </row>
    <row r="6742" spans="3:6" s="532" customFormat="1">
      <c r="C6742" s="536"/>
      <c r="F6742" s="537"/>
    </row>
    <row r="6743" spans="3:6" s="532" customFormat="1">
      <c r="C6743" s="536"/>
      <c r="F6743" s="537"/>
    </row>
    <row r="6744" spans="3:6" s="532" customFormat="1">
      <c r="C6744" s="536"/>
      <c r="F6744" s="537"/>
    </row>
    <row r="6745" spans="3:6" s="532" customFormat="1">
      <c r="C6745" s="536"/>
      <c r="F6745" s="537"/>
    </row>
    <row r="6746" spans="3:6" s="532" customFormat="1">
      <c r="C6746" s="536"/>
      <c r="F6746" s="537"/>
    </row>
    <row r="6747" spans="3:6" s="532" customFormat="1">
      <c r="C6747" s="536"/>
      <c r="F6747" s="537"/>
    </row>
    <row r="6748" spans="3:6" s="532" customFormat="1">
      <c r="C6748" s="536"/>
      <c r="F6748" s="537"/>
    </row>
    <row r="6749" spans="3:6" s="532" customFormat="1">
      <c r="C6749" s="536"/>
      <c r="F6749" s="537"/>
    </row>
    <row r="6750" spans="3:6" s="532" customFormat="1">
      <c r="C6750" s="536"/>
      <c r="F6750" s="537"/>
    </row>
    <row r="6751" spans="3:6" s="532" customFormat="1">
      <c r="C6751" s="536"/>
      <c r="F6751" s="537"/>
    </row>
    <row r="6752" spans="3:6" s="532" customFormat="1">
      <c r="C6752" s="536"/>
      <c r="F6752" s="537"/>
    </row>
    <row r="6753" spans="3:6" s="532" customFormat="1">
      <c r="C6753" s="536"/>
      <c r="F6753" s="537"/>
    </row>
    <row r="6754" spans="3:6" s="532" customFormat="1">
      <c r="C6754" s="536"/>
      <c r="F6754" s="537"/>
    </row>
    <row r="6755" spans="3:6" s="532" customFormat="1">
      <c r="C6755" s="536"/>
      <c r="F6755" s="537"/>
    </row>
    <row r="6756" spans="3:6" s="532" customFormat="1">
      <c r="C6756" s="536"/>
      <c r="F6756" s="537"/>
    </row>
    <row r="6757" spans="3:6" s="532" customFormat="1">
      <c r="C6757" s="536"/>
      <c r="F6757" s="537"/>
    </row>
    <row r="6758" spans="3:6" s="532" customFormat="1">
      <c r="C6758" s="536"/>
      <c r="F6758" s="537"/>
    </row>
    <row r="6759" spans="3:6" s="532" customFormat="1">
      <c r="C6759" s="536"/>
      <c r="F6759" s="537"/>
    </row>
    <row r="6760" spans="3:6" s="532" customFormat="1">
      <c r="C6760" s="536"/>
      <c r="F6760" s="537"/>
    </row>
    <row r="6761" spans="3:6" s="532" customFormat="1">
      <c r="C6761" s="536"/>
      <c r="F6761" s="537"/>
    </row>
    <row r="6762" spans="3:6" s="532" customFormat="1">
      <c r="C6762" s="536"/>
      <c r="F6762" s="537"/>
    </row>
    <row r="6763" spans="3:6" s="532" customFormat="1">
      <c r="C6763" s="536"/>
      <c r="F6763" s="537"/>
    </row>
    <row r="6764" spans="3:6" s="532" customFormat="1">
      <c r="C6764" s="536"/>
      <c r="F6764" s="537"/>
    </row>
    <row r="6765" spans="3:6" s="532" customFormat="1">
      <c r="C6765" s="536"/>
      <c r="F6765" s="537"/>
    </row>
    <row r="6766" spans="3:6" s="532" customFormat="1">
      <c r="C6766" s="536"/>
      <c r="F6766" s="537"/>
    </row>
    <row r="6767" spans="3:6" s="532" customFormat="1">
      <c r="C6767" s="536"/>
      <c r="F6767" s="537"/>
    </row>
    <row r="6768" spans="3:6" s="532" customFormat="1">
      <c r="C6768" s="536"/>
      <c r="F6768" s="537"/>
    </row>
    <row r="6769" spans="3:6" s="532" customFormat="1">
      <c r="C6769" s="536"/>
      <c r="F6769" s="537"/>
    </row>
    <row r="6770" spans="3:6" s="532" customFormat="1">
      <c r="C6770" s="536"/>
      <c r="F6770" s="537"/>
    </row>
    <row r="6771" spans="3:6" s="532" customFormat="1">
      <c r="C6771" s="536"/>
      <c r="F6771" s="537"/>
    </row>
    <row r="6772" spans="3:6" s="532" customFormat="1">
      <c r="C6772" s="536"/>
      <c r="F6772" s="537"/>
    </row>
    <row r="6773" spans="3:6" s="532" customFormat="1">
      <c r="C6773" s="536"/>
      <c r="F6773" s="537"/>
    </row>
    <row r="6774" spans="3:6" s="532" customFormat="1">
      <c r="C6774" s="536"/>
      <c r="F6774" s="537"/>
    </row>
    <row r="6775" spans="3:6" s="532" customFormat="1">
      <c r="C6775" s="536"/>
      <c r="F6775" s="537"/>
    </row>
    <row r="6776" spans="3:6" s="532" customFormat="1">
      <c r="C6776" s="536"/>
      <c r="F6776" s="537"/>
    </row>
    <row r="6777" spans="3:6" s="532" customFormat="1">
      <c r="C6777" s="536"/>
      <c r="F6777" s="537"/>
    </row>
    <row r="6778" spans="3:6" s="532" customFormat="1">
      <c r="C6778" s="536"/>
      <c r="F6778" s="537"/>
    </row>
    <row r="6779" spans="3:6" s="532" customFormat="1">
      <c r="C6779" s="536"/>
      <c r="F6779" s="537"/>
    </row>
    <row r="6780" spans="3:6" s="532" customFormat="1">
      <c r="C6780" s="536"/>
      <c r="F6780" s="537"/>
    </row>
    <row r="6781" spans="3:6" s="532" customFormat="1">
      <c r="C6781" s="536"/>
      <c r="F6781" s="537"/>
    </row>
    <row r="6782" spans="3:6" s="532" customFormat="1">
      <c r="C6782" s="536"/>
      <c r="F6782" s="537"/>
    </row>
    <row r="6783" spans="3:6" s="532" customFormat="1">
      <c r="C6783" s="536"/>
      <c r="F6783" s="537"/>
    </row>
    <row r="6784" spans="3:6" s="532" customFormat="1">
      <c r="C6784" s="536"/>
      <c r="F6784" s="537"/>
    </row>
    <row r="6785" spans="3:6" s="532" customFormat="1">
      <c r="C6785" s="536"/>
      <c r="F6785" s="537"/>
    </row>
    <row r="6786" spans="3:6" s="532" customFormat="1">
      <c r="C6786" s="536"/>
      <c r="F6786" s="537"/>
    </row>
    <row r="6787" spans="3:6" s="532" customFormat="1">
      <c r="C6787" s="536"/>
      <c r="F6787" s="537"/>
    </row>
    <row r="6788" spans="3:6" s="532" customFormat="1">
      <c r="C6788" s="536"/>
      <c r="F6788" s="537"/>
    </row>
    <row r="6789" spans="3:6" s="532" customFormat="1">
      <c r="C6789" s="536"/>
      <c r="F6789" s="537"/>
    </row>
    <row r="6790" spans="3:6" s="532" customFormat="1">
      <c r="C6790" s="536"/>
      <c r="F6790" s="537"/>
    </row>
    <row r="6791" spans="3:6" s="532" customFormat="1">
      <c r="C6791" s="536"/>
      <c r="F6791" s="537"/>
    </row>
    <row r="6792" spans="3:6" s="532" customFormat="1">
      <c r="C6792" s="536"/>
      <c r="F6792" s="537"/>
    </row>
    <row r="6793" spans="3:6" s="532" customFormat="1">
      <c r="C6793" s="536"/>
      <c r="F6793" s="537"/>
    </row>
    <row r="6794" spans="3:6" s="532" customFormat="1">
      <c r="C6794" s="536"/>
      <c r="F6794" s="537"/>
    </row>
    <row r="6795" spans="3:6" s="532" customFormat="1">
      <c r="C6795" s="536"/>
      <c r="F6795" s="537"/>
    </row>
    <row r="6796" spans="3:6" s="532" customFormat="1">
      <c r="C6796" s="536"/>
      <c r="F6796" s="537"/>
    </row>
    <row r="6797" spans="3:6" s="532" customFormat="1">
      <c r="C6797" s="536"/>
      <c r="F6797" s="537"/>
    </row>
    <row r="6798" spans="3:6" s="532" customFormat="1">
      <c r="C6798" s="536"/>
      <c r="F6798" s="537"/>
    </row>
    <row r="6799" spans="3:6" s="532" customFormat="1">
      <c r="C6799" s="536"/>
      <c r="F6799" s="537"/>
    </row>
    <row r="6800" spans="3:6" s="532" customFormat="1">
      <c r="C6800" s="536"/>
      <c r="F6800" s="537"/>
    </row>
    <row r="6801" spans="3:6" s="532" customFormat="1">
      <c r="C6801" s="536"/>
      <c r="F6801" s="537"/>
    </row>
    <row r="6802" spans="3:6" s="532" customFormat="1">
      <c r="C6802" s="536"/>
      <c r="F6802" s="537"/>
    </row>
    <row r="6803" spans="3:6" s="532" customFormat="1">
      <c r="C6803" s="536"/>
      <c r="F6803" s="537"/>
    </row>
    <row r="6804" spans="3:6" s="532" customFormat="1">
      <c r="C6804" s="536"/>
      <c r="F6804" s="537"/>
    </row>
    <row r="6805" spans="3:6" s="532" customFormat="1">
      <c r="C6805" s="536"/>
      <c r="F6805" s="537"/>
    </row>
    <row r="6806" spans="3:6" s="532" customFormat="1">
      <c r="C6806" s="536"/>
      <c r="F6806" s="537"/>
    </row>
    <row r="6807" spans="3:6" s="532" customFormat="1">
      <c r="C6807" s="536"/>
      <c r="F6807" s="537"/>
    </row>
    <row r="6808" spans="3:6" s="532" customFormat="1">
      <c r="C6808" s="536"/>
      <c r="F6808" s="537"/>
    </row>
    <row r="6809" spans="3:6" s="532" customFormat="1">
      <c r="C6809" s="536"/>
      <c r="F6809" s="537"/>
    </row>
    <row r="6810" spans="3:6" s="532" customFormat="1">
      <c r="C6810" s="536"/>
      <c r="F6810" s="537"/>
    </row>
    <row r="6811" spans="3:6" s="532" customFormat="1">
      <c r="C6811" s="536"/>
      <c r="F6811" s="537"/>
    </row>
    <row r="6812" spans="3:6" s="532" customFormat="1">
      <c r="C6812" s="536"/>
      <c r="F6812" s="537"/>
    </row>
    <row r="6813" spans="3:6" s="532" customFormat="1">
      <c r="C6813" s="536"/>
      <c r="F6813" s="537"/>
    </row>
    <row r="6814" spans="3:6" s="532" customFormat="1">
      <c r="C6814" s="536"/>
      <c r="F6814" s="537"/>
    </row>
    <row r="6815" spans="3:6" s="532" customFormat="1">
      <c r="C6815" s="536"/>
      <c r="F6815" s="537"/>
    </row>
    <row r="6816" spans="3:6" s="532" customFormat="1">
      <c r="C6816" s="536"/>
      <c r="F6816" s="537"/>
    </row>
    <row r="6817" spans="3:6" s="532" customFormat="1">
      <c r="C6817" s="536"/>
      <c r="F6817" s="537"/>
    </row>
    <row r="6818" spans="3:6" s="532" customFormat="1">
      <c r="C6818" s="536"/>
      <c r="F6818" s="537"/>
    </row>
    <row r="6819" spans="3:6" s="532" customFormat="1">
      <c r="C6819" s="536"/>
      <c r="F6819" s="537"/>
    </row>
    <row r="6820" spans="3:6" s="532" customFormat="1">
      <c r="C6820" s="536"/>
      <c r="F6820" s="537"/>
    </row>
    <row r="6821" spans="3:6" s="532" customFormat="1">
      <c r="C6821" s="536"/>
      <c r="F6821" s="537"/>
    </row>
    <row r="6822" spans="3:6" s="532" customFormat="1">
      <c r="C6822" s="536"/>
      <c r="F6822" s="537"/>
    </row>
    <row r="6823" spans="3:6" s="532" customFormat="1">
      <c r="C6823" s="536"/>
      <c r="F6823" s="537"/>
    </row>
    <row r="6824" spans="3:6" s="532" customFormat="1">
      <c r="C6824" s="536"/>
      <c r="F6824" s="537"/>
    </row>
    <row r="6825" spans="3:6" s="532" customFormat="1">
      <c r="C6825" s="536"/>
      <c r="F6825" s="537"/>
    </row>
    <row r="6826" spans="3:6" s="532" customFormat="1">
      <c r="C6826" s="536"/>
      <c r="F6826" s="537"/>
    </row>
    <row r="6827" spans="3:6" s="532" customFormat="1">
      <c r="C6827" s="536"/>
      <c r="F6827" s="537"/>
    </row>
    <row r="6828" spans="3:6" s="532" customFormat="1">
      <c r="C6828" s="536"/>
      <c r="F6828" s="537"/>
    </row>
    <row r="6829" spans="3:6" s="532" customFormat="1">
      <c r="C6829" s="536"/>
      <c r="F6829" s="537"/>
    </row>
    <row r="6830" spans="3:6" s="532" customFormat="1">
      <c r="C6830" s="536"/>
      <c r="F6830" s="537"/>
    </row>
    <row r="6831" spans="3:6" s="532" customFormat="1">
      <c r="C6831" s="536"/>
      <c r="F6831" s="537"/>
    </row>
    <row r="6832" spans="3:6" s="532" customFormat="1">
      <c r="C6832" s="536"/>
      <c r="F6832" s="537"/>
    </row>
    <row r="6833" spans="3:6" s="532" customFormat="1">
      <c r="C6833" s="536"/>
      <c r="F6833" s="537"/>
    </row>
    <row r="6834" spans="3:6" s="532" customFormat="1">
      <c r="C6834" s="536"/>
      <c r="F6834" s="537"/>
    </row>
    <row r="6835" spans="3:6" s="532" customFormat="1">
      <c r="C6835" s="536"/>
      <c r="F6835" s="537"/>
    </row>
    <row r="6836" spans="3:6" s="532" customFormat="1">
      <c r="C6836" s="536"/>
      <c r="F6836" s="537"/>
    </row>
    <row r="6837" spans="3:6" s="532" customFormat="1">
      <c r="C6837" s="536"/>
      <c r="F6837" s="537"/>
    </row>
    <row r="6838" spans="3:6" s="532" customFormat="1">
      <c r="C6838" s="536"/>
      <c r="F6838" s="537"/>
    </row>
    <row r="6839" spans="3:6" s="532" customFormat="1">
      <c r="C6839" s="536"/>
      <c r="F6839" s="537"/>
    </row>
    <row r="6840" spans="3:6" s="532" customFormat="1">
      <c r="C6840" s="536"/>
      <c r="F6840" s="537"/>
    </row>
    <row r="6841" spans="3:6" s="532" customFormat="1">
      <c r="C6841" s="536"/>
      <c r="F6841" s="537"/>
    </row>
    <row r="6842" spans="3:6" s="532" customFormat="1">
      <c r="C6842" s="536"/>
      <c r="F6842" s="537"/>
    </row>
    <row r="6843" spans="3:6" s="532" customFormat="1">
      <c r="C6843" s="536"/>
      <c r="F6843" s="537"/>
    </row>
    <row r="6844" spans="3:6" s="532" customFormat="1">
      <c r="C6844" s="536"/>
      <c r="F6844" s="537"/>
    </row>
    <row r="6845" spans="3:6" s="532" customFormat="1">
      <c r="C6845" s="536"/>
      <c r="F6845" s="537"/>
    </row>
    <row r="6846" spans="3:6" s="532" customFormat="1">
      <c r="C6846" s="536"/>
      <c r="F6846" s="537"/>
    </row>
    <row r="6847" spans="3:6" s="532" customFormat="1">
      <c r="C6847" s="536"/>
      <c r="F6847" s="537"/>
    </row>
    <row r="6848" spans="3:6" s="532" customFormat="1">
      <c r="C6848" s="536"/>
      <c r="F6848" s="537"/>
    </row>
    <row r="6849" spans="3:6" s="532" customFormat="1">
      <c r="C6849" s="536"/>
      <c r="F6849" s="537"/>
    </row>
    <row r="6850" spans="3:6" s="532" customFormat="1">
      <c r="C6850" s="536"/>
      <c r="F6850" s="537"/>
    </row>
    <row r="6851" spans="3:6" s="532" customFormat="1">
      <c r="C6851" s="536"/>
      <c r="F6851" s="537"/>
    </row>
    <row r="6852" spans="3:6" s="532" customFormat="1">
      <c r="C6852" s="536"/>
      <c r="F6852" s="537"/>
    </row>
    <row r="6853" spans="3:6" s="532" customFormat="1">
      <c r="C6853" s="536"/>
      <c r="F6853" s="537"/>
    </row>
    <row r="6854" spans="3:6" s="532" customFormat="1">
      <c r="C6854" s="536"/>
      <c r="F6854" s="537"/>
    </row>
    <row r="6855" spans="3:6" s="532" customFormat="1">
      <c r="C6855" s="536"/>
      <c r="F6855" s="537"/>
    </row>
    <row r="6856" spans="3:6" s="532" customFormat="1">
      <c r="C6856" s="536"/>
      <c r="F6856" s="537"/>
    </row>
    <row r="6857" spans="3:6" s="532" customFormat="1">
      <c r="C6857" s="536"/>
      <c r="F6857" s="537"/>
    </row>
    <row r="6858" spans="3:6" s="532" customFormat="1">
      <c r="C6858" s="536"/>
      <c r="F6858" s="537"/>
    </row>
    <row r="6859" spans="3:6" s="532" customFormat="1">
      <c r="C6859" s="536"/>
      <c r="F6859" s="537"/>
    </row>
    <row r="6860" spans="3:6" s="532" customFormat="1">
      <c r="C6860" s="536"/>
      <c r="F6860" s="537"/>
    </row>
    <row r="6861" spans="3:6" s="532" customFormat="1">
      <c r="C6861" s="536"/>
      <c r="F6861" s="537"/>
    </row>
    <row r="6862" spans="3:6" s="532" customFormat="1">
      <c r="C6862" s="536"/>
      <c r="F6862" s="537"/>
    </row>
    <row r="6863" spans="3:6" s="532" customFormat="1">
      <c r="C6863" s="536"/>
      <c r="F6863" s="537"/>
    </row>
    <row r="6864" spans="3:6" s="532" customFormat="1">
      <c r="C6864" s="536"/>
      <c r="F6864" s="537"/>
    </row>
    <row r="6865" spans="3:6" s="532" customFormat="1">
      <c r="C6865" s="536"/>
      <c r="F6865" s="537"/>
    </row>
    <row r="6866" spans="3:6" s="532" customFormat="1">
      <c r="C6866" s="536"/>
      <c r="F6866" s="537"/>
    </row>
    <row r="6867" spans="3:6" s="532" customFormat="1">
      <c r="C6867" s="536"/>
      <c r="F6867" s="537"/>
    </row>
    <row r="6868" spans="3:6" s="532" customFormat="1">
      <c r="C6868" s="536"/>
      <c r="F6868" s="537"/>
    </row>
    <row r="6869" spans="3:6" s="532" customFormat="1">
      <c r="C6869" s="536"/>
      <c r="F6869" s="537"/>
    </row>
    <row r="6870" spans="3:6" s="532" customFormat="1">
      <c r="C6870" s="536"/>
      <c r="F6870" s="537"/>
    </row>
    <row r="6871" spans="3:6" s="532" customFormat="1">
      <c r="C6871" s="536"/>
      <c r="F6871" s="537"/>
    </row>
    <row r="6872" spans="3:6" s="532" customFormat="1">
      <c r="C6872" s="536"/>
      <c r="F6872" s="537"/>
    </row>
    <row r="6873" spans="3:6" s="532" customFormat="1">
      <c r="C6873" s="536"/>
      <c r="F6873" s="537"/>
    </row>
    <row r="6874" spans="3:6" s="532" customFormat="1">
      <c r="C6874" s="536"/>
      <c r="F6874" s="537"/>
    </row>
    <row r="6875" spans="3:6" s="532" customFormat="1">
      <c r="C6875" s="536"/>
      <c r="F6875" s="537"/>
    </row>
    <row r="6876" spans="3:6" s="532" customFormat="1">
      <c r="C6876" s="536"/>
      <c r="F6876" s="537"/>
    </row>
    <row r="6877" spans="3:6" s="532" customFormat="1">
      <c r="C6877" s="536"/>
      <c r="F6877" s="537"/>
    </row>
    <row r="6878" spans="3:6" s="532" customFormat="1">
      <c r="C6878" s="536"/>
      <c r="F6878" s="537"/>
    </row>
    <row r="6879" spans="3:6" s="532" customFormat="1">
      <c r="C6879" s="536"/>
      <c r="F6879" s="537"/>
    </row>
    <row r="6880" spans="3:6" s="532" customFormat="1">
      <c r="C6880" s="536"/>
      <c r="F6880" s="537"/>
    </row>
    <row r="6881" spans="3:6" s="532" customFormat="1">
      <c r="C6881" s="536"/>
      <c r="F6881" s="537"/>
    </row>
    <row r="6882" spans="3:6" s="532" customFormat="1">
      <c r="C6882" s="536"/>
      <c r="F6882" s="537"/>
    </row>
    <row r="6883" spans="3:6" s="532" customFormat="1">
      <c r="C6883" s="536"/>
      <c r="F6883" s="537"/>
    </row>
    <row r="6884" spans="3:6" s="532" customFormat="1">
      <c r="C6884" s="536"/>
      <c r="F6884" s="537"/>
    </row>
    <row r="6885" spans="3:6" s="532" customFormat="1">
      <c r="C6885" s="536"/>
      <c r="F6885" s="537"/>
    </row>
    <row r="6886" spans="3:6" s="532" customFormat="1">
      <c r="C6886" s="536"/>
      <c r="F6886" s="537"/>
    </row>
    <row r="6887" spans="3:6" s="532" customFormat="1">
      <c r="C6887" s="536"/>
      <c r="F6887" s="537"/>
    </row>
    <row r="6888" spans="3:6" s="532" customFormat="1">
      <c r="C6888" s="536"/>
      <c r="F6888" s="537"/>
    </row>
    <row r="6889" spans="3:6" s="532" customFormat="1">
      <c r="C6889" s="536"/>
      <c r="F6889" s="537"/>
    </row>
    <row r="6890" spans="3:6" s="532" customFormat="1">
      <c r="C6890" s="536"/>
      <c r="F6890" s="537"/>
    </row>
    <row r="6891" spans="3:6" s="532" customFormat="1">
      <c r="C6891" s="536"/>
      <c r="F6891" s="537"/>
    </row>
    <row r="6892" spans="3:6" s="532" customFormat="1">
      <c r="C6892" s="536"/>
      <c r="F6892" s="537"/>
    </row>
    <row r="6893" spans="3:6" s="532" customFormat="1">
      <c r="C6893" s="536"/>
      <c r="F6893" s="537"/>
    </row>
    <row r="6894" spans="3:6" s="532" customFormat="1">
      <c r="C6894" s="536"/>
      <c r="F6894" s="537"/>
    </row>
    <row r="6895" spans="3:6" s="532" customFormat="1">
      <c r="C6895" s="536"/>
      <c r="F6895" s="537"/>
    </row>
    <row r="6896" spans="3:6" s="532" customFormat="1">
      <c r="C6896" s="536"/>
      <c r="F6896" s="537"/>
    </row>
    <row r="6897" spans="3:6" s="532" customFormat="1">
      <c r="C6897" s="536"/>
      <c r="F6897" s="537"/>
    </row>
    <row r="6898" spans="3:6" s="532" customFormat="1">
      <c r="C6898" s="536"/>
      <c r="F6898" s="537"/>
    </row>
    <row r="6899" spans="3:6" s="532" customFormat="1">
      <c r="C6899" s="536"/>
      <c r="F6899" s="537"/>
    </row>
    <row r="6900" spans="3:6" s="532" customFormat="1">
      <c r="C6900" s="536"/>
      <c r="F6900" s="537"/>
    </row>
    <row r="6901" spans="3:6" s="532" customFormat="1">
      <c r="C6901" s="536"/>
      <c r="F6901" s="537"/>
    </row>
    <row r="6902" spans="3:6" s="532" customFormat="1">
      <c r="C6902" s="536"/>
      <c r="F6902" s="537"/>
    </row>
    <row r="6903" spans="3:6" s="532" customFormat="1">
      <c r="C6903" s="536"/>
      <c r="F6903" s="537"/>
    </row>
    <row r="6904" spans="3:6" s="532" customFormat="1">
      <c r="C6904" s="536"/>
      <c r="F6904" s="537"/>
    </row>
    <row r="6905" spans="3:6" s="532" customFormat="1">
      <c r="C6905" s="536"/>
      <c r="F6905" s="537"/>
    </row>
    <row r="6906" spans="3:6" s="532" customFormat="1">
      <c r="C6906" s="536"/>
      <c r="F6906" s="537"/>
    </row>
    <row r="6907" spans="3:6" s="532" customFormat="1">
      <c r="C6907" s="536"/>
      <c r="F6907" s="537"/>
    </row>
    <row r="6908" spans="3:6" s="532" customFormat="1">
      <c r="C6908" s="536"/>
      <c r="F6908" s="537"/>
    </row>
    <row r="6909" spans="3:6" s="532" customFormat="1">
      <c r="C6909" s="536"/>
      <c r="F6909" s="537"/>
    </row>
    <row r="6910" spans="3:6" s="532" customFormat="1">
      <c r="C6910" s="536"/>
      <c r="F6910" s="537"/>
    </row>
    <row r="6911" spans="3:6" s="532" customFormat="1">
      <c r="C6911" s="536"/>
      <c r="F6911" s="537"/>
    </row>
    <row r="6912" spans="3:6" s="532" customFormat="1">
      <c r="C6912" s="536"/>
      <c r="F6912" s="537"/>
    </row>
    <row r="6913" spans="3:6" s="532" customFormat="1">
      <c r="C6913" s="536"/>
      <c r="F6913" s="537"/>
    </row>
    <row r="6914" spans="3:6" s="532" customFormat="1">
      <c r="C6914" s="536"/>
      <c r="F6914" s="537"/>
    </row>
    <row r="6915" spans="3:6" s="532" customFormat="1">
      <c r="C6915" s="536"/>
      <c r="F6915" s="537"/>
    </row>
    <row r="6916" spans="3:6" s="532" customFormat="1">
      <c r="C6916" s="536"/>
      <c r="F6916" s="537"/>
    </row>
    <row r="6917" spans="3:6" s="532" customFormat="1">
      <c r="C6917" s="536"/>
      <c r="F6917" s="537"/>
    </row>
    <row r="6918" spans="3:6" s="532" customFormat="1">
      <c r="C6918" s="536"/>
      <c r="F6918" s="537"/>
    </row>
    <row r="6919" spans="3:6" s="532" customFormat="1">
      <c r="C6919" s="536"/>
      <c r="F6919" s="537"/>
    </row>
    <row r="6920" spans="3:6" s="532" customFormat="1">
      <c r="C6920" s="536"/>
      <c r="F6920" s="537"/>
    </row>
    <row r="6921" spans="3:6" s="532" customFormat="1">
      <c r="C6921" s="536"/>
      <c r="F6921" s="537"/>
    </row>
    <row r="6922" spans="3:6" s="532" customFormat="1">
      <c r="C6922" s="536"/>
      <c r="F6922" s="537"/>
    </row>
    <row r="6923" spans="3:6" s="532" customFormat="1">
      <c r="C6923" s="536"/>
      <c r="F6923" s="537"/>
    </row>
    <row r="6924" spans="3:6" s="532" customFormat="1">
      <c r="C6924" s="536"/>
      <c r="F6924" s="537"/>
    </row>
    <row r="6925" spans="3:6" s="532" customFormat="1">
      <c r="C6925" s="536"/>
      <c r="F6925" s="537"/>
    </row>
    <row r="6926" spans="3:6" s="532" customFormat="1">
      <c r="C6926" s="536"/>
      <c r="F6926" s="537"/>
    </row>
    <row r="6927" spans="3:6" s="532" customFormat="1">
      <c r="C6927" s="536"/>
      <c r="F6927" s="537"/>
    </row>
    <row r="6928" spans="3:6" s="532" customFormat="1">
      <c r="C6928" s="536"/>
      <c r="F6928" s="537"/>
    </row>
    <row r="6929" spans="3:6" s="532" customFormat="1">
      <c r="C6929" s="536"/>
      <c r="F6929" s="537"/>
    </row>
    <row r="6930" spans="3:6" s="532" customFormat="1">
      <c r="C6930" s="536"/>
      <c r="F6930" s="537"/>
    </row>
    <row r="6931" spans="3:6" s="532" customFormat="1">
      <c r="C6931" s="536"/>
      <c r="F6931" s="537"/>
    </row>
    <row r="6932" spans="3:6" s="532" customFormat="1">
      <c r="C6932" s="536"/>
      <c r="F6932" s="537"/>
    </row>
    <row r="6933" spans="3:6" s="532" customFormat="1">
      <c r="C6933" s="536"/>
      <c r="F6933" s="537"/>
    </row>
    <row r="6934" spans="3:6" s="532" customFormat="1">
      <c r="C6934" s="536"/>
      <c r="F6934" s="537"/>
    </row>
    <row r="6935" spans="3:6" s="532" customFormat="1">
      <c r="C6935" s="536"/>
      <c r="F6935" s="537"/>
    </row>
    <row r="6936" spans="3:6" s="532" customFormat="1">
      <c r="C6936" s="536"/>
      <c r="F6936" s="537"/>
    </row>
    <row r="6937" spans="3:6" s="532" customFormat="1">
      <c r="C6937" s="536"/>
      <c r="F6937" s="537"/>
    </row>
    <row r="6938" spans="3:6" s="532" customFormat="1">
      <c r="C6938" s="536"/>
      <c r="F6938" s="537"/>
    </row>
    <row r="6939" spans="3:6" s="532" customFormat="1">
      <c r="C6939" s="536"/>
      <c r="F6939" s="537"/>
    </row>
    <row r="6940" spans="3:6" s="532" customFormat="1">
      <c r="C6940" s="536"/>
      <c r="F6940" s="537"/>
    </row>
    <row r="6941" spans="3:6" s="532" customFormat="1">
      <c r="C6941" s="536"/>
      <c r="F6941" s="537"/>
    </row>
    <row r="6942" spans="3:6" s="532" customFormat="1">
      <c r="C6942" s="536"/>
      <c r="F6942" s="537"/>
    </row>
    <row r="6943" spans="3:6" s="532" customFormat="1">
      <c r="C6943" s="536"/>
      <c r="F6943" s="537"/>
    </row>
    <row r="6944" spans="3:6" s="532" customFormat="1">
      <c r="C6944" s="536"/>
      <c r="F6944" s="537"/>
    </row>
    <row r="6945" spans="3:6" s="532" customFormat="1">
      <c r="C6945" s="536"/>
      <c r="F6945" s="537"/>
    </row>
    <row r="6946" spans="3:6" s="532" customFormat="1">
      <c r="C6946" s="536"/>
      <c r="F6946" s="537"/>
    </row>
    <row r="6947" spans="3:6" s="532" customFormat="1">
      <c r="C6947" s="536"/>
      <c r="F6947" s="537"/>
    </row>
    <row r="6948" spans="3:6" s="532" customFormat="1">
      <c r="C6948" s="536"/>
      <c r="F6948" s="537"/>
    </row>
    <row r="6949" spans="3:6" s="532" customFormat="1">
      <c r="C6949" s="536"/>
      <c r="F6949" s="537"/>
    </row>
    <row r="6950" spans="3:6" s="532" customFormat="1">
      <c r="C6950" s="536"/>
      <c r="F6950" s="537"/>
    </row>
    <row r="6951" spans="3:6" s="532" customFormat="1">
      <c r="C6951" s="536"/>
      <c r="F6951" s="537"/>
    </row>
    <row r="6952" spans="3:6" s="532" customFormat="1">
      <c r="C6952" s="536"/>
      <c r="F6952" s="537"/>
    </row>
    <row r="6953" spans="3:6" s="532" customFormat="1">
      <c r="C6953" s="536"/>
      <c r="F6953" s="537"/>
    </row>
    <row r="6954" spans="3:6" s="532" customFormat="1">
      <c r="C6954" s="536"/>
      <c r="F6954" s="537"/>
    </row>
    <row r="6955" spans="3:6" s="532" customFormat="1">
      <c r="C6955" s="536"/>
      <c r="F6955" s="537"/>
    </row>
    <row r="6956" spans="3:6" s="532" customFormat="1">
      <c r="C6956" s="536"/>
      <c r="F6956" s="537"/>
    </row>
    <row r="6957" spans="3:6" s="532" customFormat="1">
      <c r="C6957" s="536"/>
      <c r="F6957" s="537"/>
    </row>
    <row r="6958" spans="3:6" s="532" customFormat="1">
      <c r="C6958" s="536"/>
      <c r="F6958" s="537"/>
    </row>
    <row r="6959" spans="3:6" s="532" customFormat="1">
      <c r="C6959" s="536"/>
      <c r="F6959" s="537"/>
    </row>
    <row r="6960" spans="3:6" s="532" customFormat="1">
      <c r="C6960" s="536"/>
      <c r="F6960" s="537"/>
    </row>
    <row r="6961" spans="3:6" s="532" customFormat="1">
      <c r="C6961" s="536"/>
      <c r="F6961" s="537"/>
    </row>
    <row r="6962" spans="3:6" s="532" customFormat="1">
      <c r="C6962" s="536"/>
      <c r="F6962" s="537"/>
    </row>
    <row r="6963" spans="3:6" s="532" customFormat="1">
      <c r="C6963" s="536"/>
      <c r="F6963" s="537"/>
    </row>
    <row r="6964" spans="3:6" s="532" customFormat="1">
      <c r="C6964" s="536"/>
      <c r="F6964" s="537"/>
    </row>
    <row r="6965" spans="3:6" s="532" customFormat="1">
      <c r="C6965" s="536"/>
      <c r="F6965" s="537"/>
    </row>
    <row r="6966" spans="3:6" s="532" customFormat="1">
      <c r="C6966" s="536"/>
      <c r="F6966" s="537"/>
    </row>
    <row r="6967" spans="3:6" s="532" customFormat="1">
      <c r="C6967" s="536"/>
      <c r="F6967" s="537"/>
    </row>
    <row r="6968" spans="3:6" s="532" customFormat="1">
      <c r="C6968" s="536"/>
      <c r="F6968" s="537"/>
    </row>
    <row r="6969" spans="3:6" s="532" customFormat="1">
      <c r="C6969" s="536"/>
      <c r="F6969" s="537"/>
    </row>
    <row r="6970" spans="3:6" s="532" customFormat="1">
      <c r="C6970" s="536"/>
      <c r="F6970" s="537"/>
    </row>
    <row r="6971" spans="3:6" s="532" customFormat="1">
      <c r="C6971" s="536"/>
      <c r="F6971" s="537"/>
    </row>
    <row r="6972" spans="3:6" s="532" customFormat="1">
      <c r="C6972" s="536"/>
      <c r="F6972" s="537"/>
    </row>
    <row r="6973" spans="3:6" s="532" customFormat="1">
      <c r="C6973" s="536"/>
      <c r="F6973" s="537"/>
    </row>
    <row r="6974" spans="3:6" s="532" customFormat="1">
      <c r="C6974" s="536"/>
      <c r="F6974" s="537"/>
    </row>
    <row r="6975" spans="3:6" s="532" customFormat="1">
      <c r="C6975" s="536"/>
      <c r="F6975" s="537"/>
    </row>
    <row r="6976" spans="3:6" s="532" customFormat="1">
      <c r="C6976" s="536"/>
      <c r="F6976" s="537"/>
    </row>
    <row r="6977" spans="3:6" s="532" customFormat="1">
      <c r="C6977" s="536"/>
      <c r="F6977" s="537"/>
    </row>
    <row r="6978" spans="3:6" s="532" customFormat="1">
      <c r="C6978" s="536"/>
      <c r="F6978" s="537"/>
    </row>
    <row r="6979" spans="3:6" s="532" customFormat="1">
      <c r="C6979" s="536"/>
      <c r="F6979" s="537"/>
    </row>
    <row r="6980" spans="3:6" s="532" customFormat="1">
      <c r="C6980" s="536"/>
      <c r="F6980" s="537"/>
    </row>
    <row r="6981" spans="3:6" s="532" customFormat="1">
      <c r="C6981" s="536"/>
      <c r="F6981" s="537"/>
    </row>
    <row r="6982" spans="3:6" s="532" customFormat="1">
      <c r="C6982" s="536"/>
      <c r="F6982" s="537"/>
    </row>
    <row r="6983" spans="3:6" s="532" customFormat="1">
      <c r="C6983" s="536"/>
      <c r="F6983" s="537"/>
    </row>
    <row r="6984" spans="3:6" s="532" customFormat="1">
      <c r="C6984" s="536"/>
      <c r="F6984" s="537"/>
    </row>
    <row r="6985" spans="3:6" s="532" customFormat="1">
      <c r="C6985" s="536"/>
      <c r="F6985" s="537"/>
    </row>
    <row r="6986" spans="3:6" s="532" customFormat="1">
      <c r="C6986" s="536"/>
      <c r="F6986" s="537"/>
    </row>
    <row r="6987" spans="3:6" s="532" customFormat="1">
      <c r="C6987" s="536"/>
      <c r="F6987" s="537"/>
    </row>
    <row r="6988" spans="3:6" s="532" customFormat="1">
      <c r="C6988" s="536"/>
      <c r="F6988" s="537"/>
    </row>
    <row r="6989" spans="3:6" s="532" customFormat="1">
      <c r="C6989" s="536"/>
      <c r="F6989" s="537"/>
    </row>
    <row r="6990" spans="3:6" s="532" customFormat="1">
      <c r="C6990" s="536"/>
      <c r="F6990" s="537"/>
    </row>
    <row r="6991" spans="3:6" s="532" customFormat="1">
      <c r="C6991" s="536"/>
      <c r="F6991" s="537"/>
    </row>
    <row r="6992" spans="3:6" s="532" customFormat="1">
      <c r="C6992" s="536"/>
      <c r="F6992" s="537"/>
    </row>
    <row r="6993" spans="3:6" s="532" customFormat="1">
      <c r="C6993" s="536"/>
      <c r="F6993" s="537"/>
    </row>
    <row r="6994" spans="3:6" s="532" customFormat="1">
      <c r="C6994" s="536"/>
      <c r="F6994" s="537"/>
    </row>
    <row r="6995" spans="3:6" s="532" customFormat="1">
      <c r="C6995" s="536"/>
      <c r="F6995" s="537"/>
    </row>
    <row r="6996" spans="3:6" s="532" customFormat="1">
      <c r="C6996" s="536"/>
      <c r="F6996" s="537"/>
    </row>
    <row r="6997" spans="3:6" s="532" customFormat="1">
      <c r="C6997" s="536"/>
      <c r="F6997" s="537"/>
    </row>
    <row r="6998" spans="3:6" s="532" customFormat="1">
      <c r="C6998" s="536"/>
      <c r="F6998" s="537"/>
    </row>
    <row r="6999" spans="3:6" s="532" customFormat="1">
      <c r="C6999" s="536"/>
      <c r="F6999" s="537"/>
    </row>
    <row r="7000" spans="3:6" s="532" customFormat="1">
      <c r="C7000" s="536"/>
      <c r="F7000" s="537"/>
    </row>
    <row r="7001" spans="3:6" s="532" customFormat="1">
      <c r="C7001" s="536"/>
      <c r="F7001" s="537"/>
    </row>
    <row r="7002" spans="3:6" s="532" customFormat="1">
      <c r="C7002" s="536"/>
      <c r="F7002" s="537"/>
    </row>
    <row r="7003" spans="3:6" s="532" customFormat="1">
      <c r="C7003" s="536"/>
      <c r="F7003" s="537"/>
    </row>
    <row r="7004" spans="3:6" s="532" customFormat="1">
      <c r="C7004" s="536"/>
      <c r="F7004" s="537"/>
    </row>
    <row r="7005" spans="3:6" s="532" customFormat="1">
      <c r="C7005" s="536"/>
      <c r="F7005" s="537"/>
    </row>
    <row r="7006" spans="3:6" s="532" customFormat="1">
      <c r="C7006" s="536"/>
      <c r="F7006" s="537"/>
    </row>
    <row r="7007" spans="3:6" s="532" customFormat="1">
      <c r="C7007" s="536"/>
      <c r="F7007" s="537"/>
    </row>
    <row r="7008" spans="3:6" s="532" customFormat="1">
      <c r="C7008" s="536"/>
      <c r="F7008" s="537"/>
    </row>
    <row r="7009" spans="3:6" s="532" customFormat="1">
      <c r="C7009" s="536"/>
      <c r="F7009" s="537"/>
    </row>
    <row r="7010" spans="3:6" s="532" customFormat="1">
      <c r="C7010" s="536"/>
      <c r="F7010" s="537"/>
    </row>
    <row r="7011" spans="3:6" s="532" customFormat="1">
      <c r="C7011" s="536"/>
      <c r="F7011" s="537"/>
    </row>
    <row r="7012" spans="3:6" s="532" customFormat="1">
      <c r="C7012" s="536"/>
      <c r="F7012" s="537"/>
    </row>
    <row r="7013" spans="3:6" s="532" customFormat="1">
      <c r="C7013" s="536"/>
      <c r="F7013" s="537"/>
    </row>
    <row r="7014" spans="3:6" s="532" customFormat="1">
      <c r="C7014" s="536"/>
      <c r="F7014" s="537"/>
    </row>
    <row r="7015" spans="3:6" s="532" customFormat="1">
      <c r="C7015" s="536"/>
      <c r="F7015" s="537"/>
    </row>
    <row r="7016" spans="3:6" s="532" customFormat="1">
      <c r="C7016" s="536"/>
      <c r="F7016" s="537"/>
    </row>
    <row r="7017" spans="3:6" s="532" customFormat="1">
      <c r="C7017" s="536"/>
      <c r="F7017" s="537"/>
    </row>
    <row r="7018" spans="3:6" s="532" customFormat="1">
      <c r="C7018" s="536"/>
      <c r="F7018" s="537"/>
    </row>
    <row r="7019" spans="3:6" s="532" customFormat="1">
      <c r="C7019" s="536"/>
      <c r="F7019" s="537"/>
    </row>
    <row r="7020" spans="3:6" s="532" customFormat="1">
      <c r="C7020" s="536"/>
      <c r="F7020" s="537"/>
    </row>
    <row r="7021" spans="3:6" s="532" customFormat="1">
      <c r="C7021" s="536"/>
      <c r="F7021" s="537"/>
    </row>
    <row r="7022" spans="3:6" s="532" customFormat="1">
      <c r="C7022" s="536"/>
      <c r="F7022" s="537"/>
    </row>
    <row r="7023" spans="3:6" s="532" customFormat="1">
      <c r="C7023" s="536"/>
      <c r="F7023" s="537"/>
    </row>
    <row r="7024" spans="3:6" s="532" customFormat="1">
      <c r="C7024" s="536"/>
      <c r="F7024" s="537"/>
    </row>
    <row r="7025" spans="3:6" s="532" customFormat="1">
      <c r="C7025" s="536"/>
      <c r="F7025" s="537"/>
    </row>
    <row r="7026" spans="3:6" s="532" customFormat="1">
      <c r="C7026" s="536"/>
      <c r="F7026" s="537"/>
    </row>
    <row r="7027" spans="3:6" s="532" customFormat="1">
      <c r="C7027" s="536"/>
      <c r="F7027" s="537"/>
    </row>
    <row r="7028" spans="3:6" s="532" customFormat="1">
      <c r="C7028" s="536"/>
      <c r="F7028" s="537"/>
    </row>
    <row r="7029" spans="3:6" s="532" customFormat="1">
      <c r="C7029" s="536"/>
      <c r="F7029" s="537"/>
    </row>
    <row r="7030" spans="3:6" s="532" customFormat="1">
      <c r="C7030" s="536"/>
      <c r="F7030" s="537"/>
    </row>
    <row r="7031" spans="3:6" s="532" customFormat="1">
      <c r="C7031" s="536"/>
      <c r="F7031" s="537"/>
    </row>
    <row r="7032" spans="3:6" s="532" customFormat="1">
      <c r="C7032" s="536"/>
      <c r="F7032" s="537"/>
    </row>
    <row r="7033" spans="3:6" s="532" customFormat="1">
      <c r="C7033" s="536"/>
      <c r="F7033" s="537"/>
    </row>
    <row r="7034" spans="3:6" s="532" customFormat="1">
      <c r="C7034" s="536"/>
      <c r="F7034" s="537"/>
    </row>
    <row r="7035" spans="3:6" s="532" customFormat="1">
      <c r="C7035" s="536"/>
      <c r="F7035" s="537"/>
    </row>
    <row r="7036" spans="3:6" s="532" customFormat="1">
      <c r="C7036" s="536"/>
      <c r="F7036" s="537"/>
    </row>
    <row r="7037" spans="3:6" s="532" customFormat="1">
      <c r="C7037" s="536"/>
      <c r="F7037" s="537"/>
    </row>
    <row r="7038" spans="3:6" s="532" customFormat="1">
      <c r="C7038" s="536"/>
      <c r="F7038" s="537"/>
    </row>
    <row r="7039" spans="3:6" s="532" customFormat="1">
      <c r="C7039" s="536"/>
      <c r="F7039" s="537"/>
    </row>
    <row r="7040" spans="3:6" s="532" customFormat="1">
      <c r="C7040" s="536"/>
      <c r="F7040" s="537"/>
    </row>
    <row r="7041" spans="3:6" s="532" customFormat="1">
      <c r="C7041" s="536"/>
      <c r="F7041" s="537"/>
    </row>
    <row r="7042" spans="3:6" s="532" customFormat="1">
      <c r="C7042" s="536"/>
      <c r="F7042" s="537"/>
    </row>
    <row r="7043" spans="3:6" s="532" customFormat="1">
      <c r="C7043" s="536"/>
      <c r="F7043" s="537"/>
    </row>
    <row r="7044" spans="3:6" s="532" customFormat="1">
      <c r="C7044" s="536"/>
      <c r="F7044" s="537"/>
    </row>
    <row r="7045" spans="3:6" s="532" customFormat="1">
      <c r="C7045" s="536"/>
      <c r="F7045" s="537"/>
    </row>
    <row r="7046" spans="3:6" s="532" customFormat="1">
      <c r="C7046" s="536"/>
      <c r="F7046" s="537"/>
    </row>
    <row r="7047" spans="3:6" s="532" customFormat="1">
      <c r="C7047" s="536"/>
      <c r="F7047" s="537"/>
    </row>
    <row r="7048" spans="3:6" s="532" customFormat="1">
      <c r="C7048" s="536"/>
      <c r="F7048" s="537"/>
    </row>
    <row r="7049" spans="3:6" s="532" customFormat="1">
      <c r="C7049" s="536"/>
      <c r="F7049" s="537"/>
    </row>
    <row r="7050" spans="3:6" s="532" customFormat="1">
      <c r="C7050" s="536"/>
      <c r="F7050" s="537"/>
    </row>
    <row r="7051" spans="3:6" s="532" customFormat="1">
      <c r="C7051" s="536"/>
      <c r="F7051" s="537"/>
    </row>
    <row r="7052" spans="3:6" s="532" customFormat="1">
      <c r="C7052" s="536"/>
      <c r="F7052" s="537"/>
    </row>
    <row r="7053" spans="3:6" s="532" customFormat="1">
      <c r="C7053" s="536"/>
      <c r="F7053" s="537"/>
    </row>
    <row r="7054" spans="3:6" s="532" customFormat="1">
      <c r="C7054" s="536"/>
      <c r="F7054" s="537"/>
    </row>
    <row r="7055" spans="3:6" s="532" customFormat="1">
      <c r="C7055" s="536"/>
      <c r="F7055" s="537"/>
    </row>
    <row r="7056" spans="3:6" s="532" customFormat="1">
      <c r="C7056" s="536"/>
      <c r="F7056" s="537"/>
    </row>
    <row r="7057" spans="3:6" s="532" customFormat="1">
      <c r="C7057" s="536"/>
      <c r="F7057" s="537"/>
    </row>
    <row r="7058" spans="3:6" s="532" customFormat="1">
      <c r="C7058" s="536"/>
      <c r="F7058" s="537"/>
    </row>
    <row r="7059" spans="3:6" s="532" customFormat="1">
      <c r="C7059" s="536"/>
      <c r="F7059" s="537"/>
    </row>
    <row r="7060" spans="3:6" s="532" customFormat="1">
      <c r="C7060" s="536"/>
      <c r="F7060" s="537"/>
    </row>
    <row r="7061" spans="3:6" s="532" customFormat="1">
      <c r="C7061" s="536"/>
      <c r="F7061" s="537"/>
    </row>
    <row r="7062" spans="3:6" s="532" customFormat="1">
      <c r="C7062" s="536"/>
      <c r="F7062" s="537"/>
    </row>
    <row r="7063" spans="3:6" s="532" customFormat="1">
      <c r="C7063" s="536"/>
      <c r="F7063" s="537"/>
    </row>
    <row r="7064" spans="3:6" s="532" customFormat="1">
      <c r="C7064" s="536"/>
      <c r="F7064" s="537"/>
    </row>
    <row r="7065" spans="3:6" s="532" customFormat="1">
      <c r="C7065" s="536"/>
      <c r="F7065" s="537"/>
    </row>
    <row r="7066" spans="3:6" s="532" customFormat="1">
      <c r="C7066" s="536"/>
      <c r="F7066" s="537"/>
    </row>
    <row r="7067" spans="3:6" s="532" customFormat="1">
      <c r="C7067" s="536"/>
      <c r="F7067" s="537"/>
    </row>
    <row r="7068" spans="3:6" s="532" customFormat="1">
      <c r="C7068" s="536"/>
      <c r="F7068" s="537"/>
    </row>
    <row r="7069" spans="3:6" s="532" customFormat="1">
      <c r="C7069" s="536"/>
      <c r="F7069" s="537"/>
    </row>
    <row r="7070" spans="3:6" s="532" customFormat="1">
      <c r="C7070" s="536"/>
      <c r="F7070" s="537"/>
    </row>
    <row r="7071" spans="3:6" s="532" customFormat="1">
      <c r="C7071" s="536"/>
      <c r="F7071" s="537"/>
    </row>
    <row r="7072" spans="3:6" s="532" customFormat="1">
      <c r="C7072" s="536"/>
      <c r="F7072" s="537"/>
    </row>
    <row r="7073" spans="3:6" s="532" customFormat="1">
      <c r="C7073" s="536"/>
      <c r="F7073" s="537"/>
    </row>
    <row r="7074" spans="3:6" s="532" customFormat="1">
      <c r="C7074" s="536"/>
      <c r="F7074" s="537"/>
    </row>
    <row r="7075" spans="3:6" s="532" customFormat="1">
      <c r="C7075" s="536"/>
      <c r="F7075" s="537"/>
    </row>
    <row r="7076" spans="3:6" s="532" customFormat="1">
      <c r="C7076" s="536"/>
      <c r="F7076" s="537"/>
    </row>
    <row r="7077" spans="3:6" s="532" customFormat="1">
      <c r="C7077" s="536"/>
      <c r="F7077" s="537"/>
    </row>
    <row r="7078" spans="3:6" s="532" customFormat="1">
      <c r="C7078" s="536"/>
      <c r="F7078" s="537"/>
    </row>
    <row r="7079" spans="3:6" s="532" customFormat="1">
      <c r="C7079" s="536"/>
      <c r="F7079" s="537"/>
    </row>
    <row r="7080" spans="3:6" s="532" customFormat="1">
      <c r="C7080" s="536"/>
      <c r="F7080" s="537"/>
    </row>
    <row r="7081" spans="3:6" s="532" customFormat="1">
      <c r="C7081" s="536"/>
      <c r="F7081" s="537"/>
    </row>
    <row r="7082" spans="3:6" s="532" customFormat="1">
      <c r="C7082" s="536"/>
      <c r="F7082" s="537"/>
    </row>
    <row r="7083" spans="3:6" s="532" customFormat="1">
      <c r="C7083" s="536"/>
      <c r="F7083" s="537"/>
    </row>
    <row r="7084" spans="3:6" s="532" customFormat="1">
      <c r="C7084" s="536"/>
      <c r="F7084" s="537"/>
    </row>
    <row r="7085" spans="3:6" s="532" customFormat="1">
      <c r="C7085" s="536"/>
      <c r="F7085" s="537"/>
    </row>
    <row r="7086" spans="3:6" s="532" customFormat="1">
      <c r="C7086" s="536"/>
      <c r="F7086" s="537"/>
    </row>
    <row r="7087" spans="3:6" s="532" customFormat="1">
      <c r="C7087" s="536"/>
      <c r="F7087" s="537"/>
    </row>
    <row r="7088" spans="3:6" s="532" customFormat="1">
      <c r="C7088" s="536"/>
      <c r="F7088" s="537"/>
    </row>
    <row r="7089" spans="3:6" s="532" customFormat="1">
      <c r="C7089" s="536"/>
      <c r="F7089" s="537"/>
    </row>
    <row r="7090" spans="3:6" s="532" customFormat="1">
      <c r="C7090" s="536"/>
      <c r="F7090" s="537"/>
    </row>
    <row r="7091" spans="3:6" s="532" customFormat="1">
      <c r="C7091" s="536"/>
      <c r="F7091" s="537"/>
    </row>
    <row r="7092" spans="3:6" s="532" customFormat="1">
      <c r="C7092" s="536"/>
      <c r="F7092" s="537"/>
    </row>
    <row r="7093" spans="3:6" s="532" customFormat="1">
      <c r="C7093" s="536"/>
      <c r="F7093" s="537"/>
    </row>
    <row r="7094" spans="3:6" s="532" customFormat="1">
      <c r="C7094" s="536"/>
      <c r="F7094" s="537"/>
    </row>
    <row r="7095" spans="3:6" s="532" customFormat="1">
      <c r="C7095" s="536"/>
      <c r="F7095" s="537"/>
    </row>
    <row r="7096" spans="3:6" s="532" customFormat="1">
      <c r="C7096" s="536"/>
      <c r="F7096" s="537"/>
    </row>
    <row r="7097" spans="3:6" s="532" customFormat="1">
      <c r="C7097" s="536"/>
      <c r="F7097" s="537"/>
    </row>
    <row r="7098" spans="3:6" s="532" customFormat="1">
      <c r="C7098" s="536"/>
      <c r="F7098" s="537"/>
    </row>
    <row r="7099" spans="3:6" s="532" customFormat="1">
      <c r="C7099" s="536"/>
      <c r="F7099" s="537"/>
    </row>
    <row r="7100" spans="3:6" s="532" customFormat="1">
      <c r="C7100" s="536"/>
      <c r="F7100" s="537"/>
    </row>
    <row r="7101" spans="3:6" s="532" customFormat="1">
      <c r="C7101" s="536"/>
      <c r="F7101" s="537"/>
    </row>
    <row r="7102" spans="3:6" s="532" customFormat="1">
      <c r="C7102" s="536"/>
      <c r="F7102" s="537"/>
    </row>
    <row r="7103" spans="3:6" s="532" customFormat="1">
      <c r="C7103" s="536"/>
      <c r="F7103" s="537"/>
    </row>
    <row r="7104" spans="3:6" s="532" customFormat="1">
      <c r="C7104" s="536"/>
      <c r="F7104" s="537"/>
    </row>
    <row r="7105" spans="3:6" s="532" customFormat="1">
      <c r="C7105" s="536"/>
      <c r="F7105" s="537"/>
    </row>
    <row r="7106" spans="3:6" s="532" customFormat="1">
      <c r="C7106" s="536"/>
      <c r="F7106" s="537"/>
    </row>
    <row r="7107" spans="3:6" s="532" customFormat="1">
      <c r="C7107" s="536"/>
      <c r="F7107" s="537"/>
    </row>
    <row r="7108" spans="3:6" s="532" customFormat="1">
      <c r="C7108" s="536"/>
      <c r="F7108" s="537"/>
    </row>
    <row r="7109" spans="3:6" s="532" customFormat="1">
      <c r="C7109" s="536"/>
      <c r="F7109" s="537"/>
    </row>
    <row r="7110" spans="3:6" s="532" customFormat="1">
      <c r="C7110" s="536"/>
      <c r="F7110" s="537"/>
    </row>
    <row r="7111" spans="3:6" s="532" customFormat="1">
      <c r="C7111" s="536"/>
      <c r="F7111" s="537"/>
    </row>
    <row r="7112" spans="3:6" s="532" customFormat="1">
      <c r="C7112" s="536"/>
      <c r="F7112" s="537"/>
    </row>
    <row r="7113" spans="3:6" s="532" customFormat="1">
      <c r="C7113" s="536"/>
      <c r="F7113" s="537"/>
    </row>
    <row r="7114" spans="3:6" s="532" customFormat="1">
      <c r="C7114" s="536"/>
      <c r="F7114" s="537"/>
    </row>
    <row r="7115" spans="3:6" s="532" customFormat="1">
      <c r="C7115" s="536"/>
      <c r="F7115" s="537"/>
    </row>
    <row r="7116" spans="3:6" s="532" customFormat="1">
      <c r="C7116" s="536"/>
      <c r="F7116" s="537"/>
    </row>
    <row r="7117" spans="3:6" s="532" customFormat="1">
      <c r="C7117" s="536"/>
      <c r="F7117" s="537"/>
    </row>
    <row r="7118" spans="3:6" s="532" customFormat="1">
      <c r="C7118" s="536"/>
      <c r="F7118" s="537"/>
    </row>
    <row r="7119" spans="3:6" s="532" customFormat="1">
      <c r="C7119" s="536"/>
      <c r="F7119" s="537"/>
    </row>
    <row r="7120" spans="3:6" s="532" customFormat="1">
      <c r="C7120" s="536"/>
      <c r="F7120" s="537"/>
    </row>
    <row r="7121" spans="3:6" s="532" customFormat="1">
      <c r="C7121" s="536"/>
      <c r="F7121" s="537"/>
    </row>
    <row r="7122" spans="3:6" s="532" customFormat="1">
      <c r="C7122" s="536"/>
      <c r="F7122" s="537"/>
    </row>
    <row r="7123" spans="3:6" s="532" customFormat="1">
      <c r="C7123" s="536"/>
      <c r="F7123" s="537"/>
    </row>
    <row r="7124" spans="3:6" s="532" customFormat="1">
      <c r="C7124" s="536"/>
      <c r="F7124" s="537"/>
    </row>
    <row r="7125" spans="3:6" s="532" customFormat="1">
      <c r="C7125" s="536"/>
      <c r="F7125" s="537"/>
    </row>
    <row r="7126" spans="3:6" s="532" customFormat="1">
      <c r="C7126" s="536"/>
      <c r="F7126" s="537"/>
    </row>
    <row r="7127" spans="3:6" s="532" customFormat="1">
      <c r="C7127" s="536"/>
      <c r="F7127" s="537"/>
    </row>
    <row r="7128" spans="3:6" s="532" customFormat="1">
      <c r="C7128" s="536"/>
      <c r="F7128" s="537"/>
    </row>
    <row r="7129" spans="3:6" s="532" customFormat="1">
      <c r="C7129" s="536"/>
      <c r="F7129" s="537"/>
    </row>
    <row r="7130" spans="3:6" s="532" customFormat="1">
      <c r="C7130" s="536"/>
      <c r="F7130" s="537"/>
    </row>
    <row r="7131" spans="3:6" s="532" customFormat="1">
      <c r="C7131" s="536"/>
      <c r="F7131" s="537"/>
    </row>
    <row r="7132" spans="3:6" s="532" customFormat="1">
      <c r="C7132" s="536"/>
      <c r="F7132" s="537"/>
    </row>
    <row r="7133" spans="3:6" s="532" customFormat="1">
      <c r="C7133" s="536"/>
      <c r="F7133" s="537"/>
    </row>
    <row r="7134" spans="3:6" s="532" customFormat="1">
      <c r="C7134" s="536"/>
      <c r="F7134" s="537"/>
    </row>
    <row r="7135" spans="3:6" s="532" customFormat="1">
      <c r="C7135" s="536"/>
      <c r="F7135" s="537"/>
    </row>
    <row r="7136" spans="3:6" s="532" customFormat="1">
      <c r="C7136" s="536"/>
      <c r="F7136" s="537"/>
    </row>
    <row r="7137" spans="3:6" s="532" customFormat="1">
      <c r="C7137" s="536"/>
      <c r="F7137" s="537"/>
    </row>
    <row r="7138" spans="3:6" s="532" customFormat="1">
      <c r="C7138" s="536"/>
      <c r="F7138" s="537"/>
    </row>
    <row r="7139" spans="3:6" s="532" customFormat="1">
      <c r="C7139" s="536"/>
      <c r="F7139" s="537"/>
    </row>
    <row r="7140" spans="3:6" s="532" customFormat="1">
      <c r="C7140" s="536"/>
      <c r="F7140" s="537"/>
    </row>
    <row r="7141" spans="3:6" s="532" customFormat="1">
      <c r="C7141" s="536"/>
      <c r="F7141" s="537"/>
    </row>
    <row r="7142" spans="3:6" s="532" customFormat="1">
      <c r="C7142" s="536"/>
      <c r="F7142" s="537"/>
    </row>
    <row r="7143" spans="3:6" s="532" customFormat="1">
      <c r="C7143" s="536"/>
      <c r="F7143" s="537"/>
    </row>
    <row r="7144" spans="3:6" s="532" customFormat="1">
      <c r="C7144" s="536"/>
      <c r="F7144" s="537"/>
    </row>
    <row r="7145" spans="3:6" s="532" customFormat="1">
      <c r="C7145" s="536"/>
      <c r="F7145" s="537"/>
    </row>
    <row r="7146" spans="3:6" s="532" customFormat="1">
      <c r="C7146" s="536"/>
      <c r="F7146" s="537"/>
    </row>
    <row r="7147" spans="3:6" s="532" customFormat="1">
      <c r="C7147" s="536"/>
      <c r="F7147" s="537"/>
    </row>
    <row r="7148" spans="3:6" s="532" customFormat="1">
      <c r="C7148" s="536"/>
      <c r="F7148" s="537"/>
    </row>
    <row r="7149" spans="3:6" s="532" customFormat="1">
      <c r="C7149" s="536"/>
      <c r="F7149" s="537"/>
    </row>
    <row r="7150" spans="3:6" s="532" customFormat="1">
      <c r="C7150" s="536"/>
      <c r="F7150" s="537"/>
    </row>
    <row r="7151" spans="3:6" s="532" customFormat="1">
      <c r="C7151" s="536"/>
      <c r="F7151" s="537"/>
    </row>
    <row r="7152" spans="3:6" s="532" customFormat="1">
      <c r="C7152" s="536"/>
      <c r="F7152" s="537"/>
    </row>
    <row r="7153" spans="3:6" s="532" customFormat="1">
      <c r="C7153" s="536"/>
      <c r="F7153" s="537"/>
    </row>
    <row r="7154" spans="3:6" s="532" customFormat="1">
      <c r="C7154" s="536"/>
      <c r="F7154" s="537"/>
    </row>
    <row r="7155" spans="3:6" s="532" customFormat="1">
      <c r="C7155" s="536"/>
      <c r="F7155" s="537"/>
    </row>
    <row r="7156" spans="3:6" s="532" customFormat="1">
      <c r="C7156" s="536"/>
      <c r="F7156" s="537"/>
    </row>
    <row r="7157" spans="3:6" s="532" customFormat="1">
      <c r="C7157" s="536"/>
      <c r="F7157" s="537"/>
    </row>
    <row r="7158" spans="3:6" s="532" customFormat="1">
      <c r="C7158" s="536"/>
      <c r="F7158" s="537"/>
    </row>
    <row r="7159" spans="3:6" s="532" customFormat="1">
      <c r="C7159" s="536"/>
      <c r="F7159" s="537"/>
    </row>
    <row r="7160" spans="3:6" s="532" customFormat="1">
      <c r="C7160" s="536"/>
      <c r="F7160" s="537"/>
    </row>
    <row r="7161" spans="3:6" s="532" customFormat="1">
      <c r="C7161" s="536"/>
      <c r="F7161" s="537"/>
    </row>
    <row r="7162" spans="3:6" s="532" customFormat="1">
      <c r="C7162" s="536"/>
      <c r="F7162" s="537"/>
    </row>
    <row r="7163" spans="3:6" s="532" customFormat="1">
      <c r="C7163" s="536"/>
      <c r="F7163" s="537"/>
    </row>
    <row r="7164" spans="3:6" s="532" customFormat="1">
      <c r="C7164" s="536"/>
      <c r="F7164" s="537"/>
    </row>
    <row r="7165" spans="3:6" s="532" customFormat="1">
      <c r="C7165" s="536"/>
      <c r="F7165" s="537"/>
    </row>
    <row r="7166" spans="3:6" s="532" customFormat="1">
      <c r="C7166" s="536"/>
      <c r="F7166" s="537"/>
    </row>
    <row r="7167" spans="3:6" s="532" customFormat="1">
      <c r="C7167" s="536"/>
      <c r="F7167" s="537"/>
    </row>
    <row r="7168" spans="3:6" s="532" customFormat="1">
      <c r="C7168" s="536"/>
      <c r="F7168" s="537"/>
    </row>
    <row r="7169" spans="3:6" s="532" customFormat="1">
      <c r="C7169" s="536"/>
      <c r="F7169" s="537"/>
    </row>
    <row r="7170" spans="3:6" s="532" customFormat="1">
      <c r="C7170" s="536"/>
      <c r="F7170" s="537"/>
    </row>
    <row r="7171" spans="3:6" s="532" customFormat="1">
      <c r="C7171" s="536"/>
      <c r="F7171" s="537"/>
    </row>
    <row r="7172" spans="3:6" s="532" customFormat="1">
      <c r="C7172" s="536"/>
      <c r="F7172" s="537"/>
    </row>
    <row r="7173" spans="3:6" s="532" customFormat="1">
      <c r="C7173" s="536"/>
      <c r="F7173" s="537"/>
    </row>
    <row r="7174" spans="3:6" s="532" customFormat="1">
      <c r="C7174" s="536"/>
      <c r="F7174" s="537"/>
    </row>
    <row r="7175" spans="3:6" s="532" customFormat="1">
      <c r="C7175" s="536"/>
      <c r="F7175" s="537"/>
    </row>
    <row r="7176" spans="3:6" s="532" customFormat="1">
      <c r="C7176" s="536"/>
      <c r="F7176" s="537"/>
    </row>
    <row r="7177" spans="3:6" s="532" customFormat="1">
      <c r="C7177" s="536"/>
      <c r="F7177" s="537"/>
    </row>
    <row r="7178" spans="3:6" s="532" customFormat="1">
      <c r="C7178" s="536"/>
      <c r="F7178" s="537"/>
    </row>
    <row r="7179" spans="3:6" s="532" customFormat="1">
      <c r="C7179" s="536"/>
      <c r="F7179" s="537"/>
    </row>
    <row r="7180" spans="3:6" s="532" customFormat="1">
      <c r="C7180" s="536"/>
      <c r="F7180" s="537"/>
    </row>
    <row r="7181" spans="3:6" s="532" customFormat="1">
      <c r="C7181" s="536"/>
      <c r="F7181" s="537"/>
    </row>
    <row r="7182" spans="3:6" s="532" customFormat="1">
      <c r="C7182" s="536"/>
      <c r="F7182" s="537"/>
    </row>
    <row r="7183" spans="3:6" s="532" customFormat="1">
      <c r="C7183" s="536"/>
      <c r="F7183" s="537"/>
    </row>
    <row r="7184" spans="3:6" s="532" customFormat="1">
      <c r="C7184" s="536"/>
      <c r="F7184" s="537"/>
    </row>
    <row r="7185" spans="3:6" s="532" customFormat="1">
      <c r="C7185" s="536"/>
      <c r="F7185" s="537"/>
    </row>
    <row r="7186" spans="3:6" s="532" customFormat="1">
      <c r="C7186" s="536"/>
      <c r="F7186" s="537"/>
    </row>
    <row r="7187" spans="3:6" s="532" customFormat="1">
      <c r="C7187" s="536"/>
      <c r="F7187" s="537"/>
    </row>
    <row r="7188" spans="3:6" s="532" customFormat="1">
      <c r="C7188" s="536"/>
      <c r="F7188" s="537"/>
    </row>
    <row r="7189" spans="3:6" s="532" customFormat="1">
      <c r="C7189" s="536"/>
      <c r="F7189" s="537"/>
    </row>
    <row r="7190" spans="3:6" s="532" customFormat="1">
      <c r="C7190" s="536"/>
      <c r="F7190" s="537"/>
    </row>
    <row r="7191" spans="3:6" s="532" customFormat="1">
      <c r="C7191" s="536"/>
      <c r="F7191" s="537"/>
    </row>
    <row r="7192" spans="3:6" s="532" customFormat="1">
      <c r="C7192" s="536"/>
      <c r="F7192" s="537"/>
    </row>
    <row r="7193" spans="3:6" s="532" customFormat="1">
      <c r="C7193" s="536"/>
      <c r="F7193" s="537"/>
    </row>
    <row r="7194" spans="3:6" s="532" customFormat="1">
      <c r="C7194" s="536"/>
      <c r="F7194" s="537"/>
    </row>
    <row r="7195" spans="3:6" s="532" customFormat="1">
      <c r="C7195" s="536"/>
      <c r="F7195" s="537"/>
    </row>
    <row r="7196" spans="3:6" s="532" customFormat="1">
      <c r="C7196" s="536"/>
      <c r="F7196" s="537"/>
    </row>
    <row r="7197" spans="3:6" s="532" customFormat="1">
      <c r="C7197" s="536"/>
      <c r="F7197" s="537"/>
    </row>
    <row r="7198" spans="3:6" s="532" customFormat="1">
      <c r="C7198" s="536"/>
      <c r="F7198" s="537"/>
    </row>
    <row r="7199" spans="3:6" s="532" customFormat="1">
      <c r="C7199" s="536"/>
      <c r="F7199" s="537"/>
    </row>
    <row r="7200" spans="3:6" s="532" customFormat="1">
      <c r="C7200" s="536"/>
      <c r="F7200" s="537"/>
    </row>
    <row r="7201" spans="3:6" s="532" customFormat="1">
      <c r="C7201" s="536"/>
      <c r="F7201" s="537"/>
    </row>
    <row r="7202" spans="3:6" s="532" customFormat="1">
      <c r="C7202" s="536"/>
      <c r="F7202" s="537"/>
    </row>
    <row r="7203" spans="3:6" s="532" customFormat="1">
      <c r="C7203" s="536"/>
      <c r="F7203" s="537"/>
    </row>
    <row r="7204" spans="3:6" s="532" customFormat="1">
      <c r="C7204" s="536"/>
      <c r="F7204" s="537"/>
    </row>
    <row r="7205" spans="3:6" s="532" customFormat="1">
      <c r="C7205" s="536"/>
      <c r="F7205" s="537"/>
    </row>
    <row r="7206" spans="3:6" s="532" customFormat="1">
      <c r="C7206" s="536"/>
      <c r="F7206" s="537"/>
    </row>
    <row r="7207" spans="3:6" s="532" customFormat="1">
      <c r="C7207" s="536"/>
      <c r="F7207" s="537"/>
    </row>
    <row r="7208" spans="3:6" s="532" customFormat="1">
      <c r="C7208" s="536"/>
      <c r="F7208" s="537"/>
    </row>
    <row r="7209" spans="3:6" s="532" customFormat="1">
      <c r="C7209" s="536"/>
      <c r="F7209" s="537"/>
    </row>
    <row r="7210" spans="3:6" s="532" customFormat="1">
      <c r="C7210" s="536"/>
      <c r="F7210" s="537"/>
    </row>
    <row r="7211" spans="3:6" s="532" customFormat="1">
      <c r="C7211" s="536"/>
      <c r="F7211" s="537"/>
    </row>
    <row r="7212" spans="3:6" s="532" customFormat="1">
      <c r="C7212" s="536"/>
      <c r="F7212" s="537"/>
    </row>
    <row r="7213" spans="3:6" s="532" customFormat="1">
      <c r="C7213" s="536"/>
      <c r="F7213" s="537"/>
    </row>
    <row r="7214" spans="3:6" s="532" customFormat="1">
      <c r="C7214" s="536"/>
      <c r="F7214" s="537"/>
    </row>
    <row r="7215" spans="3:6" s="532" customFormat="1">
      <c r="C7215" s="536"/>
      <c r="F7215" s="537"/>
    </row>
    <row r="7216" spans="3:6" s="532" customFormat="1">
      <c r="C7216" s="536"/>
      <c r="F7216" s="537"/>
    </row>
    <row r="7217" spans="3:6" s="532" customFormat="1">
      <c r="C7217" s="536"/>
      <c r="F7217" s="537"/>
    </row>
    <row r="7218" spans="3:6" s="532" customFormat="1">
      <c r="C7218" s="536"/>
      <c r="F7218" s="537"/>
    </row>
    <row r="7219" spans="3:6" s="532" customFormat="1">
      <c r="C7219" s="536"/>
      <c r="F7219" s="537"/>
    </row>
    <row r="7220" spans="3:6" s="532" customFormat="1">
      <c r="C7220" s="536"/>
      <c r="F7220" s="537"/>
    </row>
    <row r="7221" spans="3:6" s="532" customFormat="1">
      <c r="C7221" s="536"/>
      <c r="F7221" s="537"/>
    </row>
    <row r="7222" spans="3:6" s="532" customFormat="1">
      <c r="C7222" s="536"/>
      <c r="F7222" s="537"/>
    </row>
    <row r="7223" spans="3:6" s="532" customFormat="1">
      <c r="C7223" s="536"/>
      <c r="F7223" s="537"/>
    </row>
    <row r="7224" spans="3:6" s="532" customFormat="1">
      <c r="C7224" s="536"/>
      <c r="F7224" s="537"/>
    </row>
    <row r="7225" spans="3:6" s="532" customFormat="1">
      <c r="C7225" s="536"/>
      <c r="F7225" s="537"/>
    </row>
    <row r="7226" spans="3:6" s="532" customFormat="1">
      <c r="C7226" s="536"/>
      <c r="F7226" s="537"/>
    </row>
    <row r="7227" spans="3:6" s="532" customFormat="1">
      <c r="C7227" s="536"/>
      <c r="F7227" s="537"/>
    </row>
    <row r="7228" spans="3:6" s="532" customFormat="1">
      <c r="C7228" s="536"/>
      <c r="F7228" s="537"/>
    </row>
    <row r="7229" spans="3:6" s="532" customFormat="1">
      <c r="C7229" s="536"/>
      <c r="F7229" s="537"/>
    </row>
    <row r="7230" spans="3:6" s="532" customFormat="1">
      <c r="C7230" s="536"/>
      <c r="F7230" s="537"/>
    </row>
    <row r="7231" spans="3:6" s="532" customFormat="1">
      <c r="C7231" s="536"/>
      <c r="F7231" s="537"/>
    </row>
    <row r="7232" spans="3:6" s="532" customFormat="1">
      <c r="C7232" s="536"/>
      <c r="F7232" s="537"/>
    </row>
    <row r="7233" spans="3:6" s="532" customFormat="1">
      <c r="C7233" s="536"/>
      <c r="F7233" s="537"/>
    </row>
    <row r="7234" spans="3:6" s="532" customFormat="1">
      <c r="C7234" s="536"/>
      <c r="F7234" s="537"/>
    </row>
    <row r="7235" spans="3:6" s="532" customFormat="1">
      <c r="C7235" s="536"/>
      <c r="F7235" s="537"/>
    </row>
    <row r="7236" spans="3:6" s="532" customFormat="1">
      <c r="C7236" s="536"/>
      <c r="F7236" s="537"/>
    </row>
    <row r="7237" spans="3:6" s="532" customFormat="1">
      <c r="C7237" s="536"/>
      <c r="F7237" s="537"/>
    </row>
    <row r="7238" spans="3:6" s="532" customFormat="1">
      <c r="C7238" s="536"/>
      <c r="F7238" s="537"/>
    </row>
    <row r="7239" spans="3:6" s="532" customFormat="1">
      <c r="C7239" s="536"/>
      <c r="F7239" s="537"/>
    </row>
    <row r="7240" spans="3:6" s="532" customFormat="1">
      <c r="C7240" s="536"/>
      <c r="F7240" s="537"/>
    </row>
    <row r="7241" spans="3:6" s="532" customFormat="1">
      <c r="C7241" s="536"/>
      <c r="F7241" s="537"/>
    </row>
    <row r="7242" spans="3:6" s="532" customFormat="1">
      <c r="C7242" s="536"/>
      <c r="F7242" s="537"/>
    </row>
    <row r="7243" spans="3:6" s="532" customFormat="1">
      <c r="C7243" s="536"/>
      <c r="F7243" s="537"/>
    </row>
    <row r="7244" spans="3:6" s="532" customFormat="1">
      <c r="C7244" s="536"/>
      <c r="F7244" s="537"/>
    </row>
    <row r="7245" spans="3:6" s="532" customFormat="1">
      <c r="C7245" s="536"/>
      <c r="F7245" s="537"/>
    </row>
    <row r="7246" spans="3:6" s="532" customFormat="1">
      <c r="C7246" s="536"/>
      <c r="F7246" s="537"/>
    </row>
    <row r="7247" spans="3:6" s="532" customFormat="1">
      <c r="C7247" s="536"/>
      <c r="F7247" s="537"/>
    </row>
    <row r="7248" spans="3:6" s="532" customFormat="1">
      <c r="C7248" s="536"/>
      <c r="F7248" s="537"/>
    </row>
    <row r="7249" spans="3:6" s="532" customFormat="1">
      <c r="C7249" s="536"/>
      <c r="F7249" s="537"/>
    </row>
    <row r="7250" spans="3:6" s="532" customFormat="1">
      <c r="C7250" s="536"/>
      <c r="F7250" s="537"/>
    </row>
    <row r="7251" spans="3:6" s="532" customFormat="1">
      <c r="C7251" s="536"/>
      <c r="F7251" s="537"/>
    </row>
    <row r="7252" spans="3:6" s="532" customFormat="1">
      <c r="C7252" s="536"/>
      <c r="F7252" s="537"/>
    </row>
    <row r="7253" spans="3:6" s="532" customFormat="1">
      <c r="C7253" s="536"/>
      <c r="F7253" s="537"/>
    </row>
    <row r="7254" spans="3:6" s="532" customFormat="1">
      <c r="C7254" s="536"/>
      <c r="F7254" s="537"/>
    </row>
    <row r="7255" spans="3:6" s="532" customFormat="1">
      <c r="C7255" s="536"/>
      <c r="F7255" s="537"/>
    </row>
    <row r="7256" spans="3:6" s="532" customFormat="1">
      <c r="C7256" s="536"/>
      <c r="F7256" s="537"/>
    </row>
    <row r="7257" spans="3:6" s="532" customFormat="1">
      <c r="C7257" s="536"/>
      <c r="F7257" s="537"/>
    </row>
    <row r="7258" spans="3:6" s="532" customFormat="1">
      <c r="C7258" s="536"/>
      <c r="F7258" s="537"/>
    </row>
    <row r="7259" spans="3:6" s="532" customFormat="1">
      <c r="C7259" s="536"/>
      <c r="F7259" s="537"/>
    </row>
    <row r="7260" spans="3:6" s="532" customFormat="1">
      <c r="C7260" s="536"/>
      <c r="F7260" s="537"/>
    </row>
    <row r="7261" spans="3:6" s="532" customFormat="1">
      <c r="C7261" s="536"/>
      <c r="F7261" s="537"/>
    </row>
    <row r="7262" spans="3:6" s="532" customFormat="1">
      <c r="C7262" s="536"/>
      <c r="F7262" s="537"/>
    </row>
    <row r="7263" spans="3:6" s="532" customFormat="1">
      <c r="C7263" s="536"/>
      <c r="F7263" s="537"/>
    </row>
    <row r="7264" spans="3:6" s="532" customFormat="1">
      <c r="C7264" s="536"/>
      <c r="F7264" s="537"/>
    </row>
    <row r="7265" spans="3:6" s="532" customFormat="1">
      <c r="C7265" s="536"/>
      <c r="F7265" s="537"/>
    </row>
    <row r="7266" spans="3:6" s="532" customFormat="1">
      <c r="C7266" s="536"/>
      <c r="F7266" s="537"/>
    </row>
    <row r="7267" spans="3:6" s="532" customFormat="1">
      <c r="C7267" s="536"/>
      <c r="F7267" s="537"/>
    </row>
    <row r="7268" spans="3:6" s="532" customFormat="1">
      <c r="C7268" s="536"/>
      <c r="F7268" s="537"/>
    </row>
    <row r="7269" spans="3:6" s="532" customFormat="1">
      <c r="C7269" s="536"/>
      <c r="F7269" s="537"/>
    </row>
    <row r="7270" spans="3:6" s="532" customFormat="1">
      <c r="C7270" s="536"/>
      <c r="F7270" s="537"/>
    </row>
    <row r="7271" spans="3:6" s="532" customFormat="1">
      <c r="C7271" s="536"/>
      <c r="F7271" s="537"/>
    </row>
    <row r="7272" spans="3:6" s="532" customFormat="1">
      <c r="C7272" s="536"/>
      <c r="F7272" s="537"/>
    </row>
    <row r="7273" spans="3:6" s="532" customFormat="1">
      <c r="C7273" s="536"/>
      <c r="F7273" s="537"/>
    </row>
    <row r="7274" spans="3:6" s="532" customFormat="1">
      <c r="C7274" s="536"/>
      <c r="F7274" s="537"/>
    </row>
    <row r="7275" spans="3:6" s="532" customFormat="1">
      <c r="C7275" s="536"/>
      <c r="F7275" s="537"/>
    </row>
    <row r="7276" spans="3:6" s="532" customFormat="1">
      <c r="C7276" s="536"/>
      <c r="F7276" s="537"/>
    </row>
    <row r="7277" spans="3:6" s="532" customFormat="1">
      <c r="C7277" s="536"/>
      <c r="F7277" s="537"/>
    </row>
    <row r="7278" spans="3:6" s="532" customFormat="1">
      <c r="C7278" s="536"/>
      <c r="F7278" s="537"/>
    </row>
    <row r="7279" spans="3:6" s="532" customFormat="1">
      <c r="C7279" s="536"/>
      <c r="F7279" s="537"/>
    </row>
    <row r="7280" spans="3:6" s="532" customFormat="1">
      <c r="C7280" s="536"/>
      <c r="F7280" s="537"/>
    </row>
    <row r="7281" spans="3:6" s="532" customFormat="1">
      <c r="C7281" s="536"/>
      <c r="F7281" s="537"/>
    </row>
    <row r="7282" spans="3:6" s="532" customFormat="1">
      <c r="C7282" s="536"/>
      <c r="F7282" s="537"/>
    </row>
    <row r="7283" spans="3:6" s="532" customFormat="1">
      <c r="C7283" s="536"/>
      <c r="F7283" s="537"/>
    </row>
    <row r="7284" spans="3:6" s="532" customFormat="1">
      <c r="C7284" s="536"/>
      <c r="F7284" s="537"/>
    </row>
    <row r="7285" spans="3:6" s="532" customFormat="1">
      <c r="C7285" s="536"/>
      <c r="F7285" s="537"/>
    </row>
    <row r="7286" spans="3:6" s="532" customFormat="1">
      <c r="C7286" s="536"/>
      <c r="F7286" s="537"/>
    </row>
    <row r="7287" spans="3:6" s="532" customFormat="1">
      <c r="C7287" s="536"/>
      <c r="F7287" s="537"/>
    </row>
    <row r="7288" spans="3:6" s="532" customFormat="1">
      <c r="C7288" s="536"/>
      <c r="F7288" s="537"/>
    </row>
    <row r="7289" spans="3:6" s="532" customFormat="1">
      <c r="C7289" s="536"/>
      <c r="F7289" s="537"/>
    </row>
    <row r="7290" spans="3:6" s="532" customFormat="1">
      <c r="C7290" s="536"/>
      <c r="F7290" s="537"/>
    </row>
    <row r="7291" spans="3:6" s="532" customFormat="1">
      <c r="C7291" s="536"/>
      <c r="F7291" s="537"/>
    </row>
    <row r="7292" spans="3:6" s="532" customFormat="1">
      <c r="C7292" s="536"/>
      <c r="F7292" s="537"/>
    </row>
    <row r="7293" spans="3:6" s="532" customFormat="1">
      <c r="C7293" s="536"/>
      <c r="F7293" s="537"/>
    </row>
    <row r="7294" spans="3:6" s="532" customFormat="1">
      <c r="C7294" s="536"/>
      <c r="F7294" s="537"/>
    </row>
    <row r="7295" spans="3:6" s="532" customFormat="1">
      <c r="C7295" s="536"/>
      <c r="F7295" s="537"/>
    </row>
    <row r="7296" spans="3:6" s="532" customFormat="1">
      <c r="C7296" s="536"/>
      <c r="F7296" s="537"/>
    </row>
    <row r="7297" spans="3:6" s="532" customFormat="1">
      <c r="C7297" s="536"/>
      <c r="F7297" s="537"/>
    </row>
    <row r="7298" spans="3:6" s="532" customFormat="1">
      <c r="C7298" s="536"/>
      <c r="F7298" s="537"/>
    </row>
    <row r="7299" spans="3:6" s="532" customFormat="1">
      <c r="C7299" s="536"/>
      <c r="F7299" s="537"/>
    </row>
    <row r="7300" spans="3:6" s="532" customFormat="1">
      <c r="C7300" s="536"/>
      <c r="F7300" s="537"/>
    </row>
    <row r="7301" spans="3:6" s="532" customFormat="1">
      <c r="C7301" s="536"/>
      <c r="F7301" s="537"/>
    </row>
    <row r="7302" spans="3:6" s="532" customFormat="1">
      <c r="C7302" s="536"/>
      <c r="F7302" s="537"/>
    </row>
    <row r="7303" spans="3:6" s="532" customFormat="1">
      <c r="C7303" s="536"/>
      <c r="F7303" s="537"/>
    </row>
    <row r="7304" spans="3:6" s="532" customFormat="1">
      <c r="C7304" s="536"/>
      <c r="F7304" s="537"/>
    </row>
    <row r="7305" spans="3:6" s="532" customFormat="1">
      <c r="C7305" s="536"/>
      <c r="F7305" s="537"/>
    </row>
    <row r="7306" spans="3:6" s="532" customFormat="1">
      <c r="C7306" s="536"/>
      <c r="F7306" s="537"/>
    </row>
    <row r="7307" spans="3:6" s="532" customFormat="1">
      <c r="C7307" s="536"/>
      <c r="F7307" s="537"/>
    </row>
    <row r="7308" spans="3:6" s="532" customFormat="1">
      <c r="C7308" s="536"/>
      <c r="F7308" s="537"/>
    </row>
    <row r="7309" spans="3:6" s="532" customFormat="1">
      <c r="C7309" s="536"/>
      <c r="F7309" s="537"/>
    </row>
    <row r="7310" spans="3:6" s="532" customFormat="1">
      <c r="C7310" s="536"/>
      <c r="F7310" s="537"/>
    </row>
    <row r="7311" spans="3:6" s="532" customFormat="1">
      <c r="C7311" s="536"/>
      <c r="F7311" s="537"/>
    </row>
    <row r="7312" spans="3:6" s="532" customFormat="1">
      <c r="C7312" s="536"/>
      <c r="F7312" s="537"/>
    </row>
    <row r="7313" spans="3:6" s="532" customFormat="1">
      <c r="C7313" s="536"/>
      <c r="F7313" s="537"/>
    </row>
    <row r="7314" spans="3:6" s="532" customFormat="1">
      <c r="C7314" s="536"/>
      <c r="F7314" s="537"/>
    </row>
    <row r="7315" spans="3:6" s="532" customFormat="1">
      <c r="C7315" s="536"/>
      <c r="F7315" s="537"/>
    </row>
    <row r="7316" spans="3:6" s="532" customFormat="1">
      <c r="C7316" s="536"/>
      <c r="F7316" s="537"/>
    </row>
    <row r="7317" spans="3:6" s="532" customFormat="1">
      <c r="C7317" s="536"/>
      <c r="F7317" s="537"/>
    </row>
    <row r="7318" spans="3:6" s="532" customFormat="1">
      <c r="C7318" s="536"/>
      <c r="F7318" s="537"/>
    </row>
    <row r="7319" spans="3:6" s="532" customFormat="1">
      <c r="C7319" s="536"/>
      <c r="F7319" s="537"/>
    </row>
    <row r="7320" spans="3:6" s="532" customFormat="1">
      <c r="C7320" s="536"/>
      <c r="F7320" s="537"/>
    </row>
    <row r="7321" spans="3:6" s="532" customFormat="1">
      <c r="C7321" s="536"/>
      <c r="F7321" s="537"/>
    </row>
    <row r="7322" spans="3:6" s="532" customFormat="1">
      <c r="C7322" s="536"/>
      <c r="F7322" s="537"/>
    </row>
    <row r="7323" spans="3:6" s="532" customFormat="1">
      <c r="C7323" s="536"/>
      <c r="F7323" s="537"/>
    </row>
    <row r="7324" spans="3:6" s="532" customFormat="1">
      <c r="C7324" s="536"/>
      <c r="F7324" s="537"/>
    </row>
    <row r="7325" spans="3:6" s="532" customFormat="1">
      <c r="C7325" s="536"/>
      <c r="F7325" s="537"/>
    </row>
    <row r="7326" spans="3:6" s="532" customFormat="1">
      <c r="C7326" s="536"/>
      <c r="F7326" s="537"/>
    </row>
    <row r="7327" spans="3:6" s="532" customFormat="1">
      <c r="C7327" s="536"/>
      <c r="F7327" s="537"/>
    </row>
    <row r="7328" spans="3:6" s="532" customFormat="1">
      <c r="C7328" s="536"/>
      <c r="F7328" s="537"/>
    </row>
    <row r="7329" spans="3:6" s="532" customFormat="1">
      <c r="C7329" s="536"/>
      <c r="F7329" s="537"/>
    </row>
    <row r="7330" spans="3:6" s="532" customFormat="1">
      <c r="C7330" s="536"/>
      <c r="F7330" s="537"/>
    </row>
    <row r="7331" spans="3:6" s="532" customFormat="1">
      <c r="C7331" s="536"/>
      <c r="F7331" s="537"/>
    </row>
    <row r="7332" spans="3:6" s="532" customFormat="1">
      <c r="C7332" s="536"/>
      <c r="F7332" s="537"/>
    </row>
    <row r="7333" spans="3:6" s="532" customFormat="1">
      <c r="C7333" s="536"/>
      <c r="F7333" s="537"/>
    </row>
    <row r="7334" spans="3:6" s="532" customFormat="1">
      <c r="C7334" s="536"/>
      <c r="F7334" s="537"/>
    </row>
    <row r="7335" spans="3:6" s="532" customFormat="1">
      <c r="C7335" s="536"/>
      <c r="F7335" s="537"/>
    </row>
    <row r="7336" spans="3:6" s="532" customFormat="1">
      <c r="C7336" s="536"/>
      <c r="F7336" s="537"/>
    </row>
    <row r="7337" spans="3:6" s="532" customFormat="1">
      <c r="C7337" s="536"/>
      <c r="F7337" s="537"/>
    </row>
    <row r="7338" spans="3:6" s="532" customFormat="1">
      <c r="C7338" s="536"/>
      <c r="F7338" s="537"/>
    </row>
    <row r="7339" spans="3:6" s="532" customFormat="1">
      <c r="C7339" s="536"/>
      <c r="F7339" s="537"/>
    </row>
    <row r="7340" spans="3:6" s="532" customFormat="1">
      <c r="C7340" s="536"/>
      <c r="F7340" s="537"/>
    </row>
    <row r="7341" spans="3:6" s="532" customFormat="1">
      <c r="C7341" s="536"/>
      <c r="F7341" s="537"/>
    </row>
    <row r="7342" spans="3:6" s="532" customFormat="1">
      <c r="C7342" s="536"/>
      <c r="F7342" s="537"/>
    </row>
    <row r="7343" spans="3:6" s="532" customFormat="1">
      <c r="C7343" s="536"/>
      <c r="F7343" s="537"/>
    </row>
    <row r="7344" spans="3:6" s="532" customFormat="1">
      <c r="C7344" s="536"/>
      <c r="F7344" s="537"/>
    </row>
    <row r="7345" spans="3:6" s="532" customFormat="1">
      <c r="C7345" s="536"/>
      <c r="F7345" s="537"/>
    </row>
    <row r="7346" spans="3:6" s="532" customFormat="1">
      <c r="C7346" s="536"/>
      <c r="F7346" s="537"/>
    </row>
    <row r="7347" spans="3:6" s="532" customFormat="1">
      <c r="C7347" s="536"/>
      <c r="F7347" s="537"/>
    </row>
    <row r="7348" spans="3:6" s="532" customFormat="1">
      <c r="C7348" s="536"/>
      <c r="F7348" s="537"/>
    </row>
    <row r="7349" spans="3:6" s="532" customFormat="1">
      <c r="C7349" s="536"/>
      <c r="F7349" s="537"/>
    </row>
    <row r="7350" spans="3:6" s="532" customFormat="1">
      <c r="C7350" s="536"/>
      <c r="F7350" s="537"/>
    </row>
    <row r="7351" spans="3:6" s="532" customFormat="1">
      <c r="C7351" s="536"/>
      <c r="F7351" s="537"/>
    </row>
    <row r="7352" spans="3:6" s="532" customFormat="1">
      <c r="C7352" s="536"/>
      <c r="F7352" s="537"/>
    </row>
    <row r="7353" spans="3:6" s="532" customFormat="1">
      <c r="C7353" s="536"/>
      <c r="F7353" s="537"/>
    </row>
    <row r="7354" spans="3:6" s="532" customFormat="1">
      <c r="C7354" s="536"/>
      <c r="F7354" s="537"/>
    </row>
    <row r="7355" spans="3:6" s="532" customFormat="1">
      <c r="C7355" s="536"/>
      <c r="F7355" s="537"/>
    </row>
    <row r="7356" spans="3:6" s="532" customFormat="1">
      <c r="C7356" s="536"/>
      <c r="F7356" s="537"/>
    </row>
    <row r="7357" spans="3:6" s="532" customFormat="1">
      <c r="C7357" s="536"/>
      <c r="F7357" s="537"/>
    </row>
    <row r="7358" spans="3:6" s="532" customFormat="1">
      <c r="C7358" s="536"/>
      <c r="F7358" s="537"/>
    </row>
    <row r="7359" spans="3:6" s="532" customFormat="1">
      <c r="C7359" s="536"/>
      <c r="F7359" s="537"/>
    </row>
    <row r="7360" spans="3:6" s="532" customFormat="1">
      <c r="C7360" s="536"/>
      <c r="F7360" s="537"/>
    </row>
    <row r="7361" spans="3:6" s="532" customFormat="1">
      <c r="C7361" s="536"/>
      <c r="F7361" s="537"/>
    </row>
    <row r="7362" spans="3:6" s="532" customFormat="1">
      <c r="C7362" s="536"/>
      <c r="F7362" s="537"/>
    </row>
    <row r="7363" spans="3:6" s="532" customFormat="1">
      <c r="C7363" s="536"/>
      <c r="F7363" s="537"/>
    </row>
    <row r="7364" spans="3:6" s="532" customFormat="1">
      <c r="C7364" s="536"/>
      <c r="F7364" s="537"/>
    </row>
    <row r="7365" spans="3:6" s="532" customFormat="1">
      <c r="C7365" s="536"/>
      <c r="F7365" s="537"/>
    </row>
    <row r="7366" spans="3:6" s="532" customFormat="1">
      <c r="C7366" s="536"/>
      <c r="F7366" s="537"/>
    </row>
    <row r="7367" spans="3:6" s="532" customFormat="1">
      <c r="C7367" s="536"/>
      <c r="F7367" s="537"/>
    </row>
    <row r="7368" spans="3:6" s="532" customFormat="1">
      <c r="C7368" s="536"/>
      <c r="F7368" s="537"/>
    </row>
    <row r="7369" spans="3:6" s="532" customFormat="1">
      <c r="C7369" s="536"/>
      <c r="F7369" s="537"/>
    </row>
    <row r="7370" spans="3:6" s="532" customFormat="1">
      <c r="C7370" s="536"/>
      <c r="F7370" s="537"/>
    </row>
    <row r="7371" spans="3:6" s="532" customFormat="1">
      <c r="C7371" s="536"/>
      <c r="F7371" s="537"/>
    </row>
    <row r="7372" spans="3:6" s="532" customFormat="1">
      <c r="C7372" s="536"/>
      <c r="F7372" s="537"/>
    </row>
    <row r="7373" spans="3:6" s="532" customFormat="1">
      <c r="C7373" s="536"/>
      <c r="F7373" s="537"/>
    </row>
    <row r="7374" spans="3:6" s="532" customFormat="1">
      <c r="C7374" s="536"/>
      <c r="F7374" s="537"/>
    </row>
    <row r="7375" spans="3:6" s="532" customFormat="1">
      <c r="C7375" s="536"/>
      <c r="F7375" s="537"/>
    </row>
    <row r="7376" spans="3:6" s="532" customFormat="1">
      <c r="C7376" s="536"/>
      <c r="F7376" s="537"/>
    </row>
    <row r="7377" spans="3:6" s="532" customFormat="1">
      <c r="C7377" s="536"/>
      <c r="F7377" s="537"/>
    </row>
    <row r="7378" spans="3:6" s="532" customFormat="1">
      <c r="C7378" s="536"/>
      <c r="F7378" s="537"/>
    </row>
    <row r="7379" spans="3:6" s="532" customFormat="1">
      <c r="C7379" s="536"/>
      <c r="F7379" s="537"/>
    </row>
    <row r="7380" spans="3:6" s="532" customFormat="1">
      <c r="C7380" s="536"/>
      <c r="F7380" s="537"/>
    </row>
    <row r="7381" spans="3:6" s="532" customFormat="1">
      <c r="C7381" s="536"/>
      <c r="F7381" s="537"/>
    </row>
    <row r="7382" spans="3:6" s="532" customFormat="1">
      <c r="C7382" s="536"/>
      <c r="F7382" s="537"/>
    </row>
    <row r="7383" spans="3:6" s="532" customFormat="1">
      <c r="C7383" s="536"/>
      <c r="F7383" s="537"/>
    </row>
    <row r="7384" spans="3:6" s="532" customFormat="1">
      <c r="C7384" s="536"/>
      <c r="F7384" s="537"/>
    </row>
    <row r="7385" spans="3:6" s="532" customFormat="1">
      <c r="C7385" s="536"/>
      <c r="F7385" s="537"/>
    </row>
    <row r="7386" spans="3:6" s="532" customFormat="1">
      <c r="C7386" s="536"/>
      <c r="F7386" s="537"/>
    </row>
    <row r="7387" spans="3:6" s="532" customFormat="1">
      <c r="C7387" s="536"/>
      <c r="F7387" s="537"/>
    </row>
    <row r="7388" spans="3:6" s="532" customFormat="1">
      <c r="C7388" s="536"/>
      <c r="F7388" s="537"/>
    </row>
    <row r="7389" spans="3:6" s="532" customFormat="1">
      <c r="C7389" s="536"/>
      <c r="F7389" s="537"/>
    </row>
    <row r="7390" spans="3:6" s="532" customFormat="1">
      <c r="C7390" s="536"/>
      <c r="F7390" s="537"/>
    </row>
    <row r="7391" spans="3:6" s="532" customFormat="1">
      <c r="C7391" s="536"/>
      <c r="F7391" s="537"/>
    </row>
    <row r="7392" spans="3:6" s="532" customFormat="1">
      <c r="C7392" s="536"/>
      <c r="F7392" s="537"/>
    </row>
    <row r="7393" spans="3:6" s="532" customFormat="1">
      <c r="C7393" s="536"/>
      <c r="F7393" s="537"/>
    </row>
    <row r="7394" spans="3:6" s="532" customFormat="1">
      <c r="C7394" s="536"/>
      <c r="F7394" s="537"/>
    </row>
    <row r="7395" spans="3:6" s="532" customFormat="1">
      <c r="C7395" s="536"/>
      <c r="F7395" s="537"/>
    </row>
    <row r="7396" spans="3:6" s="532" customFormat="1">
      <c r="C7396" s="536"/>
      <c r="F7396" s="537"/>
    </row>
    <row r="7397" spans="3:6" s="532" customFormat="1">
      <c r="C7397" s="536"/>
      <c r="F7397" s="537"/>
    </row>
    <row r="7398" spans="3:6" s="532" customFormat="1">
      <c r="C7398" s="536"/>
      <c r="F7398" s="537"/>
    </row>
    <row r="7399" spans="3:6" s="532" customFormat="1">
      <c r="C7399" s="536"/>
      <c r="F7399" s="537"/>
    </row>
    <row r="7400" spans="3:6" s="532" customFormat="1">
      <c r="C7400" s="536"/>
      <c r="F7400" s="537"/>
    </row>
    <row r="7401" spans="3:6" s="532" customFormat="1">
      <c r="C7401" s="536"/>
      <c r="F7401" s="537"/>
    </row>
    <row r="7402" spans="3:6" s="532" customFormat="1">
      <c r="C7402" s="536"/>
      <c r="F7402" s="537"/>
    </row>
    <row r="7403" spans="3:6" s="532" customFormat="1">
      <c r="C7403" s="536"/>
      <c r="F7403" s="537"/>
    </row>
    <row r="7404" spans="3:6" s="532" customFormat="1">
      <c r="C7404" s="536"/>
      <c r="F7404" s="537"/>
    </row>
    <row r="7405" spans="3:6" s="532" customFormat="1">
      <c r="C7405" s="536"/>
      <c r="F7405" s="537"/>
    </row>
    <row r="7406" spans="3:6" s="532" customFormat="1">
      <c r="C7406" s="536"/>
      <c r="F7406" s="537"/>
    </row>
    <row r="7407" spans="3:6" s="532" customFormat="1">
      <c r="C7407" s="536"/>
      <c r="F7407" s="537"/>
    </row>
    <row r="7408" spans="3:6" s="532" customFormat="1">
      <c r="C7408" s="536"/>
      <c r="F7408" s="537"/>
    </row>
    <row r="7409" spans="3:6" s="532" customFormat="1">
      <c r="C7409" s="536"/>
      <c r="F7409" s="537"/>
    </row>
    <row r="7410" spans="3:6" s="532" customFormat="1">
      <c r="C7410" s="536"/>
      <c r="F7410" s="537"/>
    </row>
    <row r="7411" spans="3:6" s="532" customFormat="1">
      <c r="C7411" s="536"/>
      <c r="F7411" s="537"/>
    </row>
    <row r="7412" spans="3:6" s="532" customFormat="1">
      <c r="C7412" s="536"/>
      <c r="F7412" s="537"/>
    </row>
    <row r="7413" spans="3:6" s="532" customFormat="1">
      <c r="C7413" s="536"/>
      <c r="F7413" s="537"/>
    </row>
    <row r="7414" spans="3:6" s="532" customFormat="1">
      <c r="C7414" s="536"/>
      <c r="F7414" s="537"/>
    </row>
    <row r="7415" spans="3:6" s="532" customFormat="1">
      <c r="C7415" s="536"/>
      <c r="F7415" s="537"/>
    </row>
    <row r="7416" spans="3:6" s="532" customFormat="1">
      <c r="C7416" s="536"/>
      <c r="F7416" s="537"/>
    </row>
    <row r="7417" spans="3:6" s="532" customFormat="1">
      <c r="C7417" s="536"/>
      <c r="F7417" s="537"/>
    </row>
    <row r="7418" spans="3:6" s="532" customFormat="1">
      <c r="C7418" s="536"/>
      <c r="F7418" s="537"/>
    </row>
    <row r="7419" spans="3:6" s="532" customFormat="1">
      <c r="C7419" s="536"/>
      <c r="F7419" s="537"/>
    </row>
    <row r="7420" spans="3:6" s="532" customFormat="1">
      <c r="C7420" s="536"/>
      <c r="F7420" s="537"/>
    </row>
    <row r="7421" spans="3:6" s="532" customFormat="1">
      <c r="C7421" s="536"/>
      <c r="F7421" s="537"/>
    </row>
    <row r="7422" spans="3:6" s="532" customFormat="1">
      <c r="C7422" s="536"/>
      <c r="F7422" s="537"/>
    </row>
    <row r="7423" spans="3:6" s="532" customFormat="1">
      <c r="C7423" s="536"/>
      <c r="F7423" s="537"/>
    </row>
    <row r="7424" spans="3:6" s="532" customFormat="1">
      <c r="C7424" s="536"/>
      <c r="F7424" s="537"/>
    </row>
    <row r="7425" spans="3:6" s="532" customFormat="1">
      <c r="C7425" s="536"/>
      <c r="F7425" s="537"/>
    </row>
    <row r="7426" spans="3:6" s="532" customFormat="1">
      <c r="C7426" s="536"/>
      <c r="F7426" s="537"/>
    </row>
    <row r="7427" spans="3:6" s="532" customFormat="1">
      <c r="C7427" s="536"/>
      <c r="F7427" s="537"/>
    </row>
    <row r="7428" spans="3:6" s="532" customFormat="1">
      <c r="C7428" s="536"/>
      <c r="F7428" s="537"/>
    </row>
    <row r="7429" spans="3:6" s="532" customFormat="1">
      <c r="C7429" s="536"/>
      <c r="F7429" s="537"/>
    </row>
    <row r="7430" spans="3:6" s="532" customFormat="1">
      <c r="C7430" s="536"/>
      <c r="F7430" s="537"/>
    </row>
    <row r="7431" spans="3:6" s="532" customFormat="1">
      <c r="C7431" s="536"/>
      <c r="F7431" s="537"/>
    </row>
    <row r="7432" spans="3:6" s="532" customFormat="1">
      <c r="C7432" s="536"/>
      <c r="F7432" s="537"/>
    </row>
    <row r="7433" spans="3:6" s="532" customFormat="1">
      <c r="C7433" s="536"/>
      <c r="F7433" s="537"/>
    </row>
    <row r="7434" spans="3:6" s="532" customFormat="1">
      <c r="C7434" s="536"/>
      <c r="F7434" s="537"/>
    </row>
    <row r="7435" spans="3:6" s="532" customFormat="1">
      <c r="C7435" s="536"/>
      <c r="F7435" s="537"/>
    </row>
    <row r="7436" spans="3:6" s="532" customFormat="1">
      <c r="C7436" s="536"/>
      <c r="F7436" s="537"/>
    </row>
    <row r="7437" spans="3:6" s="532" customFormat="1">
      <c r="C7437" s="536"/>
      <c r="F7437" s="537"/>
    </row>
    <row r="7438" spans="3:6" s="532" customFormat="1">
      <c r="C7438" s="536"/>
      <c r="F7438" s="537"/>
    </row>
    <row r="7439" spans="3:6" s="532" customFormat="1">
      <c r="C7439" s="536"/>
      <c r="F7439" s="537"/>
    </row>
    <row r="7440" spans="3:6" s="532" customFormat="1">
      <c r="C7440" s="536"/>
      <c r="F7440" s="537"/>
    </row>
    <row r="7441" spans="3:6" s="532" customFormat="1">
      <c r="C7441" s="536"/>
      <c r="F7441" s="537"/>
    </row>
    <row r="7442" spans="3:6" s="532" customFormat="1">
      <c r="C7442" s="536"/>
      <c r="F7442" s="537"/>
    </row>
    <row r="7443" spans="3:6" s="532" customFormat="1">
      <c r="C7443" s="536"/>
      <c r="F7443" s="537"/>
    </row>
    <row r="7444" spans="3:6" s="532" customFormat="1">
      <c r="C7444" s="536"/>
      <c r="F7444" s="537"/>
    </row>
    <row r="7445" spans="3:6" s="532" customFormat="1">
      <c r="C7445" s="536"/>
      <c r="F7445" s="537"/>
    </row>
    <row r="7446" spans="3:6" s="532" customFormat="1">
      <c r="C7446" s="536"/>
      <c r="F7446" s="537"/>
    </row>
    <row r="7447" spans="3:6" s="532" customFormat="1">
      <c r="C7447" s="536"/>
      <c r="F7447" s="537"/>
    </row>
    <row r="7448" spans="3:6" s="532" customFormat="1">
      <c r="C7448" s="536"/>
      <c r="F7448" s="537"/>
    </row>
    <row r="7449" spans="3:6" s="532" customFormat="1">
      <c r="C7449" s="536"/>
      <c r="F7449" s="537"/>
    </row>
    <row r="7450" spans="3:6" s="532" customFormat="1">
      <c r="C7450" s="536"/>
      <c r="F7450" s="537"/>
    </row>
    <row r="7451" spans="3:6" s="532" customFormat="1">
      <c r="C7451" s="536"/>
      <c r="F7451" s="537"/>
    </row>
    <row r="7452" spans="3:6" s="532" customFormat="1">
      <c r="C7452" s="536"/>
      <c r="F7452" s="537"/>
    </row>
    <row r="7453" spans="3:6" s="532" customFormat="1">
      <c r="C7453" s="536"/>
      <c r="F7453" s="537"/>
    </row>
    <row r="7454" spans="3:6" s="532" customFormat="1">
      <c r="C7454" s="536"/>
      <c r="F7454" s="537"/>
    </row>
    <row r="7455" spans="3:6" s="532" customFormat="1">
      <c r="C7455" s="536"/>
      <c r="F7455" s="537"/>
    </row>
    <row r="7456" spans="3:6" s="532" customFormat="1">
      <c r="C7456" s="536"/>
      <c r="F7456" s="537"/>
    </row>
    <row r="7457" spans="3:6" s="532" customFormat="1">
      <c r="C7457" s="536"/>
      <c r="F7457" s="537"/>
    </row>
    <row r="7458" spans="3:6" s="532" customFormat="1">
      <c r="C7458" s="536"/>
      <c r="F7458" s="537"/>
    </row>
    <row r="7459" spans="3:6" s="532" customFormat="1">
      <c r="C7459" s="536"/>
      <c r="F7459" s="537"/>
    </row>
    <row r="7460" spans="3:6" s="532" customFormat="1">
      <c r="C7460" s="536"/>
      <c r="F7460" s="537"/>
    </row>
    <row r="7461" spans="3:6" s="532" customFormat="1">
      <c r="C7461" s="536"/>
      <c r="F7461" s="537"/>
    </row>
    <row r="7462" spans="3:6" s="532" customFormat="1">
      <c r="C7462" s="536"/>
      <c r="F7462" s="537"/>
    </row>
    <row r="7463" spans="3:6" s="532" customFormat="1">
      <c r="C7463" s="536"/>
      <c r="F7463" s="537"/>
    </row>
    <row r="7464" spans="3:6" s="532" customFormat="1">
      <c r="C7464" s="536"/>
      <c r="F7464" s="537"/>
    </row>
    <row r="7465" spans="3:6" s="532" customFormat="1">
      <c r="C7465" s="536"/>
      <c r="F7465" s="537"/>
    </row>
    <row r="7466" spans="3:6" s="532" customFormat="1">
      <c r="C7466" s="536"/>
      <c r="F7466" s="537"/>
    </row>
    <row r="7467" spans="3:6" s="532" customFormat="1">
      <c r="C7467" s="536"/>
      <c r="F7467" s="537"/>
    </row>
    <row r="7468" spans="3:6" s="532" customFormat="1">
      <c r="C7468" s="536"/>
      <c r="F7468" s="537"/>
    </row>
    <row r="7469" spans="3:6" s="532" customFormat="1">
      <c r="C7469" s="536"/>
      <c r="F7469" s="537"/>
    </row>
    <row r="7470" spans="3:6" s="532" customFormat="1">
      <c r="C7470" s="536"/>
      <c r="F7470" s="537"/>
    </row>
    <row r="7471" spans="3:6" s="532" customFormat="1">
      <c r="C7471" s="536"/>
      <c r="F7471" s="537"/>
    </row>
    <row r="7472" spans="3:6" s="532" customFormat="1">
      <c r="C7472" s="536"/>
      <c r="F7472" s="537"/>
    </row>
    <row r="7473" spans="3:6" s="532" customFormat="1">
      <c r="C7473" s="536"/>
      <c r="F7473" s="537"/>
    </row>
    <row r="7474" spans="3:6" s="532" customFormat="1">
      <c r="C7474" s="536"/>
      <c r="F7474" s="537"/>
    </row>
    <row r="7475" spans="3:6" s="532" customFormat="1">
      <c r="C7475" s="536"/>
      <c r="F7475" s="537"/>
    </row>
    <row r="7476" spans="3:6" s="532" customFormat="1">
      <c r="C7476" s="536"/>
      <c r="F7476" s="537"/>
    </row>
    <row r="7477" spans="3:6" s="532" customFormat="1">
      <c r="C7477" s="536"/>
      <c r="F7477" s="537"/>
    </row>
    <row r="7478" spans="3:6" s="532" customFormat="1">
      <c r="C7478" s="536"/>
      <c r="F7478" s="537"/>
    </row>
    <row r="7479" spans="3:6" s="532" customFormat="1">
      <c r="C7479" s="536"/>
      <c r="F7479" s="537"/>
    </row>
    <row r="7480" spans="3:6" s="532" customFormat="1">
      <c r="C7480" s="536"/>
      <c r="F7480" s="537"/>
    </row>
    <row r="7481" spans="3:6" s="532" customFormat="1">
      <c r="C7481" s="536"/>
      <c r="F7481" s="537"/>
    </row>
    <row r="7482" spans="3:6" s="532" customFormat="1">
      <c r="C7482" s="536"/>
      <c r="F7482" s="537"/>
    </row>
    <row r="7483" spans="3:6" s="532" customFormat="1">
      <c r="C7483" s="536"/>
      <c r="F7483" s="537"/>
    </row>
    <row r="7484" spans="3:6" s="532" customFormat="1">
      <c r="C7484" s="536"/>
      <c r="F7484" s="537"/>
    </row>
    <row r="7485" spans="3:6" s="532" customFormat="1">
      <c r="C7485" s="536"/>
      <c r="F7485" s="537"/>
    </row>
    <row r="7486" spans="3:6" s="532" customFormat="1">
      <c r="C7486" s="536"/>
      <c r="F7486" s="537"/>
    </row>
    <row r="7487" spans="3:6" s="532" customFormat="1">
      <c r="C7487" s="536"/>
      <c r="F7487" s="537"/>
    </row>
    <row r="7488" spans="3:6" s="532" customFormat="1">
      <c r="C7488" s="536"/>
      <c r="F7488" s="537"/>
    </row>
    <row r="7489" spans="3:6" s="532" customFormat="1">
      <c r="C7489" s="536"/>
      <c r="F7489" s="537"/>
    </row>
    <row r="7490" spans="3:6" s="532" customFormat="1">
      <c r="C7490" s="536"/>
      <c r="F7490" s="537"/>
    </row>
    <row r="7491" spans="3:6" s="532" customFormat="1">
      <c r="C7491" s="536"/>
      <c r="F7491" s="537"/>
    </row>
    <row r="7492" spans="3:6" s="532" customFormat="1">
      <c r="C7492" s="536"/>
      <c r="F7492" s="537"/>
    </row>
    <row r="7493" spans="3:6" s="532" customFormat="1">
      <c r="C7493" s="536"/>
      <c r="F7493" s="537"/>
    </row>
    <row r="7494" spans="3:6" s="532" customFormat="1">
      <c r="C7494" s="536"/>
      <c r="F7494" s="537"/>
    </row>
    <row r="7495" spans="3:6" s="532" customFormat="1">
      <c r="C7495" s="536"/>
      <c r="F7495" s="537"/>
    </row>
    <row r="7496" spans="3:6" s="532" customFormat="1">
      <c r="C7496" s="536"/>
      <c r="F7496" s="537"/>
    </row>
    <row r="7497" spans="3:6" s="532" customFormat="1">
      <c r="C7497" s="536"/>
      <c r="F7497" s="537"/>
    </row>
    <row r="7498" spans="3:6" s="532" customFormat="1">
      <c r="C7498" s="536"/>
      <c r="F7498" s="537"/>
    </row>
    <row r="7499" spans="3:6" s="532" customFormat="1">
      <c r="C7499" s="536"/>
      <c r="F7499" s="537"/>
    </row>
    <row r="7500" spans="3:6" s="532" customFormat="1">
      <c r="C7500" s="536"/>
      <c r="F7500" s="537"/>
    </row>
    <row r="7501" spans="3:6" s="532" customFormat="1">
      <c r="C7501" s="536"/>
      <c r="F7501" s="537"/>
    </row>
    <row r="7502" spans="3:6" s="532" customFormat="1">
      <c r="C7502" s="536"/>
      <c r="F7502" s="537"/>
    </row>
    <row r="7503" spans="3:6" s="532" customFormat="1">
      <c r="C7503" s="536"/>
      <c r="F7503" s="537"/>
    </row>
    <row r="7504" spans="3:6" s="532" customFormat="1">
      <c r="C7504" s="536"/>
      <c r="F7504" s="537"/>
    </row>
    <row r="7505" spans="3:6" s="532" customFormat="1">
      <c r="C7505" s="536"/>
      <c r="F7505" s="537"/>
    </row>
    <row r="7506" spans="3:6" s="532" customFormat="1">
      <c r="C7506" s="536"/>
      <c r="F7506" s="537"/>
    </row>
    <row r="7507" spans="3:6" s="532" customFormat="1">
      <c r="C7507" s="536"/>
      <c r="F7507" s="537"/>
    </row>
    <row r="7508" spans="3:6" s="532" customFormat="1">
      <c r="C7508" s="536"/>
      <c r="F7508" s="537"/>
    </row>
    <row r="7509" spans="3:6" s="532" customFormat="1">
      <c r="C7509" s="536"/>
      <c r="F7509" s="537"/>
    </row>
    <row r="7510" spans="3:6" s="532" customFormat="1">
      <c r="C7510" s="536"/>
      <c r="F7510" s="537"/>
    </row>
    <row r="7511" spans="3:6" s="532" customFormat="1">
      <c r="C7511" s="536"/>
      <c r="F7511" s="537"/>
    </row>
    <row r="7512" spans="3:6" s="532" customFormat="1">
      <c r="C7512" s="536"/>
      <c r="F7512" s="537"/>
    </row>
    <row r="7513" spans="3:6" s="532" customFormat="1">
      <c r="C7513" s="536"/>
      <c r="F7513" s="537"/>
    </row>
    <row r="7514" spans="3:6" s="532" customFormat="1">
      <c r="C7514" s="536"/>
      <c r="F7514" s="537"/>
    </row>
    <row r="7515" spans="3:6" s="532" customFormat="1">
      <c r="C7515" s="536"/>
      <c r="F7515" s="537"/>
    </row>
    <row r="7516" spans="3:6" s="532" customFormat="1">
      <c r="C7516" s="536"/>
      <c r="F7516" s="537"/>
    </row>
    <row r="7517" spans="3:6" s="532" customFormat="1">
      <c r="C7517" s="536"/>
      <c r="F7517" s="537"/>
    </row>
    <row r="7518" spans="3:6" s="532" customFormat="1">
      <c r="C7518" s="536"/>
      <c r="F7518" s="537"/>
    </row>
    <row r="7519" spans="3:6" s="532" customFormat="1">
      <c r="C7519" s="536"/>
      <c r="F7519" s="537"/>
    </row>
    <row r="7520" spans="3:6" s="532" customFormat="1">
      <c r="C7520" s="536"/>
      <c r="F7520" s="537"/>
    </row>
    <row r="7521" spans="3:6" s="532" customFormat="1">
      <c r="C7521" s="536"/>
      <c r="F7521" s="537"/>
    </row>
    <row r="7522" spans="3:6" s="532" customFormat="1">
      <c r="C7522" s="536"/>
      <c r="F7522" s="537"/>
    </row>
    <row r="7523" spans="3:6" s="532" customFormat="1">
      <c r="C7523" s="536"/>
      <c r="F7523" s="537"/>
    </row>
    <row r="7524" spans="3:6" s="532" customFormat="1">
      <c r="C7524" s="536"/>
      <c r="F7524" s="537"/>
    </row>
    <row r="7525" spans="3:6" s="532" customFormat="1">
      <c r="C7525" s="536"/>
      <c r="F7525" s="537"/>
    </row>
    <row r="7526" spans="3:6" s="532" customFormat="1">
      <c r="C7526" s="536"/>
      <c r="F7526" s="537"/>
    </row>
    <row r="7527" spans="3:6" s="532" customFormat="1">
      <c r="C7527" s="536"/>
      <c r="F7527" s="537"/>
    </row>
    <row r="7528" spans="3:6" s="532" customFormat="1">
      <c r="C7528" s="536"/>
      <c r="F7528" s="537"/>
    </row>
    <row r="7529" spans="3:6" s="532" customFormat="1">
      <c r="C7529" s="536"/>
      <c r="F7529" s="537"/>
    </row>
    <row r="7530" spans="3:6" s="532" customFormat="1">
      <c r="C7530" s="536"/>
      <c r="F7530" s="537"/>
    </row>
    <row r="7531" spans="3:6" s="532" customFormat="1">
      <c r="C7531" s="536"/>
      <c r="F7531" s="537"/>
    </row>
    <row r="7532" spans="3:6" s="532" customFormat="1">
      <c r="C7532" s="536"/>
      <c r="F7532" s="537"/>
    </row>
    <row r="7533" spans="3:6" s="532" customFormat="1">
      <c r="C7533" s="536"/>
      <c r="F7533" s="537"/>
    </row>
    <row r="7534" spans="3:6" s="532" customFormat="1">
      <c r="C7534" s="536"/>
      <c r="F7534" s="537"/>
    </row>
    <row r="7535" spans="3:6" s="532" customFormat="1">
      <c r="C7535" s="536"/>
      <c r="F7535" s="537"/>
    </row>
    <row r="7536" spans="3:6" s="532" customFormat="1">
      <c r="C7536" s="536"/>
      <c r="F7536" s="537"/>
    </row>
    <row r="7537" spans="3:6" s="532" customFormat="1">
      <c r="C7537" s="536"/>
      <c r="F7537" s="537"/>
    </row>
    <row r="7538" spans="3:6" s="532" customFormat="1">
      <c r="C7538" s="536"/>
      <c r="F7538" s="537"/>
    </row>
    <row r="7539" spans="3:6" s="532" customFormat="1">
      <c r="C7539" s="536"/>
      <c r="F7539" s="537"/>
    </row>
    <row r="7540" spans="3:6" s="532" customFormat="1">
      <c r="C7540" s="536"/>
      <c r="F7540" s="537"/>
    </row>
    <row r="7541" spans="3:6" s="532" customFormat="1">
      <c r="C7541" s="536"/>
      <c r="F7541" s="537"/>
    </row>
    <row r="7542" spans="3:6" s="532" customFormat="1">
      <c r="C7542" s="536"/>
      <c r="F7542" s="537"/>
    </row>
    <row r="7543" spans="3:6" s="532" customFormat="1">
      <c r="C7543" s="536"/>
      <c r="F7543" s="537"/>
    </row>
    <row r="7544" spans="3:6" s="532" customFormat="1">
      <c r="C7544" s="536"/>
      <c r="F7544" s="537"/>
    </row>
    <row r="7545" spans="3:6" s="532" customFormat="1">
      <c r="C7545" s="536"/>
      <c r="F7545" s="537"/>
    </row>
    <row r="7546" spans="3:6" s="532" customFormat="1">
      <c r="C7546" s="536"/>
      <c r="F7546" s="537"/>
    </row>
    <row r="7547" spans="3:6" s="532" customFormat="1">
      <c r="C7547" s="536"/>
      <c r="F7547" s="537"/>
    </row>
    <row r="7548" spans="3:6" s="532" customFormat="1">
      <c r="C7548" s="536"/>
      <c r="F7548" s="537"/>
    </row>
    <row r="7549" spans="3:6" s="532" customFormat="1">
      <c r="C7549" s="536"/>
      <c r="F7549" s="537"/>
    </row>
    <row r="7550" spans="3:6" s="532" customFormat="1">
      <c r="C7550" s="536"/>
      <c r="F7550" s="537"/>
    </row>
    <row r="7551" spans="3:6" s="532" customFormat="1">
      <c r="C7551" s="536"/>
      <c r="F7551" s="537"/>
    </row>
    <row r="7552" spans="3:6" s="532" customFormat="1">
      <c r="C7552" s="536"/>
      <c r="F7552" s="537"/>
    </row>
    <row r="7553" spans="3:6" s="532" customFormat="1">
      <c r="C7553" s="536"/>
      <c r="F7553" s="537"/>
    </row>
    <row r="7554" spans="3:6" s="532" customFormat="1">
      <c r="C7554" s="536"/>
      <c r="F7554" s="537"/>
    </row>
    <row r="7555" spans="3:6" s="532" customFormat="1">
      <c r="C7555" s="536"/>
      <c r="F7555" s="537"/>
    </row>
    <row r="7556" spans="3:6" s="532" customFormat="1">
      <c r="C7556" s="536"/>
      <c r="F7556" s="537"/>
    </row>
    <row r="7557" spans="3:6" s="532" customFormat="1">
      <c r="C7557" s="536"/>
      <c r="F7557" s="537"/>
    </row>
    <row r="7558" spans="3:6" s="532" customFormat="1">
      <c r="C7558" s="536"/>
      <c r="F7558" s="537"/>
    </row>
    <row r="7559" spans="3:6" s="532" customFormat="1">
      <c r="C7559" s="536"/>
      <c r="F7559" s="537"/>
    </row>
    <row r="7560" spans="3:6" s="532" customFormat="1">
      <c r="C7560" s="536"/>
      <c r="F7560" s="537"/>
    </row>
    <row r="7561" spans="3:6" s="532" customFormat="1">
      <c r="C7561" s="536"/>
      <c r="F7561" s="537"/>
    </row>
    <row r="7562" spans="3:6" s="532" customFormat="1">
      <c r="C7562" s="536"/>
      <c r="F7562" s="537"/>
    </row>
    <row r="7563" spans="3:6" s="532" customFormat="1">
      <c r="C7563" s="536"/>
      <c r="F7563" s="537"/>
    </row>
    <row r="7564" spans="3:6" s="532" customFormat="1">
      <c r="C7564" s="536"/>
      <c r="F7564" s="537"/>
    </row>
    <row r="7565" spans="3:6" s="532" customFormat="1">
      <c r="C7565" s="536"/>
      <c r="F7565" s="537"/>
    </row>
    <row r="7566" spans="3:6" s="532" customFormat="1">
      <c r="C7566" s="536"/>
      <c r="F7566" s="537"/>
    </row>
    <row r="7567" spans="3:6" s="532" customFormat="1">
      <c r="C7567" s="536"/>
      <c r="F7567" s="537"/>
    </row>
    <row r="7568" spans="3:6" s="532" customFormat="1">
      <c r="C7568" s="536"/>
      <c r="F7568" s="537"/>
    </row>
    <row r="7569" spans="3:6" s="532" customFormat="1">
      <c r="C7569" s="536"/>
      <c r="F7569" s="537"/>
    </row>
    <row r="7570" spans="3:6" s="532" customFormat="1">
      <c r="C7570" s="536"/>
      <c r="F7570" s="537"/>
    </row>
    <row r="7571" spans="3:6" s="532" customFormat="1">
      <c r="C7571" s="536"/>
      <c r="F7571" s="537"/>
    </row>
    <row r="7572" spans="3:6" s="532" customFormat="1">
      <c r="C7572" s="536"/>
      <c r="F7572" s="537"/>
    </row>
    <row r="7573" spans="3:6" s="532" customFormat="1">
      <c r="C7573" s="536"/>
      <c r="F7573" s="537"/>
    </row>
    <row r="7574" spans="3:6" s="532" customFormat="1">
      <c r="C7574" s="536"/>
      <c r="F7574" s="537"/>
    </row>
    <row r="7575" spans="3:6" s="532" customFormat="1">
      <c r="C7575" s="536"/>
      <c r="F7575" s="537"/>
    </row>
    <row r="7576" spans="3:6" s="532" customFormat="1">
      <c r="C7576" s="536"/>
      <c r="F7576" s="537"/>
    </row>
    <row r="7577" spans="3:6" s="532" customFormat="1">
      <c r="C7577" s="536"/>
      <c r="F7577" s="537"/>
    </row>
    <row r="7578" spans="3:6" s="532" customFormat="1">
      <c r="C7578" s="536"/>
      <c r="F7578" s="537"/>
    </row>
    <row r="7579" spans="3:6" s="532" customFormat="1">
      <c r="C7579" s="536"/>
      <c r="F7579" s="537"/>
    </row>
    <row r="7580" spans="3:6" s="532" customFormat="1">
      <c r="C7580" s="536"/>
      <c r="F7580" s="537"/>
    </row>
    <row r="7581" spans="3:6" s="532" customFormat="1">
      <c r="C7581" s="536"/>
      <c r="F7581" s="537"/>
    </row>
    <row r="7582" spans="3:6" s="532" customFormat="1">
      <c r="C7582" s="536"/>
      <c r="F7582" s="537"/>
    </row>
    <row r="7583" spans="3:6" s="532" customFormat="1">
      <c r="C7583" s="536"/>
      <c r="F7583" s="537"/>
    </row>
    <row r="7584" spans="3:6" s="532" customFormat="1">
      <c r="C7584" s="536"/>
      <c r="F7584" s="537"/>
    </row>
    <row r="7585" spans="3:6" s="532" customFormat="1">
      <c r="C7585" s="536"/>
      <c r="F7585" s="537"/>
    </row>
    <row r="7586" spans="3:6" s="532" customFormat="1">
      <c r="C7586" s="536"/>
      <c r="F7586" s="537"/>
    </row>
    <row r="7587" spans="3:6" s="532" customFormat="1">
      <c r="C7587" s="536"/>
      <c r="F7587" s="537"/>
    </row>
    <row r="7588" spans="3:6" s="532" customFormat="1">
      <c r="C7588" s="536"/>
      <c r="F7588" s="537"/>
    </row>
    <row r="7589" spans="3:6" s="532" customFormat="1">
      <c r="C7589" s="536"/>
      <c r="F7589" s="537"/>
    </row>
    <row r="7590" spans="3:6" s="532" customFormat="1">
      <c r="C7590" s="536"/>
      <c r="F7590" s="537"/>
    </row>
    <row r="7591" spans="3:6" s="532" customFormat="1">
      <c r="C7591" s="536"/>
      <c r="F7591" s="537"/>
    </row>
    <row r="7592" spans="3:6" s="532" customFormat="1">
      <c r="C7592" s="536"/>
      <c r="F7592" s="537"/>
    </row>
    <row r="7593" spans="3:6" s="532" customFormat="1">
      <c r="C7593" s="536"/>
      <c r="F7593" s="537"/>
    </row>
    <row r="7594" spans="3:6" s="532" customFormat="1">
      <c r="C7594" s="536"/>
      <c r="F7594" s="537"/>
    </row>
    <row r="7595" spans="3:6" s="532" customFormat="1">
      <c r="C7595" s="536"/>
      <c r="F7595" s="537"/>
    </row>
    <row r="7596" spans="3:6" s="532" customFormat="1">
      <c r="C7596" s="536"/>
      <c r="F7596" s="537"/>
    </row>
    <row r="7597" spans="3:6" s="532" customFormat="1">
      <c r="C7597" s="536"/>
      <c r="F7597" s="537"/>
    </row>
    <row r="7598" spans="3:6" s="532" customFormat="1">
      <c r="C7598" s="536"/>
      <c r="F7598" s="537"/>
    </row>
    <row r="7599" spans="3:6" s="532" customFormat="1">
      <c r="C7599" s="536"/>
      <c r="F7599" s="537"/>
    </row>
    <row r="7600" spans="3:6" s="532" customFormat="1">
      <c r="C7600" s="536"/>
      <c r="F7600" s="537"/>
    </row>
    <row r="7601" spans="3:6" s="532" customFormat="1">
      <c r="C7601" s="536"/>
      <c r="F7601" s="537"/>
    </row>
    <row r="7602" spans="3:6" s="532" customFormat="1">
      <c r="C7602" s="536"/>
      <c r="F7602" s="537"/>
    </row>
    <row r="7603" spans="3:6" s="532" customFormat="1">
      <c r="C7603" s="536"/>
      <c r="F7603" s="537"/>
    </row>
    <row r="7604" spans="3:6" s="532" customFormat="1">
      <c r="C7604" s="536"/>
      <c r="F7604" s="537"/>
    </row>
    <row r="7605" spans="3:6" s="532" customFormat="1">
      <c r="C7605" s="536"/>
      <c r="F7605" s="537"/>
    </row>
    <row r="7606" spans="3:6" s="532" customFormat="1">
      <c r="C7606" s="536"/>
      <c r="F7606" s="537"/>
    </row>
    <row r="7607" spans="3:6" s="532" customFormat="1">
      <c r="C7607" s="536"/>
      <c r="F7607" s="537"/>
    </row>
    <row r="7608" spans="3:6" s="532" customFormat="1">
      <c r="C7608" s="536"/>
      <c r="F7608" s="537"/>
    </row>
    <row r="7609" spans="3:6" s="532" customFormat="1">
      <c r="C7609" s="536"/>
      <c r="F7609" s="537"/>
    </row>
    <row r="7610" spans="3:6" s="532" customFormat="1">
      <c r="C7610" s="536"/>
      <c r="F7610" s="537"/>
    </row>
    <row r="7611" spans="3:6" s="532" customFormat="1">
      <c r="C7611" s="536"/>
      <c r="F7611" s="537"/>
    </row>
    <row r="7612" spans="3:6" s="532" customFormat="1">
      <c r="C7612" s="536"/>
      <c r="F7612" s="537"/>
    </row>
    <row r="7613" spans="3:6" s="532" customFormat="1">
      <c r="C7613" s="536"/>
      <c r="F7613" s="537"/>
    </row>
    <row r="7614" spans="3:6" s="532" customFormat="1">
      <c r="C7614" s="536"/>
      <c r="F7614" s="537"/>
    </row>
    <row r="7615" spans="3:6" s="532" customFormat="1">
      <c r="C7615" s="536"/>
      <c r="F7615" s="537"/>
    </row>
    <row r="7616" spans="3:6" s="532" customFormat="1">
      <c r="C7616" s="536"/>
      <c r="F7616" s="537"/>
    </row>
    <row r="7617" spans="3:6" s="532" customFormat="1">
      <c r="C7617" s="536"/>
      <c r="F7617" s="537"/>
    </row>
    <row r="7618" spans="3:6" s="532" customFormat="1">
      <c r="C7618" s="536"/>
      <c r="F7618" s="537"/>
    </row>
    <row r="7619" spans="3:6" s="532" customFormat="1">
      <c r="C7619" s="536"/>
      <c r="F7619" s="537"/>
    </row>
    <row r="7620" spans="3:6" s="532" customFormat="1">
      <c r="C7620" s="536"/>
      <c r="F7620" s="537"/>
    </row>
    <row r="7621" spans="3:6" s="532" customFormat="1">
      <c r="C7621" s="536"/>
      <c r="F7621" s="537"/>
    </row>
    <row r="7622" spans="3:6" s="532" customFormat="1">
      <c r="C7622" s="536"/>
      <c r="F7622" s="537"/>
    </row>
    <row r="7623" spans="3:6" s="532" customFormat="1">
      <c r="C7623" s="536"/>
      <c r="F7623" s="537"/>
    </row>
    <row r="7624" spans="3:6" s="532" customFormat="1">
      <c r="C7624" s="536"/>
      <c r="F7624" s="537"/>
    </row>
    <row r="7625" spans="3:6" s="532" customFormat="1">
      <c r="C7625" s="536"/>
      <c r="F7625" s="537"/>
    </row>
    <row r="7626" spans="3:6" s="532" customFormat="1">
      <c r="C7626" s="536"/>
      <c r="F7626" s="537"/>
    </row>
    <row r="7627" spans="3:6" s="532" customFormat="1">
      <c r="C7627" s="536"/>
      <c r="F7627" s="537"/>
    </row>
    <row r="7628" spans="3:6" s="532" customFormat="1">
      <c r="C7628" s="536"/>
      <c r="F7628" s="537"/>
    </row>
    <row r="7629" spans="3:6" s="532" customFormat="1">
      <c r="C7629" s="536"/>
      <c r="F7629" s="537"/>
    </row>
    <row r="7630" spans="3:6" s="532" customFormat="1">
      <c r="C7630" s="536"/>
      <c r="F7630" s="537"/>
    </row>
    <row r="7631" spans="3:6" s="532" customFormat="1">
      <c r="C7631" s="536"/>
      <c r="F7631" s="537"/>
    </row>
    <row r="7632" spans="3:6" s="532" customFormat="1">
      <c r="C7632" s="536"/>
      <c r="F7632" s="537"/>
    </row>
    <row r="7633" spans="3:6" s="532" customFormat="1">
      <c r="C7633" s="536"/>
      <c r="F7633" s="537"/>
    </row>
    <row r="7634" spans="3:6" s="532" customFormat="1">
      <c r="C7634" s="536"/>
      <c r="F7634" s="537"/>
    </row>
    <row r="7635" spans="3:6" s="532" customFormat="1">
      <c r="C7635" s="536"/>
      <c r="F7635" s="537"/>
    </row>
    <row r="7636" spans="3:6" s="532" customFormat="1">
      <c r="C7636" s="536"/>
      <c r="F7636" s="537"/>
    </row>
    <row r="7637" spans="3:6" s="532" customFormat="1">
      <c r="C7637" s="536"/>
      <c r="F7637" s="537"/>
    </row>
    <row r="7638" spans="3:6" s="532" customFormat="1">
      <c r="C7638" s="536"/>
      <c r="F7638" s="537"/>
    </row>
    <row r="7639" spans="3:6" s="532" customFormat="1">
      <c r="C7639" s="536"/>
      <c r="F7639" s="537"/>
    </row>
    <row r="7640" spans="3:6" s="532" customFormat="1">
      <c r="C7640" s="536"/>
      <c r="F7640" s="537"/>
    </row>
    <row r="7641" spans="3:6" s="532" customFormat="1">
      <c r="C7641" s="536"/>
      <c r="F7641" s="537"/>
    </row>
    <row r="7642" spans="3:6" s="532" customFormat="1">
      <c r="C7642" s="536"/>
      <c r="F7642" s="537"/>
    </row>
    <row r="7643" spans="3:6" s="532" customFormat="1">
      <c r="C7643" s="536"/>
      <c r="F7643" s="537"/>
    </row>
    <row r="7644" spans="3:6" s="532" customFormat="1">
      <c r="C7644" s="536"/>
      <c r="F7644" s="537"/>
    </row>
    <row r="7645" spans="3:6" s="532" customFormat="1">
      <c r="C7645" s="536"/>
      <c r="F7645" s="537"/>
    </row>
    <row r="7646" spans="3:6" s="532" customFormat="1">
      <c r="C7646" s="536"/>
      <c r="F7646" s="537"/>
    </row>
    <row r="7647" spans="3:6" s="532" customFormat="1">
      <c r="C7647" s="536"/>
      <c r="F7647" s="537"/>
    </row>
    <row r="7648" spans="3:6" s="532" customFormat="1">
      <c r="C7648" s="536"/>
      <c r="F7648" s="537"/>
    </row>
    <row r="7649" spans="3:6" s="532" customFormat="1">
      <c r="C7649" s="536"/>
      <c r="F7649" s="537"/>
    </row>
    <row r="7650" spans="3:6" s="532" customFormat="1">
      <c r="C7650" s="536"/>
      <c r="F7650" s="537"/>
    </row>
    <row r="7651" spans="3:6" s="532" customFormat="1">
      <c r="C7651" s="536"/>
      <c r="F7651" s="537"/>
    </row>
    <row r="7652" spans="3:6" s="532" customFormat="1">
      <c r="C7652" s="536"/>
      <c r="F7652" s="537"/>
    </row>
    <row r="7653" spans="3:6" s="532" customFormat="1">
      <c r="C7653" s="536"/>
      <c r="F7653" s="537"/>
    </row>
    <row r="7654" spans="3:6" s="532" customFormat="1">
      <c r="C7654" s="536"/>
      <c r="F7654" s="537"/>
    </row>
    <row r="7655" spans="3:6" s="532" customFormat="1">
      <c r="C7655" s="536"/>
      <c r="F7655" s="537"/>
    </row>
    <row r="7656" spans="3:6" s="532" customFormat="1">
      <c r="C7656" s="536"/>
      <c r="F7656" s="537"/>
    </row>
    <row r="7657" spans="3:6" s="532" customFormat="1">
      <c r="C7657" s="536"/>
      <c r="F7657" s="537"/>
    </row>
    <row r="7658" spans="3:6" s="532" customFormat="1">
      <c r="C7658" s="536"/>
      <c r="F7658" s="537"/>
    </row>
    <row r="7659" spans="3:6" s="532" customFormat="1">
      <c r="C7659" s="536"/>
      <c r="F7659" s="537"/>
    </row>
    <row r="7660" spans="3:6" s="532" customFormat="1">
      <c r="C7660" s="536"/>
      <c r="F7660" s="537"/>
    </row>
    <row r="7661" spans="3:6" s="532" customFormat="1">
      <c r="C7661" s="536"/>
      <c r="F7661" s="537"/>
    </row>
    <row r="7662" spans="3:6" s="532" customFormat="1">
      <c r="C7662" s="536"/>
      <c r="F7662" s="537"/>
    </row>
    <row r="7663" spans="3:6" s="532" customFormat="1">
      <c r="C7663" s="536"/>
      <c r="F7663" s="537"/>
    </row>
    <row r="7664" spans="3:6" s="532" customFormat="1">
      <c r="C7664" s="536"/>
      <c r="F7664" s="537"/>
    </row>
    <row r="7665" spans="3:6" s="532" customFormat="1">
      <c r="C7665" s="536"/>
      <c r="F7665" s="537"/>
    </row>
    <row r="7666" spans="3:6" s="532" customFormat="1">
      <c r="C7666" s="536"/>
      <c r="F7666" s="537"/>
    </row>
    <row r="7667" spans="3:6" s="532" customFormat="1">
      <c r="C7667" s="536"/>
      <c r="F7667" s="537"/>
    </row>
    <row r="7668" spans="3:6" s="532" customFormat="1">
      <c r="C7668" s="536"/>
      <c r="F7668" s="537"/>
    </row>
    <row r="7669" spans="3:6" s="532" customFormat="1">
      <c r="C7669" s="536"/>
      <c r="F7669" s="537"/>
    </row>
    <row r="7670" spans="3:6" s="532" customFormat="1">
      <c r="C7670" s="536"/>
      <c r="F7670" s="537"/>
    </row>
    <row r="7671" spans="3:6" s="532" customFormat="1">
      <c r="C7671" s="536"/>
      <c r="F7671" s="537"/>
    </row>
    <row r="7672" spans="3:6" s="532" customFormat="1">
      <c r="C7672" s="536"/>
      <c r="F7672" s="537"/>
    </row>
    <row r="7673" spans="3:6" s="532" customFormat="1">
      <c r="C7673" s="536"/>
      <c r="F7673" s="537"/>
    </row>
    <row r="7674" spans="3:6" s="532" customFormat="1">
      <c r="C7674" s="536"/>
      <c r="F7674" s="537"/>
    </row>
    <row r="7675" spans="3:6" s="532" customFormat="1">
      <c r="C7675" s="536"/>
      <c r="F7675" s="537"/>
    </row>
    <row r="7676" spans="3:6" s="532" customFormat="1">
      <c r="C7676" s="536"/>
      <c r="F7676" s="537"/>
    </row>
    <row r="7677" spans="3:6" s="532" customFormat="1">
      <c r="C7677" s="536"/>
      <c r="F7677" s="537"/>
    </row>
    <row r="7678" spans="3:6" s="532" customFormat="1">
      <c r="C7678" s="536"/>
      <c r="F7678" s="537"/>
    </row>
    <row r="7679" spans="3:6" s="532" customFormat="1">
      <c r="C7679" s="536"/>
      <c r="F7679" s="537"/>
    </row>
    <row r="7680" spans="3:6" s="532" customFormat="1">
      <c r="C7680" s="536"/>
      <c r="F7680" s="537"/>
    </row>
    <row r="7681" spans="3:6" s="532" customFormat="1">
      <c r="C7681" s="536"/>
      <c r="F7681" s="537"/>
    </row>
    <row r="7682" spans="3:6" s="532" customFormat="1">
      <c r="C7682" s="536"/>
      <c r="F7682" s="537"/>
    </row>
    <row r="7683" spans="3:6" s="532" customFormat="1">
      <c r="C7683" s="536"/>
      <c r="F7683" s="537"/>
    </row>
    <row r="7684" spans="3:6" s="532" customFormat="1">
      <c r="C7684" s="536"/>
      <c r="F7684" s="537"/>
    </row>
    <row r="7685" spans="3:6" s="532" customFormat="1">
      <c r="C7685" s="536"/>
      <c r="F7685" s="537"/>
    </row>
    <row r="7686" spans="3:6" s="532" customFormat="1">
      <c r="C7686" s="536"/>
      <c r="F7686" s="537"/>
    </row>
    <row r="7687" spans="3:6" s="532" customFormat="1">
      <c r="C7687" s="536"/>
      <c r="F7687" s="537"/>
    </row>
    <row r="7688" spans="3:6" s="532" customFormat="1">
      <c r="C7688" s="536"/>
      <c r="F7688" s="537"/>
    </row>
    <row r="7689" spans="3:6" s="532" customFormat="1">
      <c r="C7689" s="536"/>
      <c r="F7689" s="537"/>
    </row>
    <row r="7690" spans="3:6" s="532" customFormat="1">
      <c r="C7690" s="536"/>
      <c r="F7690" s="537"/>
    </row>
    <row r="7691" spans="3:6" s="532" customFormat="1">
      <c r="C7691" s="536"/>
      <c r="F7691" s="537"/>
    </row>
    <row r="7692" spans="3:6" s="532" customFormat="1">
      <c r="C7692" s="536"/>
      <c r="F7692" s="537"/>
    </row>
    <row r="7693" spans="3:6" s="532" customFormat="1">
      <c r="C7693" s="536"/>
      <c r="F7693" s="537"/>
    </row>
    <row r="7694" spans="3:6" s="532" customFormat="1">
      <c r="C7694" s="536"/>
      <c r="F7694" s="537"/>
    </row>
    <row r="7695" spans="3:6" s="532" customFormat="1">
      <c r="C7695" s="536"/>
      <c r="F7695" s="537"/>
    </row>
    <row r="7696" spans="3:6" s="532" customFormat="1">
      <c r="C7696" s="536"/>
      <c r="F7696" s="537"/>
    </row>
    <row r="7697" spans="3:6" s="532" customFormat="1">
      <c r="C7697" s="536"/>
      <c r="F7697" s="537"/>
    </row>
    <row r="7698" spans="3:6" s="532" customFormat="1">
      <c r="C7698" s="536"/>
      <c r="F7698" s="537"/>
    </row>
    <row r="7699" spans="3:6" s="532" customFormat="1">
      <c r="C7699" s="536"/>
      <c r="F7699" s="537"/>
    </row>
    <row r="7700" spans="3:6" s="532" customFormat="1">
      <c r="C7700" s="536"/>
      <c r="F7700" s="537"/>
    </row>
    <row r="7701" spans="3:6" s="532" customFormat="1">
      <c r="C7701" s="536"/>
      <c r="F7701" s="537"/>
    </row>
    <row r="7702" spans="3:6" s="532" customFormat="1">
      <c r="C7702" s="536"/>
      <c r="F7702" s="537"/>
    </row>
    <row r="7703" spans="3:6" s="532" customFormat="1">
      <c r="C7703" s="536"/>
      <c r="F7703" s="537"/>
    </row>
    <row r="7704" spans="3:6" s="532" customFormat="1">
      <c r="C7704" s="536"/>
      <c r="F7704" s="537"/>
    </row>
    <row r="7705" spans="3:6" s="532" customFormat="1">
      <c r="C7705" s="536"/>
      <c r="F7705" s="537"/>
    </row>
    <row r="7706" spans="3:6" s="532" customFormat="1">
      <c r="C7706" s="536"/>
      <c r="F7706" s="537"/>
    </row>
    <row r="7707" spans="3:6" s="532" customFormat="1">
      <c r="C7707" s="536"/>
      <c r="F7707" s="537"/>
    </row>
    <row r="7708" spans="3:6" s="532" customFormat="1">
      <c r="C7708" s="536"/>
      <c r="F7708" s="537"/>
    </row>
    <row r="7709" spans="3:6" s="532" customFormat="1">
      <c r="C7709" s="536"/>
      <c r="F7709" s="537"/>
    </row>
    <row r="7710" spans="3:6" s="532" customFormat="1">
      <c r="C7710" s="536"/>
      <c r="F7710" s="537"/>
    </row>
    <row r="7711" spans="3:6" s="532" customFormat="1">
      <c r="C7711" s="536"/>
      <c r="F7711" s="537"/>
    </row>
    <row r="7712" spans="3:6" s="532" customFormat="1">
      <c r="C7712" s="536"/>
      <c r="F7712" s="537"/>
    </row>
    <row r="7713" spans="3:6" s="532" customFormat="1">
      <c r="C7713" s="536"/>
      <c r="F7713" s="537"/>
    </row>
    <row r="7714" spans="3:6" s="532" customFormat="1">
      <c r="C7714" s="536"/>
      <c r="F7714" s="537"/>
    </row>
    <row r="7715" spans="3:6" s="532" customFormat="1">
      <c r="C7715" s="536"/>
      <c r="F7715" s="537"/>
    </row>
    <row r="7716" spans="3:6" s="532" customFormat="1">
      <c r="C7716" s="536"/>
      <c r="F7716" s="537"/>
    </row>
    <row r="7717" spans="3:6" s="532" customFormat="1">
      <c r="C7717" s="536"/>
      <c r="F7717" s="537"/>
    </row>
    <row r="7718" spans="3:6" s="532" customFormat="1">
      <c r="C7718" s="536"/>
      <c r="F7718" s="537"/>
    </row>
    <row r="7719" spans="3:6" s="532" customFormat="1">
      <c r="C7719" s="536"/>
      <c r="F7719" s="537"/>
    </row>
    <row r="7720" spans="3:6" s="532" customFormat="1">
      <c r="C7720" s="536"/>
      <c r="F7720" s="537"/>
    </row>
    <row r="7721" spans="3:6" s="532" customFormat="1">
      <c r="C7721" s="536"/>
      <c r="F7721" s="537"/>
    </row>
    <row r="7722" spans="3:6" s="532" customFormat="1">
      <c r="C7722" s="536"/>
      <c r="F7722" s="537"/>
    </row>
    <row r="7723" spans="3:6" s="532" customFormat="1">
      <c r="C7723" s="536"/>
      <c r="F7723" s="537"/>
    </row>
    <row r="7724" spans="3:6" s="532" customFormat="1">
      <c r="C7724" s="536"/>
      <c r="F7724" s="537"/>
    </row>
    <row r="7725" spans="3:6" s="532" customFormat="1">
      <c r="C7725" s="536"/>
      <c r="F7725" s="537"/>
    </row>
    <row r="7726" spans="3:6" s="532" customFormat="1">
      <c r="C7726" s="536"/>
      <c r="F7726" s="537"/>
    </row>
    <row r="7727" spans="3:6" s="532" customFormat="1">
      <c r="C7727" s="536"/>
      <c r="F7727" s="537"/>
    </row>
    <row r="7728" spans="3:6" s="532" customFormat="1">
      <c r="C7728" s="536"/>
      <c r="F7728" s="537"/>
    </row>
    <row r="7729" spans="3:6" s="532" customFormat="1">
      <c r="C7729" s="536"/>
      <c r="F7729" s="537"/>
    </row>
    <row r="7730" spans="3:6" s="532" customFormat="1">
      <c r="C7730" s="536"/>
      <c r="F7730" s="537"/>
    </row>
    <row r="7731" spans="3:6" s="532" customFormat="1">
      <c r="C7731" s="536"/>
      <c r="F7731" s="537"/>
    </row>
    <row r="7732" spans="3:6" s="532" customFormat="1">
      <c r="C7732" s="536"/>
      <c r="F7732" s="537"/>
    </row>
    <row r="7733" spans="3:6" s="532" customFormat="1">
      <c r="C7733" s="536"/>
      <c r="F7733" s="537"/>
    </row>
    <row r="7734" spans="3:6" s="532" customFormat="1">
      <c r="C7734" s="536"/>
      <c r="F7734" s="537"/>
    </row>
    <row r="7735" spans="3:6" s="532" customFormat="1">
      <c r="C7735" s="536"/>
      <c r="F7735" s="537"/>
    </row>
    <row r="7736" spans="3:6" s="532" customFormat="1">
      <c r="C7736" s="536"/>
      <c r="F7736" s="537"/>
    </row>
    <row r="7737" spans="3:6" s="532" customFormat="1">
      <c r="C7737" s="536"/>
      <c r="F7737" s="537"/>
    </row>
    <row r="7738" spans="3:6" s="532" customFormat="1">
      <c r="C7738" s="536"/>
      <c r="F7738" s="537"/>
    </row>
    <row r="7739" spans="3:6" s="532" customFormat="1">
      <c r="C7739" s="536"/>
      <c r="F7739" s="537"/>
    </row>
    <row r="7740" spans="3:6" s="532" customFormat="1">
      <c r="C7740" s="536"/>
      <c r="F7740" s="537"/>
    </row>
    <row r="7741" spans="3:6" s="532" customFormat="1">
      <c r="C7741" s="536"/>
      <c r="F7741" s="537"/>
    </row>
    <row r="7742" spans="3:6" s="532" customFormat="1">
      <c r="C7742" s="536"/>
      <c r="F7742" s="537"/>
    </row>
    <row r="7743" spans="3:6" s="532" customFormat="1">
      <c r="C7743" s="536"/>
      <c r="F7743" s="537"/>
    </row>
    <row r="7744" spans="3:6" s="532" customFormat="1">
      <c r="C7744" s="536"/>
      <c r="F7744" s="537"/>
    </row>
    <row r="7745" spans="3:6" s="532" customFormat="1">
      <c r="C7745" s="536"/>
      <c r="F7745" s="537"/>
    </row>
    <row r="7746" spans="3:6" s="532" customFormat="1">
      <c r="C7746" s="536"/>
      <c r="F7746" s="537"/>
    </row>
    <row r="7747" spans="3:6" s="532" customFormat="1">
      <c r="C7747" s="536"/>
      <c r="F7747" s="537"/>
    </row>
    <row r="7748" spans="3:6" s="532" customFormat="1">
      <c r="C7748" s="536"/>
      <c r="F7748" s="537"/>
    </row>
    <row r="7749" spans="3:6" s="532" customFormat="1">
      <c r="C7749" s="536"/>
      <c r="F7749" s="537"/>
    </row>
    <row r="7750" spans="3:6" s="532" customFormat="1">
      <c r="C7750" s="536"/>
      <c r="F7750" s="537"/>
    </row>
    <row r="7751" spans="3:6" s="532" customFormat="1">
      <c r="C7751" s="536"/>
      <c r="F7751" s="537"/>
    </row>
    <row r="7752" spans="3:6" s="532" customFormat="1">
      <c r="C7752" s="536"/>
      <c r="F7752" s="537"/>
    </row>
    <row r="7753" spans="3:6" s="532" customFormat="1">
      <c r="C7753" s="536"/>
      <c r="F7753" s="537"/>
    </row>
    <row r="7754" spans="3:6" s="532" customFormat="1">
      <c r="C7754" s="536"/>
      <c r="F7754" s="537"/>
    </row>
    <row r="7755" spans="3:6" s="532" customFormat="1">
      <c r="C7755" s="536"/>
      <c r="F7755" s="537"/>
    </row>
    <row r="7756" spans="3:6" s="532" customFormat="1">
      <c r="C7756" s="536"/>
      <c r="F7756" s="537"/>
    </row>
    <row r="7757" spans="3:6" s="532" customFormat="1">
      <c r="C7757" s="536"/>
      <c r="F7757" s="537"/>
    </row>
    <row r="7758" spans="3:6" s="532" customFormat="1">
      <c r="C7758" s="536"/>
      <c r="F7758" s="537"/>
    </row>
    <row r="7759" spans="3:6" s="532" customFormat="1">
      <c r="C7759" s="536"/>
      <c r="F7759" s="537"/>
    </row>
    <row r="7760" spans="3:6" s="532" customFormat="1">
      <c r="C7760" s="536"/>
      <c r="F7760" s="537"/>
    </row>
    <row r="7761" spans="3:6" s="532" customFormat="1">
      <c r="C7761" s="536"/>
      <c r="F7761" s="537"/>
    </row>
    <row r="7762" spans="3:6" s="532" customFormat="1">
      <c r="C7762" s="536"/>
      <c r="F7762" s="537"/>
    </row>
    <row r="7763" spans="3:6" s="532" customFormat="1">
      <c r="C7763" s="536"/>
      <c r="F7763" s="537"/>
    </row>
    <row r="7764" spans="3:6" s="532" customFormat="1">
      <c r="C7764" s="536"/>
      <c r="F7764" s="537"/>
    </row>
    <row r="7765" spans="3:6" s="532" customFormat="1">
      <c r="C7765" s="536"/>
      <c r="F7765" s="537"/>
    </row>
    <row r="7766" spans="3:6" s="532" customFormat="1">
      <c r="C7766" s="536"/>
      <c r="F7766" s="537"/>
    </row>
    <row r="7767" spans="3:6" s="532" customFormat="1">
      <c r="C7767" s="536"/>
      <c r="F7767" s="537"/>
    </row>
    <row r="7768" spans="3:6" s="532" customFormat="1">
      <c r="C7768" s="536"/>
      <c r="F7768" s="537"/>
    </row>
    <row r="7769" spans="3:6" s="532" customFormat="1">
      <c r="C7769" s="536"/>
      <c r="F7769" s="537"/>
    </row>
    <row r="7770" spans="3:6" s="532" customFormat="1">
      <c r="C7770" s="536"/>
      <c r="F7770" s="537"/>
    </row>
    <row r="7771" spans="3:6" s="532" customFormat="1">
      <c r="C7771" s="536"/>
      <c r="F7771" s="537"/>
    </row>
    <row r="7772" spans="3:6" s="532" customFormat="1">
      <c r="C7772" s="536"/>
      <c r="F7772" s="537"/>
    </row>
    <row r="7773" spans="3:6" s="532" customFormat="1">
      <c r="C7773" s="536"/>
      <c r="F7773" s="537"/>
    </row>
    <row r="7774" spans="3:6" s="532" customFormat="1">
      <c r="C7774" s="536"/>
      <c r="F7774" s="537"/>
    </row>
    <row r="7775" spans="3:6" s="532" customFormat="1">
      <c r="C7775" s="536"/>
      <c r="F7775" s="537"/>
    </row>
    <row r="7776" spans="3:6" s="532" customFormat="1">
      <c r="C7776" s="536"/>
      <c r="F7776" s="537"/>
    </row>
    <row r="7777" spans="3:6" s="532" customFormat="1">
      <c r="C7777" s="536"/>
      <c r="F7777" s="537"/>
    </row>
    <row r="7778" spans="3:6" s="532" customFormat="1">
      <c r="C7778" s="536"/>
      <c r="F7778" s="537"/>
    </row>
    <row r="7779" spans="3:6" s="532" customFormat="1">
      <c r="C7779" s="536"/>
      <c r="F7779" s="537"/>
    </row>
    <row r="7780" spans="3:6" s="532" customFormat="1">
      <c r="C7780" s="536"/>
      <c r="F7780" s="537"/>
    </row>
    <row r="7781" spans="3:6" s="532" customFormat="1">
      <c r="C7781" s="536"/>
      <c r="F7781" s="537"/>
    </row>
    <row r="7782" spans="3:6" s="532" customFormat="1">
      <c r="C7782" s="536"/>
      <c r="F7782" s="537"/>
    </row>
    <row r="7783" spans="3:6" s="532" customFormat="1">
      <c r="C7783" s="536"/>
      <c r="F7783" s="537"/>
    </row>
    <row r="7784" spans="3:6" s="532" customFormat="1">
      <c r="C7784" s="536"/>
      <c r="F7784" s="537"/>
    </row>
    <row r="7785" spans="3:6" s="532" customFormat="1">
      <c r="C7785" s="536"/>
      <c r="F7785" s="537"/>
    </row>
    <row r="7786" spans="3:6" s="532" customFormat="1">
      <c r="C7786" s="536"/>
      <c r="F7786" s="537"/>
    </row>
    <row r="7787" spans="3:6" s="532" customFormat="1">
      <c r="C7787" s="536"/>
      <c r="F7787" s="537"/>
    </row>
    <row r="7788" spans="3:6" s="532" customFormat="1">
      <c r="C7788" s="536"/>
      <c r="F7788" s="537"/>
    </row>
    <row r="7789" spans="3:6" s="532" customFormat="1">
      <c r="C7789" s="536"/>
      <c r="F7789" s="537"/>
    </row>
    <row r="7790" spans="3:6" s="532" customFormat="1">
      <c r="C7790" s="536"/>
      <c r="F7790" s="537"/>
    </row>
    <row r="7791" spans="3:6" s="532" customFormat="1">
      <c r="C7791" s="536"/>
      <c r="F7791" s="537"/>
    </row>
    <row r="7792" spans="3:6" s="532" customFormat="1">
      <c r="C7792" s="536"/>
      <c r="F7792" s="537"/>
    </row>
    <row r="7793" spans="3:6" s="532" customFormat="1">
      <c r="C7793" s="536"/>
      <c r="F7793" s="537"/>
    </row>
    <row r="7794" spans="3:6" s="532" customFormat="1">
      <c r="C7794" s="536"/>
      <c r="F7794" s="537"/>
    </row>
    <row r="7795" spans="3:6" s="532" customFormat="1">
      <c r="C7795" s="536"/>
      <c r="F7795" s="537"/>
    </row>
    <row r="7796" spans="3:6" s="532" customFormat="1">
      <c r="C7796" s="536"/>
      <c r="F7796" s="537"/>
    </row>
    <row r="7797" spans="3:6" s="532" customFormat="1">
      <c r="C7797" s="536"/>
      <c r="F7797" s="537"/>
    </row>
    <row r="7798" spans="3:6" s="532" customFormat="1">
      <c r="C7798" s="536"/>
      <c r="F7798" s="537"/>
    </row>
    <row r="7799" spans="3:6" s="532" customFormat="1">
      <c r="C7799" s="536"/>
      <c r="F7799" s="537"/>
    </row>
    <row r="7800" spans="3:6" s="532" customFormat="1">
      <c r="C7800" s="536"/>
      <c r="F7800" s="537"/>
    </row>
    <row r="7801" spans="3:6" s="532" customFormat="1">
      <c r="C7801" s="536"/>
      <c r="F7801" s="537"/>
    </row>
    <row r="7802" spans="3:6" s="532" customFormat="1">
      <c r="C7802" s="536"/>
      <c r="F7802" s="537"/>
    </row>
    <row r="7803" spans="3:6" s="532" customFormat="1">
      <c r="C7803" s="536"/>
      <c r="F7803" s="537"/>
    </row>
    <row r="7804" spans="3:6" s="532" customFormat="1">
      <c r="C7804" s="536"/>
      <c r="F7804" s="537"/>
    </row>
    <row r="7805" spans="3:6" s="532" customFormat="1">
      <c r="C7805" s="536"/>
      <c r="F7805" s="537"/>
    </row>
    <row r="7806" spans="3:6" s="532" customFormat="1">
      <c r="C7806" s="536"/>
      <c r="F7806" s="537"/>
    </row>
    <row r="7807" spans="3:6" s="532" customFormat="1">
      <c r="C7807" s="536"/>
      <c r="F7807" s="537"/>
    </row>
    <row r="7808" spans="3:6" s="532" customFormat="1">
      <c r="C7808" s="536"/>
      <c r="F7808" s="537"/>
    </row>
    <row r="7809" spans="3:6" s="532" customFormat="1">
      <c r="C7809" s="536"/>
      <c r="F7809" s="537"/>
    </row>
    <row r="7810" spans="3:6" s="532" customFormat="1">
      <c r="C7810" s="536"/>
      <c r="F7810" s="537"/>
    </row>
    <row r="7811" spans="3:6" s="532" customFormat="1">
      <c r="C7811" s="536"/>
      <c r="F7811" s="537"/>
    </row>
    <row r="7812" spans="3:6" s="532" customFormat="1">
      <c r="C7812" s="536"/>
      <c r="F7812" s="537"/>
    </row>
    <row r="7813" spans="3:6" s="532" customFormat="1">
      <c r="C7813" s="536"/>
      <c r="F7813" s="537"/>
    </row>
    <row r="7814" spans="3:6" s="532" customFormat="1">
      <c r="C7814" s="536"/>
      <c r="F7814" s="537"/>
    </row>
    <row r="7815" spans="3:6" s="532" customFormat="1">
      <c r="C7815" s="536"/>
      <c r="F7815" s="537"/>
    </row>
    <row r="7816" spans="3:6" s="532" customFormat="1">
      <c r="C7816" s="536"/>
      <c r="F7816" s="537"/>
    </row>
    <row r="7817" spans="3:6" s="532" customFormat="1">
      <c r="C7817" s="536"/>
      <c r="F7817" s="537"/>
    </row>
    <row r="7818" spans="3:6" s="532" customFormat="1">
      <c r="C7818" s="536"/>
      <c r="F7818" s="537"/>
    </row>
    <row r="7819" spans="3:6" s="532" customFormat="1">
      <c r="C7819" s="536"/>
      <c r="F7819" s="537"/>
    </row>
    <row r="7820" spans="3:6" s="532" customFormat="1">
      <c r="C7820" s="536"/>
      <c r="F7820" s="537"/>
    </row>
    <row r="7821" spans="3:6" s="532" customFormat="1">
      <c r="C7821" s="536"/>
      <c r="F7821" s="537"/>
    </row>
    <row r="7822" spans="3:6" s="532" customFormat="1">
      <c r="C7822" s="536"/>
      <c r="F7822" s="537"/>
    </row>
    <row r="7823" spans="3:6" s="532" customFormat="1">
      <c r="C7823" s="536"/>
      <c r="F7823" s="537"/>
    </row>
    <row r="7824" spans="3:6" s="532" customFormat="1">
      <c r="C7824" s="536"/>
      <c r="F7824" s="537"/>
    </row>
    <row r="7825" spans="3:6" s="532" customFormat="1">
      <c r="C7825" s="536"/>
      <c r="F7825" s="537"/>
    </row>
    <row r="7826" spans="3:6" s="532" customFormat="1">
      <c r="C7826" s="536"/>
      <c r="F7826" s="537"/>
    </row>
    <row r="7827" spans="3:6" s="532" customFormat="1">
      <c r="C7827" s="536"/>
      <c r="F7827" s="537"/>
    </row>
    <row r="7828" spans="3:6" s="532" customFormat="1">
      <c r="C7828" s="536"/>
      <c r="F7828" s="537"/>
    </row>
    <row r="7829" spans="3:6" s="532" customFormat="1">
      <c r="C7829" s="536"/>
      <c r="F7829" s="537"/>
    </row>
    <row r="7830" spans="3:6" s="532" customFormat="1">
      <c r="C7830" s="536"/>
      <c r="F7830" s="537"/>
    </row>
    <row r="7831" spans="3:6" s="532" customFormat="1">
      <c r="C7831" s="536"/>
      <c r="F7831" s="537"/>
    </row>
    <row r="7832" spans="3:6" s="532" customFormat="1">
      <c r="C7832" s="536"/>
      <c r="F7832" s="537"/>
    </row>
    <row r="7833" spans="3:6" s="532" customFormat="1">
      <c r="C7833" s="536"/>
      <c r="F7833" s="537"/>
    </row>
    <row r="7834" spans="3:6" s="532" customFormat="1">
      <c r="C7834" s="536"/>
      <c r="F7834" s="537"/>
    </row>
    <row r="7835" spans="3:6" s="532" customFormat="1">
      <c r="C7835" s="536"/>
      <c r="F7835" s="537"/>
    </row>
    <row r="7836" spans="3:6" s="532" customFormat="1">
      <c r="C7836" s="536"/>
      <c r="F7836" s="537"/>
    </row>
    <row r="7837" spans="3:6" s="532" customFormat="1">
      <c r="C7837" s="536"/>
      <c r="F7837" s="537"/>
    </row>
    <row r="7838" spans="3:6" s="532" customFormat="1">
      <c r="C7838" s="536"/>
      <c r="F7838" s="537"/>
    </row>
    <row r="7839" spans="3:6" s="532" customFormat="1">
      <c r="C7839" s="536"/>
      <c r="F7839" s="537"/>
    </row>
    <row r="7840" spans="3:6" s="532" customFormat="1">
      <c r="C7840" s="536"/>
      <c r="F7840" s="537"/>
    </row>
    <row r="7841" spans="3:6" s="532" customFormat="1">
      <c r="C7841" s="536"/>
      <c r="F7841" s="537"/>
    </row>
    <row r="7842" spans="3:6" s="532" customFormat="1">
      <c r="C7842" s="536"/>
      <c r="F7842" s="537"/>
    </row>
    <row r="7843" spans="3:6" s="532" customFormat="1">
      <c r="C7843" s="536"/>
      <c r="F7843" s="537"/>
    </row>
    <row r="7844" spans="3:6" s="532" customFormat="1">
      <c r="C7844" s="536"/>
      <c r="F7844" s="537"/>
    </row>
    <row r="7845" spans="3:6" s="532" customFormat="1">
      <c r="C7845" s="536"/>
      <c r="F7845" s="537"/>
    </row>
    <row r="7846" spans="3:6" s="532" customFormat="1">
      <c r="C7846" s="536"/>
      <c r="F7846" s="537"/>
    </row>
    <row r="7847" spans="3:6" s="532" customFormat="1">
      <c r="C7847" s="536"/>
      <c r="F7847" s="537"/>
    </row>
    <row r="7848" spans="3:6" s="532" customFormat="1">
      <c r="C7848" s="536"/>
      <c r="F7848" s="537"/>
    </row>
    <row r="7849" spans="3:6" s="532" customFormat="1">
      <c r="C7849" s="536"/>
      <c r="F7849" s="537"/>
    </row>
    <row r="7850" spans="3:6" s="532" customFormat="1">
      <c r="C7850" s="536"/>
      <c r="F7850" s="537"/>
    </row>
    <row r="7851" spans="3:6" s="532" customFormat="1">
      <c r="C7851" s="536"/>
      <c r="F7851" s="537"/>
    </row>
    <row r="7852" spans="3:6" s="532" customFormat="1">
      <c r="C7852" s="536"/>
      <c r="F7852" s="537"/>
    </row>
    <row r="7853" spans="3:6" s="532" customFormat="1">
      <c r="C7853" s="536"/>
      <c r="F7853" s="537"/>
    </row>
    <row r="7854" spans="3:6" s="532" customFormat="1">
      <c r="C7854" s="536"/>
      <c r="F7854" s="537"/>
    </row>
    <row r="7855" spans="3:6" s="532" customFormat="1">
      <c r="C7855" s="536"/>
      <c r="F7855" s="537"/>
    </row>
    <row r="7856" spans="3:6" s="532" customFormat="1">
      <c r="C7856" s="536"/>
      <c r="F7856" s="537"/>
    </row>
    <row r="7857" spans="3:6" s="532" customFormat="1">
      <c r="C7857" s="536"/>
      <c r="F7857" s="537"/>
    </row>
    <row r="7858" spans="3:6" s="532" customFormat="1">
      <c r="C7858" s="536"/>
      <c r="F7858" s="537"/>
    </row>
    <row r="7859" spans="3:6" s="532" customFormat="1">
      <c r="C7859" s="536"/>
      <c r="F7859" s="537"/>
    </row>
    <row r="7860" spans="3:6" s="532" customFormat="1">
      <c r="C7860" s="536"/>
      <c r="F7860" s="537"/>
    </row>
    <row r="7861" spans="3:6" s="532" customFormat="1">
      <c r="C7861" s="536"/>
      <c r="F7861" s="537"/>
    </row>
    <row r="7862" spans="3:6" s="532" customFormat="1">
      <c r="C7862" s="536"/>
      <c r="F7862" s="537"/>
    </row>
    <row r="7863" spans="3:6" s="532" customFormat="1">
      <c r="C7863" s="536"/>
      <c r="F7863" s="537"/>
    </row>
    <row r="7864" spans="3:6" s="532" customFormat="1">
      <c r="C7864" s="536"/>
      <c r="F7864" s="537"/>
    </row>
    <row r="7865" spans="3:6" s="532" customFormat="1">
      <c r="C7865" s="536"/>
      <c r="F7865" s="537"/>
    </row>
    <row r="7866" spans="3:6" s="532" customFormat="1">
      <c r="C7866" s="536"/>
      <c r="F7866" s="537"/>
    </row>
    <row r="7867" spans="3:6" s="532" customFormat="1">
      <c r="C7867" s="536"/>
      <c r="F7867" s="537"/>
    </row>
    <row r="7868" spans="3:6" s="532" customFormat="1">
      <c r="C7868" s="536"/>
      <c r="F7868" s="537"/>
    </row>
    <row r="7869" spans="3:6" s="532" customFormat="1">
      <c r="C7869" s="536"/>
      <c r="F7869" s="537"/>
    </row>
    <row r="7870" spans="3:6" s="532" customFormat="1">
      <c r="C7870" s="536"/>
      <c r="F7870" s="537"/>
    </row>
    <row r="7871" spans="3:6" s="532" customFormat="1">
      <c r="C7871" s="536"/>
      <c r="F7871" s="537"/>
    </row>
    <row r="7872" spans="3:6" s="532" customFormat="1">
      <c r="C7872" s="536"/>
      <c r="F7872" s="537"/>
    </row>
    <row r="7873" spans="3:6" s="532" customFormat="1">
      <c r="C7873" s="536"/>
      <c r="F7873" s="537"/>
    </row>
    <row r="7874" spans="3:6" s="532" customFormat="1">
      <c r="C7874" s="536"/>
      <c r="F7874" s="537"/>
    </row>
    <row r="7875" spans="3:6" s="532" customFormat="1">
      <c r="C7875" s="536"/>
      <c r="F7875" s="537"/>
    </row>
    <row r="7876" spans="3:6" s="532" customFormat="1">
      <c r="C7876" s="536"/>
      <c r="F7876" s="537"/>
    </row>
    <row r="7877" spans="3:6" s="532" customFormat="1">
      <c r="C7877" s="536"/>
      <c r="F7877" s="537"/>
    </row>
    <row r="7878" spans="3:6" s="532" customFormat="1">
      <c r="C7878" s="536"/>
      <c r="F7878" s="537"/>
    </row>
    <row r="7879" spans="3:6" s="532" customFormat="1">
      <c r="C7879" s="536"/>
      <c r="F7879" s="537"/>
    </row>
    <row r="7880" spans="3:6" s="532" customFormat="1">
      <c r="C7880" s="536"/>
      <c r="F7880" s="537"/>
    </row>
    <row r="7881" spans="3:6" s="532" customFormat="1">
      <c r="C7881" s="536"/>
      <c r="F7881" s="537"/>
    </row>
    <row r="7882" spans="3:6" s="532" customFormat="1">
      <c r="C7882" s="536"/>
      <c r="F7882" s="537"/>
    </row>
    <row r="7883" spans="3:6" s="532" customFormat="1">
      <c r="C7883" s="536"/>
      <c r="F7883" s="537"/>
    </row>
    <row r="7884" spans="3:6" s="532" customFormat="1">
      <c r="C7884" s="536"/>
      <c r="F7884" s="537"/>
    </row>
    <row r="7885" spans="3:6" s="532" customFormat="1">
      <c r="C7885" s="536"/>
      <c r="F7885" s="537"/>
    </row>
    <row r="7886" spans="3:6" s="532" customFormat="1">
      <c r="C7886" s="536"/>
      <c r="F7886" s="537"/>
    </row>
    <row r="7887" spans="3:6" s="532" customFormat="1">
      <c r="C7887" s="536"/>
      <c r="F7887" s="537"/>
    </row>
    <row r="7888" spans="3:6" s="532" customFormat="1">
      <c r="C7888" s="536"/>
      <c r="F7888" s="537"/>
    </row>
    <row r="7889" spans="3:6" s="532" customFormat="1">
      <c r="C7889" s="536"/>
      <c r="F7889" s="537"/>
    </row>
    <row r="7890" spans="3:6" s="532" customFormat="1">
      <c r="C7890" s="536"/>
      <c r="F7890" s="537"/>
    </row>
    <row r="7891" spans="3:6" s="532" customFormat="1">
      <c r="C7891" s="536"/>
      <c r="F7891" s="537"/>
    </row>
    <row r="7892" spans="3:6" s="532" customFormat="1">
      <c r="C7892" s="536"/>
      <c r="F7892" s="537"/>
    </row>
    <row r="7893" spans="3:6" s="532" customFormat="1">
      <c r="C7893" s="536"/>
      <c r="F7893" s="537"/>
    </row>
    <row r="7894" spans="3:6" s="532" customFormat="1">
      <c r="C7894" s="536"/>
      <c r="F7894" s="537"/>
    </row>
    <row r="7895" spans="3:6" s="532" customFormat="1">
      <c r="C7895" s="536"/>
      <c r="F7895" s="537"/>
    </row>
    <row r="7896" spans="3:6" s="532" customFormat="1">
      <c r="C7896" s="536"/>
      <c r="F7896" s="537"/>
    </row>
    <row r="7897" spans="3:6" s="532" customFormat="1">
      <c r="C7897" s="536"/>
      <c r="F7897" s="537"/>
    </row>
    <row r="7898" spans="3:6" s="532" customFormat="1">
      <c r="C7898" s="536"/>
      <c r="F7898" s="537"/>
    </row>
    <row r="7899" spans="3:6" s="532" customFormat="1">
      <c r="C7899" s="536"/>
      <c r="F7899" s="537"/>
    </row>
    <row r="7900" spans="3:6" s="532" customFormat="1">
      <c r="C7900" s="536"/>
      <c r="F7900" s="537"/>
    </row>
    <row r="7901" spans="3:6" s="532" customFormat="1">
      <c r="C7901" s="536"/>
      <c r="F7901" s="537"/>
    </row>
    <row r="7902" spans="3:6" s="532" customFormat="1">
      <c r="C7902" s="536"/>
      <c r="F7902" s="537"/>
    </row>
    <row r="7903" spans="3:6" s="532" customFormat="1">
      <c r="C7903" s="536"/>
      <c r="F7903" s="537"/>
    </row>
    <row r="7904" spans="3:6" s="532" customFormat="1">
      <c r="C7904" s="536"/>
      <c r="F7904" s="537"/>
    </row>
    <row r="7905" spans="3:6" s="532" customFormat="1">
      <c r="C7905" s="536"/>
      <c r="F7905" s="537"/>
    </row>
    <row r="7906" spans="3:6" s="532" customFormat="1">
      <c r="C7906" s="536"/>
      <c r="F7906" s="537"/>
    </row>
    <row r="7907" spans="3:6" s="532" customFormat="1">
      <c r="C7907" s="536"/>
      <c r="F7907" s="537"/>
    </row>
    <row r="7908" spans="3:6" s="532" customFormat="1">
      <c r="C7908" s="536"/>
      <c r="F7908" s="537"/>
    </row>
    <row r="7909" spans="3:6" s="532" customFormat="1">
      <c r="C7909" s="536"/>
      <c r="F7909" s="537"/>
    </row>
    <row r="7910" spans="3:6" s="532" customFormat="1">
      <c r="C7910" s="536"/>
      <c r="F7910" s="537"/>
    </row>
    <row r="7911" spans="3:6" s="532" customFormat="1">
      <c r="C7911" s="536"/>
      <c r="F7911" s="537"/>
    </row>
    <row r="7912" spans="3:6" s="532" customFormat="1">
      <c r="C7912" s="536"/>
      <c r="F7912" s="537"/>
    </row>
    <row r="7913" spans="3:6" s="532" customFormat="1">
      <c r="C7913" s="536"/>
      <c r="F7913" s="537"/>
    </row>
    <row r="7914" spans="3:6" s="532" customFormat="1">
      <c r="C7914" s="536"/>
      <c r="F7914" s="537"/>
    </row>
    <row r="7915" spans="3:6" s="532" customFormat="1">
      <c r="C7915" s="536"/>
      <c r="F7915" s="537"/>
    </row>
    <row r="7916" spans="3:6" s="532" customFormat="1">
      <c r="C7916" s="536"/>
      <c r="F7916" s="537"/>
    </row>
    <row r="7917" spans="3:6" s="532" customFormat="1">
      <c r="C7917" s="536"/>
      <c r="F7917" s="537"/>
    </row>
    <row r="7918" spans="3:6" s="532" customFormat="1">
      <c r="C7918" s="536"/>
      <c r="F7918" s="537"/>
    </row>
    <row r="7919" spans="3:6" s="532" customFormat="1">
      <c r="C7919" s="536"/>
      <c r="F7919" s="537"/>
    </row>
    <row r="7920" spans="3:6" s="532" customFormat="1">
      <c r="C7920" s="536"/>
      <c r="F7920" s="537"/>
    </row>
    <row r="7921" spans="3:6" s="532" customFormat="1">
      <c r="C7921" s="536"/>
      <c r="F7921" s="537"/>
    </row>
    <row r="7922" spans="3:6" s="532" customFormat="1">
      <c r="C7922" s="536"/>
      <c r="F7922" s="537"/>
    </row>
    <row r="7923" spans="3:6" s="532" customFormat="1">
      <c r="C7923" s="536"/>
      <c r="F7923" s="537"/>
    </row>
    <row r="7924" spans="3:6" s="532" customFormat="1">
      <c r="C7924" s="536"/>
      <c r="F7924" s="537"/>
    </row>
    <row r="7925" spans="3:6" s="532" customFormat="1">
      <c r="C7925" s="536"/>
      <c r="F7925" s="537"/>
    </row>
    <row r="7926" spans="3:6" s="532" customFormat="1">
      <c r="C7926" s="536"/>
      <c r="F7926" s="537"/>
    </row>
    <row r="7927" spans="3:6" s="532" customFormat="1">
      <c r="C7927" s="536"/>
      <c r="F7927" s="537"/>
    </row>
    <row r="7928" spans="3:6" s="532" customFormat="1">
      <c r="C7928" s="536"/>
      <c r="F7928" s="537"/>
    </row>
    <row r="7929" spans="3:6" s="532" customFormat="1">
      <c r="C7929" s="536"/>
      <c r="F7929" s="537"/>
    </row>
    <row r="7930" spans="3:6" s="532" customFormat="1">
      <c r="C7930" s="536"/>
      <c r="F7930" s="537"/>
    </row>
    <row r="7931" spans="3:6" s="532" customFormat="1">
      <c r="C7931" s="536"/>
      <c r="F7931" s="537"/>
    </row>
    <row r="7932" spans="3:6" s="532" customFormat="1">
      <c r="C7932" s="536"/>
      <c r="F7932" s="537"/>
    </row>
    <row r="7933" spans="3:6" s="532" customFormat="1">
      <c r="C7933" s="536"/>
      <c r="F7933" s="537"/>
    </row>
    <row r="7934" spans="3:6" s="532" customFormat="1">
      <c r="C7934" s="536"/>
      <c r="F7934" s="537"/>
    </row>
    <row r="7935" spans="3:6" s="532" customFormat="1">
      <c r="C7935" s="536"/>
      <c r="F7935" s="537"/>
    </row>
    <row r="7936" spans="3:6" s="532" customFormat="1">
      <c r="C7936" s="536"/>
      <c r="F7936" s="537"/>
    </row>
    <row r="7937" spans="3:6" s="532" customFormat="1">
      <c r="C7937" s="536"/>
      <c r="F7937" s="537"/>
    </row>
    <row r="7938" spans="3:6" s="532" customFormat="1">
      <c r="C7938" s="536"/>
      <c r="F7938" s="537"/>
    </row>
    <row r="7939" spans="3:6" s="532" customFormat="1">
      <c r="C7939" s="536"/>
      <c r="F7939" s="537"/>
    </row>
    <row r="7940" spans="3:6" s="532" customFormat="1">
      <c r="C7940" s="536"/>
      <c r="F7940" s="537"/>
    </row>
    <row r="7941" spans="3:6" s="532" customFormat="1">
      <c r="C7941" s="536"/>
      <c r="F7941" s="537"/>
    </row>
    <row r="7942" spans="3:6" s="532" customFormat="1">
      <c r="C7942" s="536"/>
      <c r="F7942" s="537"/>
    </row>
    <row r="7943" spans="3:6" s="532" customFormat="1">
      <c r="C7943" s="536"/>
      <c r="F7943" s="537"/>
    </row>
    <row r="7944" spans="3:6" s="532" customFormat="1">
      <c r="C7944" s="536"/>
      <c r="F7944" s="537"/>
    </row>
    <row r="7945" spans="3:6" s="532" customFormat="1">
      <c r="C7945" s="536"/>
      <c r="F7945" s="537"/>
    </row>
    <row r="7946" spans="3:6" s="532" customFormat="1">
      <c r="C7946" s="536"/>
      <c r="F7946" s="537"/>
    </row>
    <row r="7947" spans="3:6" s="532" customFormat="1">
      <c r="C7947" s="536"/>
      <c r="F7947" s="537"/>
    </row>
    <row r="7948" spans="3:6" s="532" customFormat="1">
      <c r="C7948" s="536"/>
      <c r="F7948" s="537"/>
    </row>
    <row r="7949" spans="3:6" s="532" customFormat="1">
      <c r="C7949" s="536"/>
      <c r="F7949" s="537"/>
    </row>
    <row r="7950" spans="3:6" s="532" customFormat="1">
      <c r="C7950" s="536"/>
      <c r="F7950" s="537"/>
    </row>
    <row r="7951" spans="3:6" s="532" customFormat="1">
      <c r="C7951" s="536"/>
      <c r="F7951" s="537"/>
    </row>
    <row r="7952" spans="3:6" s="532" customFormat="1">
      <c r="C7952" s="536"/>
      <c r="F7952" s="537"/>
    </row>
    <row r="7953" spans="3:6" s="532" customFormat="1">
      <c r="C7953" s="536"/>
      <c r="F7953" s="537"/>
    </row>
    <row r="7954" spans="3:6" s="532" customFormat="1">
      <c r="C7954" s="536"/>
      <c r="F7954" s="537"/>
    </row>
    <row r="7955" spans="3:6" s="532" customFormat="1">
      <c r="C7955" s="536"/>
      <c r="F7955" s="537"/>
    </row>
    <row r="7956" spans="3:6" s="532" customFormat="1">
      <c r="C7956" s="536"/>
      <c r="F7956" s="537"/>
    </row>
    <row r="7957" spans="3:6" s="532" customFormat="1">
      <c r="C7957" s="536"/>
      <c r="F7957" s="537"/>
    </row>
    <row r="7958" spans="3:6" s="532" customFormat="1">
      <c r="C7958" s="536"/>
      <c r="F7958" s="537"/>
    </row>
    <row r="7959" spans="3:6" s="532" customFormat="1">
      <c r="C7959" s="536"/>
      <c r="F7959" s="537"/>
    </row>
    <row r="7960" spans="3:6" s="532" customFormat="1">
      <c r="C7960" s="536"/>
      <c r="F7960" s="537"/>
    </row>
    <row r="7961" spans="3:6" s="532" customFormat="1">
      <c r="C7961" s="536"/>
      <c r="F7961" s="537"/>
    </row>
    <row r="7962" spans="3:6" s="532" customFormat="1">
      <c r="C7962" s="536"/>
      <c r="F7962" s="537"/>
    </row>
    <row r="7963" spans="3:6" s="532" customFormat="1">
      <c r="C7963" s="536"/>
      <c r="F7963" s="537"/>
    </row>
    <row r="7964" spans="3:6" s="532" customFormat="1">
      <c r="C7964" s="536"/>
      <c r="F7964" s="537"/>
    </row>
    <row r="7965" spans="3:6" s="532" customFormat="1">
      <c r="C7965" s="536"/>
      <c r="F7965" s="537"/>
    </row>
    <row r="7966" spans="3:6" s="532" customFormat="1">
      <c r="C7966" s="536"/>
      <c r="F7966" s="537"/>
    </row>
    <row r="7967" spans="3:6" s="532" customFormat="1">
      <c r="C7967" s="536"/>
      <c r="F7967" s="537"/>
    </row>
    <row r="7968" spans="3:6" s="532" customFormat="1">
      <c r="C7968" s="536"/>
      <c r="F7968" s="537"/>
    </row>
    <row r="7969" spans="3:6" s="532" customFormat="1">
      <c r="C7969" s="536"/>
      <c r="F7969" s="537"/>
    </row>
    <row r="7970" spans="3:6" s="532" customFormat="1">
      <c r="C7970" s="536"/>
      <c r="F7970" s="537"/>
    </row>
    <row r="7971" spans="3:6" s="532" customFormat="1">
      <c r="C7971" s="536"/>
      <c r="F7971" s="537"/>
    </row>
    <row r="7972" spans="3:6" s="532" customFormat="1">
      <c r="C7972" s="536"/>
      <c r="F7972" s="537"/>
    </row>
    <row r="7973" spans="3:6" s="532" customFormat="1">
      <c r="C7973" s="536"/>
      <c r="F7973" s="537"/>
    </row>
    <row r="7974" spans="3:6" s="532" customFormat="1">
      <c r="C7974" s="536"/>
      <c r="F7974" s="537"/>
    </row>
    <row r="7975" spans="3:6" s="532" customFormat="1">
      <c r="C7975" s="536"/>
      <c r="F7975" s="537"/>
    </row>
    <row r="7976" spans="3:6" s="532" customFormat="1">
      <c r="C7976" s="536"/>
      <c r="F7976" s="537"/>
    </row>
    <row r="7977" spans="3:6" s="532" customFormat="1">
      <c r="C7977" s="536"/>
      <c r="F7977" s="537"/>
    </row>
    <row r="7978" spans="3:6" s="532" customFormat="1">
      <c r="C7978" s="536"/>
      <c r="F7978" s="537"/>
    </row>
    <row r="7979" spans="3:6" s="532" customFormat="1">
      <c r="C7979" s="536"/>
      <c r="F7979" s="537"/>
    </row>
    <row r="7980" spans="3:6" s="532" customFormat="1">
      <c r="C7980" s="536"/>
      <c r="F7980" s="537"/>
    </row>
    <row r="7981" spans="3:6" s="532" customFormat="1">
      <c r="C7981" s="536"/>
      <c r="F7981" s="537"/>
    </row>
    <row r="7982" spans="3:6" s="532" customFormat="1">
      <c r="C7982" s="536"/>
      <c r="F7982" s="537"/>
    </row>
    <row r="7983" spans="3:6" s="532" customFormat="1">
      <c r="C7983" s="536"/>
      <c r="F7983" s="537"/>
    </row>
    <row r="7984" spans="3:6" s="532" customFormat="1">
      <c r="C7984" s="536"/>
      <c r="F7984" s="537"/>
    </row>
    <row r="7985" spans="3:6" s="532" customFormat="1">
      <c r="C7985" s="536"/>
      <c r="F7985" s="537"/>
    </row>
    <row r="7986" spans="3:6" s="532" customFormat="1">
      <c r="C7986" s="536"/>
      <c r="F7986" s="537"/>
    </row>
    <row r="7987" spans="3:6" s="532" customFormat="1">
      <c r="C7987" s="536"/>
      <c r="F7987" s="537"/>
    </row>
    <row r="7988" spans="3:6" s="532" customFormat="1">
      <c r="C7988" s="536"/>
      <c r="F7988" s="537"/>
    </row>
    <row r="7989" spans="3:6" s="532" customFormat="1">
      <c r="C7989" s="536"/>
      <c r="F7989" s="537"/>
    </row>
    <row r="7990" spans="3:6" s="532" customFormat="1">
      <c r="C7990" s="536"/>
      <c r="F7990" s="537"/>
    </row>
    <row r="7991" spans="3:6" s="532" customFormat="1">
      <c r="C7991" s="536"/>
      <c r="F7991" s="537"/>
    </row>
    <row r="7992" spans="3:6" s="532" customFormat="1">
      <c r="C7992" s="536"/>
      <c r="F7992" s="537"/>
    </row>
    <row r="7993" spans="3:6" s="532" customFormat="1">
      <c r="C7993" s="536"/>
      <c r="F7993" s="537"/>
    </row>
    <row r="7994" spans="3:6" s="532" customFormat="1">
      <c r="C7994" s="536"/>
      <c r="F7994" s="537"/>
    </row>
    <row r="7995" spans="3:6" s="532" customFormat="1">
      <c r="C7995" s="536"/>
      <c r="F7995" s="537"/>
    </row>
    <row r="7996" spans="3:6" s="532" customFormat="1">
      <c r="C7996" s="536"/>
      <c r="F7996" s="537"/>
    </row>
    <row r="7997" spans="3:6" s="532" customFormat="1">
      <c r="C7997" s="536"/>
      <c r="F7997" s="537"/>
    </row>
    <row r="7998" spans="3:6" s="532" customFormat="1">
      <c r="C7998" s="536"/>
      <c r="F7998" s="537"/>
    </row>
    <row r="7999" spans="3:6" s="532" customFormat="1">
      <c r="C7999" s="536"/>
      <c r="F7999" s="537"/>
    </row>
    <row r="8000" spans="3:6" s="532" customFormat="1">
      <c r="C8000" s="536"/>
      <c r="F8000" s="537"/>
    </row>
    <row r="8001" spans="3:6" s="532" customFormat="1">
      <c r="C8001" s="536"/>
      <c r="F8001" s="537"/>
    </row>
    <row r="8002" spans="3:6" s="532" customFormat="1">
      <c r="C8002" s="536"/>
      <c r="F8002" s="537"/>
    </row>
    <row r="8003" spans="3:6" s="532" customFormat="1">
      <c r="C8003" s="536"/>
      <c r="F8003" s="537"/>
    </row>
    <row r="8004" spans="3:6" s="532" customFormat="1">
      <c r="C8004" s="536"/>
      <c r="F8004" s="537"/>
    </row>
    <row r="8005" spans="3:6" s="532" customFormat="1">
      <c r="C8005" s="536"/>
      <c r="F8005" s="537"/>
    </row>
    <row r="8006" spans="3:6" s="532" customFormat="1">
      <c r="C8006" s="536"/>
      <c r="F8006" s="537"/>
    </row>
    <row r="8007" spans="3:6" s="532" customFormat="1">
      <c r="C8007" s="536"/>
      <c r="F8007" s="537"/>
    </row>
    <row r="8008" spans="3:6" s="532" customFormat="1">
      <c r="C8008" s="536"/>
      <c r="F8008" s="537"/>
    </row>
    <row r="8009" spans="3:6" s="532" customFormat="1">
      <c r="C8009" s="536"/>
      <c r="F8009" s="537"/>
    </row>
    <row r="8010" spans="3:6" s="532" customFormat="1">
      <c r="C8010" s="536"/>
      <c r="F8010" s="537"/>
    </row>
    <row r="8011" spans="3:6" s="532" customFormat="1">
      <c r="C8011" s="536"/>
      <c r="F8011" s="537"/>
    </row>
    <row r="8012" spans="3:6" s="532" customFormat="1">
      <c r="C8012" s="536"/>
      <c r="F8012" s="537"/>
    </row>
    <row r="8013" spans="3:6" s="532" customFormat="1">
      <c r="C8013" s="536"/>
      <c r="F8013" s="537"/>
    </row>
    <row r="8014" spans="3:6" s="532" customFormat="1">
      <c r="C8014" s="536"/>
      <c r="F8014" s="537"/>
    </row>
    <row r="8015" spans="3:6" s="532" customFormat="1">
      <c r="C8015" s="536"/>
      <c r="F8015" s="537"/>
    </row>
    <row r="8016" spans="3:6" s="532" customFormat="1">
      <c r="C8016" s="536"/>
      <c r="F8016" s="537"/>
    </row>
    <row r="8017" spans="3:6" s="532" customFormat="1">
      <c r="C8017" s="536"/>
      <c r="F8017" s="537"/>
    </row>
    <row r="8018" spans="3:6" s="532" customFormat="1">
      <c r="C8018" s="536"/>
      <c r="F8018" s="537"/>
    </row>
    <row r="8019" spans="3:6" s="532" customFormat="1">
      <c r="C8019" s="536"/>
      <c r="F8019" s="537"/>
    </row>
    <row r="8020" spans="3:6" s="532" customFormat="1">
      <c r="C8020" s="536"/>
      <c r="F8020" s="537"/>
    </row>
    <row r="8021" spans="3:6" s="532" customFormat="1">
      <c r="C8021" s="536"/>
      <c r="F8021" s="537"/>
    </row>
    <row r="8022" spans="3:6" s="532" customFormat="1">
      <c r="C8022" s="536"/>
      <c r="F8022" s="537"/>
    </row>
    <row r="8023" spans="3:6" s="532" customFormat="1">
      <c r="C8023" s="536"/>
      <c r="F8023" s="537"/>
    </row>
    <row r="8024" spans="3:6" s="532" customFormat="1">
      <c r="C8024" s="536"/>
      <c r="F8024" s="537"/>
    </row>
    <row r="8025" spans="3:6" s="532" customFormat="1">
      <c r="C8025" s="536"/>
      <c r="F8025" s="537"/>
    </row>
    <row r="8026" spans="3:6" s="532" customFormat="1">
      <c r="C8026" s="536"/>
      <c r="F8026" s="537"/>
    </row>
    <row r="8027" spans="3:6" s="532" customFormat="1">
      <c r="C8027" s="536"/>
      <c r="F8027" s="537"/>
    </row>
    <row r="8028" spans="3:6" s="532" customFormat="1">
      <c r="C8028" s="536"/>
      <c r="F8028" s="537"/>
    </row>
    <row r="8029" spans="3:6" s="532" customFormat="1">
      <c r="C8029" s="536"/>
      <c r="F8029" s="537"/>
    </row>
    <row r="8030" spans="3:6" s="532" customFormat="1">
      <c r="C8030" s="536"/>
      <c r="F8030" s="537"/>
    </row>
    <row r="8031" spans="3:6" s="532" customFormat="1">
      <c r="C8031" s="536"/>
      <c r="F8031" s="537"/>
    </row>
    <row r="8032" spans="3:6" s="532" customFormat="1">
      <c r="C8032" s="536"/>
      <c r="F8032" s="537"/>
    </row>
    <row r="8033" spans="3:6" s="532" customFormat="1">
      <c r="C8033" s="536"/>
      <c r="F8033" s="537"/>
    </row>
    <row r="8034" spans="3:6" s="532" customFormat="1">
      <c r="C8034" s="536"/>
      <c r="F8034" s="537"/>
    </row>
    <row r="8035" spans="3:6" s="532" customFormat="1">
      <c r="C8035" s="536"/>
      <c r="F8035" s="537"/>
    </row>
    <row r="8036" spans="3:6" s="532" customFormat="1">
      <c r="C8036" s="536"/>
      <c r="F8036" s="537"/>
    </row>
    <row r="8037" spans="3:6" s="532" customFormat="1">
      <c r="C8037" s="536"/>
      <c r="F8037" s="537"/>
    </row>
    <row r="8038" spans="3:6" s="532" customFormat="1">
      <c r="C8038" s="536"/>
      <c r="F8038" s="537"/>
    </row>
    <row r="8039" spans="3:6" s="532" customFormat="1">
      <c r="C8039" s="536"/>
      <c r="F8039" s="537"/>
    </row>
    <row r="8040" spans="3:6" s="532" customFormat="1">
      <c r="C8040" s="536"/>
      <c r="F8040" s="537"/>
    </row>
    <row r="8041" spans="3:6" s="532" customFormat="1">
      <c r="C8041" s="536"/>
      <c r="F8041" s="537"/>
    </row>
    <row r="8042" spans="3:6" s="532" customFormat="1">
      <c r="C8042" s="536"/>
      <c r="F8042" s="537"/>
    </row>
    <row r="8043" spans="3:6" s="532" customFormat="1">
      <c r="C8043" s="536"/>
      <c r="F8043" s="537"/>
    </row>
    <row r="8044" spans="3:6" s="532" customFormat="1">
      <c r="C8044" s="536"/>
      <c r="F8044" s="537"/>
    </row>
    <row r="8045" spans="3:6" s="532" customFormat="1">
      <c r="C8045" s="536"/>
      <c r="F8045" s="537"/>
    </row>
    <row r="8046" spans="3:6" s="532" customFormat="1">
      <c r="C8046" s="536"/>
      <c r="F8046" s="537"/>
    </row>
    <row r="8047" spans="3:6" s="532" customFormat="1">
      <c r="C8047" s="536"/>
      <c r="F8047" s="537"/>
    </row>
    <row r="8048" spans="3:6" s="532" customFormat="1">
      <c r="C8048" s="536"/>
      <c r="F8048" s="537"/>
    </row>
    <row r="8049" spans="3:6" s="532" customFormat="1">
      <c r="C8049" s="536"/>
      <c r="F8049" s="537"/>
    </row>
    <row r="8050" spans="3:6" s="532" customFormat="1">
      <c r="C8050" s="536"/>
      <c r="F8050" s="537"/>
    </row>
    <row r="8051" spans="3:6" s="532" customFormat="1">
      <c r="C8051" s="536"/>
      <c r="F8051" s="537"/>
    </row>
    <row r="8052" spans="3:6" s="532" customFormat="1">
      <c r="C8052" s="536"/>
      <c r="F8052" s="537"/>
    </row>
    <row r="8053" spans="3:6" s="532" customFormat="1">
      <c r="C8053" s="536"/>
      <c r="F8053" s="537"/>
    </row>
    <row r="8054" spans="3:6" s="532" customFormat="1">
      <c r="C8054" s="536"/>
      <c r="F8054" s="537"/>
    </row>
    <row r="8055" spans="3:6" s="532" customFormat="1">
      <c r="C8055" s="536"/>
      <c r="F8055" s="537"/>
    </row>
    <row r="8056" spans="3:6" s="532" customFormat="1">
      <c r="C8056" s="536"/>
      <c r="F8056" s="537"/>
    </row>
    <row r="8057" spans="3:6" s="532" customFormat="1">
      <c r="C8057" s="536"/>
      <c r="F8057" s="537"/>
    </row>
    <row r="8058" spans="3:6" s="532" customFormat="1">
      <c r="C8058" s="536"/>
      <c r="F8058" s="537"/>
    </row>
    <row r="8059" spans="3:6" s="532" customFormat="1">
      <c r="C8059" s="536"/>
      <c r="F8059" s="537"/>
    </row>
    <row r="8060" spans="3:6" s="532" customFormat="1">
      <c r="C8060" s="536"/>
      <c r="F8060" s="537"/>
    </row>
    <row r="8061" spans="3:6" s="532" customFormat="1">
      <c r="C8061" s="536"/>
      <c r="F8061" s="537"/>
    </row>
    <row r="8062" spans="3:6" s="532" customFormat="1">
      <c r="C8062" s="536"/>
      <c r="F8062" s="537"/>
    </row>
    <row r="8063" spans="3:6" s="532" customFormat="1">
      <c r="C8063" s="536"/>
      <c r="F8063" s="537"/>
    </row>
    <row r="8064" spans="3:6" s="532" customFormat="1">
      <c r="C8064" s="536"/>
      <c r="F8064" s="537"/>
    </row>
    <row r="8065" spans="3:6" s="532" customFormat="1">
      <c r="C8065" s="536"/>
      <c r="F8065" s="537"/>
    </row>
    <row r="8066" spans="3:6" s="532" customFormat="1">
      <c r="C8066" s="536"/>
      <c r="F8066" s="537"/>
    </row>
    <row r="8067" spans="3:6" s="532" customFormat="1">
      <c r="C8067" s="536"/>
      <c r="F8067" s="537"/>
    </row>
    <row r="8068" spans="3:6" s="532" customFormat="1">
      <c r="C8068" s="536"/>
      <c r="F8068" s="537"/>
    </row>
    <row r="8069" spans="3:6" s="532" customFormat="1">
      <c r="C8069" s="536"/>
      <c r="F8069" s="537"/>
    </row>
    <row r="8070" spans="3:6" s="532" customFormat="1">
      <c r="C8070" s="536"/>
      <c r="F8070" s="537"/>
    </row>
    <row r="8071" spans="3:6" s="532" customFormat="1">
      <c r="C8071" s="536"/>
      <c r="F8071" s="537"/>
    </row>
    <row r="8072" spans="3:6" s="532" customFormat="1">
      <c r="C8072" s="536"/>
      <c r="F8072" s="537"/>
    </row>
    <row r="8073" spans="3:6" s="532" customFormat="1">
      <c r="C8073" s="536"/>
      <c r="F8073" s="537"/>
    </row>
    <row r="8074" spans="3:6" s="532" customFormat="1">
      <c r="C8074" s="536"/>
      <c r="F8074" s="537"/>
    </row>
    <row r="8075" spans="3:6" s="532" customFormat="1">
      <c r="C8075" s="536"/>
      <c r="F8075" s="537"/>
    </row>
    <row r="8076" spans="3:6" s="532" customFormat="1">
      <c r="C8076" s="536"/>
      <c r="F8076" s="537"/>
    </row>
    <row r="8077" spans="3:6" s="532" customFormat="1">
      <c r="C8077" s="536"/>
      <c r="F8077" s="537"/>
    </row>
    <row r="8078" spans="3:6" s="532" customFormat="1">
      <c r="C8078" s="536"/>
      <c r="F8078" s="537"/>
    </row>
    <row r="8079" spans="3:6" s="532" customFormat="1">
      <c r="C8079" s="536"/>
      <c r="F8079" s="537"/>
    </row>
    <row r="8080" spans="3:6" s="532" customFormat="1">
      <c r="C8080" s="536"/>
      <c r="F8080" s="537"/>
    </row>
    <row r="8081" spans="3:6" s="532" customFormat="1">
      <c r="C8081" s="536"/>
      <c r="F8081" s="537"/>
    </row>
    <row r="8082" spans="3:6" s="532" customFormat="1">
      <c r="C8082" s="536"/>
      <c r="F8082" s="537"/>
    </row>
    <row r="8083" spans="3:6" s="532" customFormat="1">
      <c r="C8083" s="536"/>
      <c r="F8083" s="537"/>
    </row>
    <row r="8084" spans="3:6" s="532" customFormat="1">
      <c r="C8084" s="536"/>
      <c r="F8084" s="537"/>
    </row>
    <row r="8085" spans="3:6" s="532" customFormat="1">
      <c r="C8085" s="536"/>
      <c r="F8085" s="537"/>
    </row>
    <row r="8086" spans="3:6" s="532" customFormat="1">
      <c r="C8086" s="536"/>
      <c r="F8086" s="537"/>
    </row>
    <row r="8087" spans="3:6" s="532" customFormat="1">
      <c r="C8087" s="536"/>
      <c r="F8087" s="537"/>
    </row>
    <row r="8088" spans="3:6" s="532" customFormat="1">
      <c r="C8088" s="536"/>
      <c r="F8088" s="537"/>
    </row>
    <row r="8089" spans="3:6" s="532" customFormat="1">
      <c r="C8089" s="536"/>
      <c r="F8089" s="537"/>
    </row>
    <row r="8090" spans="3:6" s="532" customFormat="1">
      <c r="C8090" s="536"/>
      <c r="F8090" s="537"/>
    </row>
    <row r="8091" spans="3:6" s="532" customFormat="1">
      <c r="C8091" s="536"/>
      <c r="F8091" s="537"/>
    </row>
    <row r="8092" spans="3:6" s="532" customFormat="1">
      <c r="C8092" s="536"/>
      <c r="F8092" s="537"/>
    </row>
    <row r="8093" spans="3:6" s="532" customFormat="1">
      <c r="C8093" s="536"/>
      <c r="F8093" s="537"/>
    </row>
    <row r="8094" spans="3:6" s="532" customFormat="1">
      <c r="C8094" s="536"/>
      <c r="F8094" s="537"/>
    </row>
    <row r="8095" spans="3:6" s="532" customFormat="1">
      <c r="C8095" s="536"/>
      <c r="F8095" s="537"/>
    </row>
    <row r="8096" spans="3:6" s="532" customFormat="1">
      <c r="C8096" s="536"/>
      <c r="F8096" s="537"/>
    </row>
    <row r="8097" spans="3:6" s="532" customFormat="1">
      <c r="C8097" s="536"/>
      <c r="F8097" s="537"/>
    </row>
    <row r="8098" spans="3:6" s="532" customFormat="1">
      <c r="C8098" s="536"/>
      <c r="F8098" s="537"/>
    </row>
    <row r="8099" spans="3:6" s="532" customFormat="1">
      <c r="C8099" s="536"/>
      <c r="F8099" s="537"/>
    </row>
    <row r="8100" spans="3:6" s="532" customFormat="1">
      <c r="C8100" s="536"/>
      <c r="F8100" s="537"/>
    </row>
    <row r="8101" spans="3:6" s="532" customFormat="1">
      <c r="C8101" s="536"/>
      <c r="F8101" s="537"/>
    </row>
    <row r="8102" spans="3:6" s="532" customFormat="1">
      <c r="C8102" s="536"/>
      <c r="F8102" s="537"/>
    </row>
    <row r="8103" spans="3:6" s="532" customFormat="1">
      <c r="C8103" s="536"/>
      <c r="F8103" s="537"/>
    </row>
    <row r="8104" spans="3:6" s="532" customFormat="1">
      <c r="C8104" s="536"/>
      <c r="F8104" s="537"/>
    </row>
    <row r="8105" spans="3:6" s="532" customFormat="1">
      <c r="C8105" s="536"/>
      <c r="F8105" s="537"/>
    </row>
    <row r="8106" spans="3:6" s="532" customFormat="1">
      <c r="C8106" s="536"/>
      <c r="F8106" s="537"/>
    </row>
    <row r="8107" spans="3:6" s="532" customFormat="1">
      <c r="C8107" s="536"/>
      <c r="F8107" s="537"/>
    </row>
    <row r="8108" spans="3:6" s="532" customFormat="1">
      <c r="C8108" s="536"/>
      <c r="F8108" s="537"/>
    </row>
    <row r="8109" spans="3:6" s="532" customFormat="1">
      <c r="C8109" s="536"/>
      <c r="F8109" s="537"/>
    </row>
    <row r="8110" spans="3:6" s="532" customFormat="1">
      <c r="C8110" s="536"/>
      <c r="F8110" s="537"/>
    </row>
    <row r="8111" spans="3:6" s="532" customFormat="1">
      <c r="C8111" s="536"/>
      <c r="F8111" s="537"/>
    </row>
    <row r="8112" spans="3:6" s="532" customFormat="1">
      <c r="C8112" s="536"/>
      <c r="F8112" s="537"/>
    </row>
    <row r="8113" spans="3:6" s="532" customFormat="1">
      <c r="C8113" s="536"/>
      <c r="F8113" s="537"/>
    </row>
    <row r="8114" spans="3:6" s="532" customFormat="1">
      <c r="C8114" s="536"/>
      <c r="F8114" s="537"/>
    </row>
    <row r="8115" spans="3:6" s="532" customFormat="1">
      <c r="C8115" s="536"/>
      <c r="F8115" s="537"/>
    </row>
    <row r="8116" spans="3:6" s="532" customFormat="1">
      <c r="C8116" s="536"/>
      <c r="F8116" s="537"/>
    </row>
    <row r="8117" spans="3:6" s="532" customFormat="1">
      <c r="C8117" s="536"/>
      <c r="F8117" s="537"/>
    </row>
    <row r="8118" spans="3:6" s="532" customFormat="1">
      <c r="C8118" s="536"/>
      <c r="F8118" s="537"/>
    </row>
    <row r="8119" spans="3:6" s="532" customFormat="1">
      <c r="C8119" s="536"/>
      <c r="F8119" s="537"/>
    </row>
    <row r="8120" spans="3:6" s="532" customFormat="1">
      <c r="C8120" s="536"/>
      <c r="F8120" s="537"/>
    </row>
    <row r="8121" spans="3:6" s="532" customFormat="1">
      <c r="C8121" s="536"/>
      <c r="F8121" s="537"/>
    </row>
    <row r="8122" spans="3:6" s="532" customFormat="1">
      <c r="C8122" s="536"/>
      <c r="F8122" s="537"/>
    </row>
    <row r="8123" spans="3:6" s="532" customFormat="1">
      <c r="C8123" s="536"/>
      <c r="F8123" s="537"/>
    </row>
    <row r="8124" spans="3:6" s="532" customFormat="1">
      <c r="C8124" s="536"/>
      <c r="F8124" s="537"/>
    </row>
    <row r="8125" spans="3:6" s="532" customFormat="1">
      <c r="C8125" s="536"/>
      <c r="F8125" s="537"/>
    </row>
    <row r="8126" spans="3:6" s="532" customFormat="1">
      <c r="C8126" s="536"/>
      <c r="F8126" s="537"/>
    </row>
    <row r="8127" spans="3:6" s="532" customFormat="1">
      <c r="C8127" s="536"/>
      <c r="F8127" s="537"/>
    </row>
    <row r="8128" spans="3:6" s="532" customFormat="1">
      <c r="C8128" s="536"/>
      <c r="F8128" s="537"/>
    </row>
    <row r="8129" spans="3:6" s="532" customFormat="1">
      <c r="C8129" s="536"/>
      <c r="F8129" s="537"/>
    </row>
    <row r="8130" spans="3:6" s="532" customFormat="1">
      <c r="C8130" s="536"/>
      <c r="F8130" s="537"/>
    </row>
    <row r="8131" spans="3:6" s="532" customFormat="1">
      <c r="C8131" s="536"/>
      <c r="F8131" s="537"/>
    </row>
    <row r="8132" spans="3:6" s="532" customFormat="1">
      <c r="C8132" s="536"/>
      <c r="F8132" s="537"/>
    </row>
    <row r="8133" spans="3:6" s="532" customFormat="1">
      <c r="C8133" s="536"/>
      <c r="F8133" s="537"/>
    </row>
    <row r="8134" spans="3:6" s="532" customFormat="1">
      <c r="C8134" s="536"/>
      <c r="F8134" s="537"/>
    </row>
    <row r="8135" spans="3:6" s="532" customFormat="1">
      <c r="C8135" s="536"/>
      <c r="F8135" s="537"/>
    </row>
    <row r="8136" spans="3:6" s="532" customFormat="1">
      <c r="C8136" s="536"/>
      <c r="F8136" s="537"/>
    </row>
    <row r="8137" spans="3:6" s="532" customFormat="1">
      <c r="C8137" s="536"/>
      <c r="F8137" s="537"/>
    </row>
    <row r="8138" spans="3:6" s="532" customFormat="1">
      <c r="C8138" s="536"/>
      <c r="F8138" s="537"/>
    </row>
    <row r="8139" spans="3:6" s="532" customFormat="1">
      <c r="C8139" s="536"/>
      <c r="F8139" s="537"/>
    </row>
    <row r="8140" spans="3:6" s="532" customFormat="1">
      <c r="C8140" s="536"/>
      <c r="F8140" s="537"/>
    </row>
    <row r="8141" spans="3:6" s="532" customFormat="1">
      <c r="C8141" s="536"/>
      <c r="F8141" s="537"/>
    </row>
    <row r="8142" spans="3:6" s="532" customFormat="1">
      <c r="C8142" s="536"/>
      <c r="F8142" s="537"/>
    </row>
    <row r="8143" spans="3:6" s="532" customFormat="1">
      <c r="C8143" s="536"/>
      <c r="F8143" s="537"/>
    </row>
    <row r="8144" spans="3:6" s="532" customFormat="1">
      <c r="C8144" s="536"/>
      <c r="F8144" s="537"/>
    </row>
    <row r="8145" spans="3:6" s="532" customFormat="1">
      <c r="C8145" s="536"/>
      <c r="F8145" s="537"/>
    </row>
    <row r="8146" spans="3:6" s="532" customFormat="1">
      <c r="C8146" s="536"/>
      <c r="F8146" s="537"/>
    </row>
    <row r="8147" spans="3:6" s="532" customFormat="1">
      <c r="C8147" s="536"/>
      <c r="F8147" s="537"/>
    </row>
    <row r="8148" spans="3:6" s="532" customFormat="1">
      <c r="C8148" s="536"/>
      <c r="F8148" s="537"/>
    </row>
    <row r="8149" spans="3:6" s="532" customFormat="1">
      <c r="C8149" s="536"/>
      <c r="F8149" s="537"/>
    </row>
    <row r="8150" spans="3:6" s="532" customFormat="1">
      <c r="C8150" s="536"/>
      <c r="F8150" s="537"/>
    </row>
    <row r="8151" spans="3:6" s="532" customFormat="1">
      <c r="C8151" s="536"/>
      <c r="F8151" s="537"/>
    </row>
    <row r="8152" spans="3:6" s="532" customFormat="1">
      <c r="C8152" s="536"/>
      <c r="F8152" s="537"/>
    </row>
    <row r="8153" spans="3:6" s="532" customFormat="1">
      <c r="C8153" s="536"/>
      <c r="F8153" s="537"/>
    </row>
    <row r="8154" spans="3:6" s="532" customFormat="1">
      <c r="C8154" s="536"/>
      <c r="F8154" s="537"/>
    </row>
    <row r="8155" spans="3:6" s="532" customFormat="1">
      <c r="C8155" s="536"/>
      <c r="F8155" s="537"/>
    </row>
    <row r="8156" spans="3:6" s="532" customFormat="1">
      <c r="C8156" s="536"/>
      <c r="F8156" s="537"/>
    </row>
    <row r="8157" spans="3:6" s="532" customFormat="1">
      <c r="C8157" s="536"/>
      <c r="F8157" s="537"/>
    </row>
    <row r="8158" spans="3:6" s="532" customFormat="1">
      <c r="C8158" s="536"/>
      <c r="F8158" s="537"/>
    </row>
    <row r="8159" spans="3:6" s="532" customFormat="1">
      <c r="C8159" s="536"/>
      <c r="F8159" s="537"/>
    </row>
    <row r="8160" spans="3:6" s="532" customFormat="1">
      <c r="C8160" s="536"/>
      <c r="F8160" s="537"/>
    </row>
    <row r="8161" spans="3:6" s="532" customFormat="1">
      <c r="C8161" s="536"/>
      <c r="F8161" s="537"/>
    </row>
    <row r="8162" spans="3:6" s="532" customFormat="1">
      <c r="C8162" s="536"/>
      <c r="F8162" s="537"/>
    </row>
    <row r="8163" spans="3:6" s="532" customFormat="1">
      <c r="C8163" s="536"/>
      <c r="F8163" s="537"/>
    </row>
    <row r="8164" spans="3:6" s="532" customFormat="1">
      <c r="C8164" s="536"/>
      <c r="F8164" s="537"/>
    </row>
    <row r="8165" spans="3:6" s="532" customFormat="1">
      <c r="C8165" s="536"/>
      <c r="F8165" s="537"/>
    </row>
    <row r="8166" spans="3:6" s="532" customFormat="1">
      <c r="C8166" s="536"/>
      <c r="F8166" s="537"/>
    </row>
    <row r="8167" spans="3:6" s="532" customFormat="1">
      <c r="C8167" s="536"/>
      <c r="F8167" s="537"/>
    </row>
    <row r="8168" spans="3:6" s="532" customFormat="1">
      <c r="C8168" s="536"/>
      <c r="F8168" s="537"/>
    </row>
    <row r="8169" spans="3:6" s="532" customFormat="1">
      <c r="C8169" s="536"/>
      <c r="F8169" s="537"/>
    </row>
    <row r="8170" spans="3:6" s="532" customFormat="1">
      <c r="C8170" s="536"/>
      <c r="F8170" s="537"/>
    </row>
    <row r="8171" spans="3:6" s="532" customFormat="1">
      <c r="C8171" s="536"/>
      <c r="F8171" s="537"/>
    </row>
    <row r="8172" spans="3:6" s="532" customFormat="1">
      <c r="C8172" s="536"/>
      <c r="F8172" s="537"/>
    </row>
    <row r="8173" spans="3:6" s="532" customFormat="1">
      <c r="C8173" s="536"/>
      <c r="F8173" s="537"/>
    </row>
    <row r="8174" spans="3:6" s="532" customFormat="1">
      <c r="C8174" s="536"/>
      <c r="F8174" s="537"/>
    </row>
    <row r="8175" spans="3:6" s="532" customFormat="1">
      <c r="C8175" s="536"/>
      <c r="F8175" s="537"/>
    </row>
    <row r="8176" spans="3:6" s="532" customFormat="1">
      <c r="C8176" s="536"/>
      <c r="F8176" s="537"/>
    </row>
    <row r="8177" spans="3:6" s="532" customFormat="1">
      <c r="C8177" s="536"/>
      <c r="F8177" s="537"/>
    </row>
    <row r="8178" spans="3:6" s="532" customFormat="1">
      <c r="C8178" s="536"/>
      <c r="F8178" s="537"/>
    </row>
    <row r="8179" spans="3:6" s="532" customFormat="1">
      <c r="C8179" s="536"/>
      <c r="F8179" s="537"/>
    </row>
    <row r="8180" spans="3:6" s="532" customFormat="1">
      <c r="C8180" s="536"/>
      <c r="F8180" s="537"/>
    </row>
    <row r="8181" spans="3:6" s="532" customFormat="1">
      <c r="C8181" s="536"/>
      <c r="F8181" s="537"/>
    </row>
    <row r="8182" spans="3:6" s="532" customFormat="1">
      <c r="C8182" s="536"/>
      <c r="F8182" s="537"/>
    </row>
    <row r="8183" spans="3:6" s="532" customFormat="1">
      <c r="C8183" s="536"/>
      <c r="F8183" s="537"/>
    </row>
    <row r="8184" spans="3:6" s="532" customFormat="1">
      <c r="C8184" s="536"/>
      <c r="F8184" s="537"/>
    </row>
    <row r="8185" spans="3:6" s="532" customFormat="1">
      <c r="C8185" s="536"/>
      <c r="F8185" s="537"/>
    </row>
    <row r="8186" spans="3:6" s="532" customFormat="1">
      <c r="C8186" s="536"/>
      <c r="F8186" s="537"/>
    </row>
    <row r="8187" spans="3:6" s="532" customFormat="1">
      <c r="C8187" s="536"/>
      <c r="F8187" s="537"/>
    </row>
    <row r="8188" spans="3:6" s="532" customFormat="1">
      <c r="C8188" s="536"/>
      <c r="F8188" s="537"/>
    </row>
    <row r="8189" spans="3:6" s="532" customFormat="1">
      <c r="C8189" s="536"/>
      <c r="F8189" s="537"/>
    </row>
    <row r="8190" spans="3:6" s="532" customFormat="1">
      <c r="C8190" s="536"/>
      <c r="F8190" s="537"/>
    </row>
    <row r="8191" spans="3:6" s="532" customFormat="1">
      <c r="C8191" s="536"/>
      <c r="F8191" s="537"/>
    </row>
    <row r="8192" spans="3:6" s="532" customFormat="1">
      <c r="C8192" s="536"/>
      <c r="F8192" s="537"/>
    </row>
    <row r="8193" spans="3:6" s="532" customFormat="1">
      <c r="C8193" s="536"/>
      <c r="F8193" s="537"/>
    </row>
    <row r="8194" spans="3:6" s="532" customFormat="1">
      <c r="C8194" s="536"/>
      <c r="F8194" s="537"/>
    </row>
    <row r="8195" spans="3:6" s="532" customFormat="1">
      <c r="C8195" s="536"/>
      <c r="F8195" s="537"/>
    </row>
    <row r="8196" spans="3:6" s="532" customFormat="1">
      <c r="C8196" s="536"/>
      <c r="F8196" s="537"/>
    </row>
    <row r="8197" spans="3:6" s="532" customFormat="1">
      <c r="C8197" s="536"/>
      <c r="F8197" s="537"/>
    </row>
    <row r="8198" spans="3:6" s="532" customFormat="1">
      <c r="C8198" s="536"/>
      <c r="F8198" s="537"/>
    </row>
    <row r="8199" spans="3:6" s="532" customFormat="1">
      <c r="C8199" s="536"/>
      <c r="F8199" s="537"/>
    </row>
    <row r="8200" spans="3:6" s="532" customFormat="1">
      <c r="C8200" s="536"/>
      <c r="F8200" s="537"/>
    </row>
    <row r="8201" spans="3:6" s="532" customFormat="1">
      <c r="C8201" s="536"/>
      <c r="F8201" s="537"/>
    </row>
    <row r="8202" spans="3:6" s="532" customFormat="1">
      <c r="C8202" s="536"/>
      <c r="F8202" s="537"/>
    </row>
    <row r="8203" spans="3:6" s="532" customFormat="1">
      <c r="C8203" s="536"/>
      <c r="F8203" s="537"/>
    </row>
    <row r="8204" spans="3:6" s="532" customFormat="1">
      <c r="C8204" s="536"/>
      <c r="F8204" s="537"/>
    </row>
    <row r="8205" spans="3:6" s="532" customFormat="1">
      <c r="C8205" s="536"/>
      <c r="F8205" s="537"/>
    </row>
    <row r="8206" spans="3:6" s="532" customFormat="1">
      <c r="C8206" s="536"/>
      <c r="F8206" s="537"/>
    </row>
    <row r="8207" spans="3:6" s="532" customFormat="1">
      <c r="C8207" s="536"/>
      <c r="F8207" s="537"/>
    </row>
    <row r="8208" spans="3:6" s="532" customFormat="1">
      <c r="C8208" s="536"/>
      <c r="F8208" s="537"/>
    </row>
    <row r="8209" spans="3:6" s="532" customFormat="1">
      <c r="C8209" s="536"/>
      <c r="F8209" s="537"/>
    </row>
    <row r="8210" spans="3:6" s="532" customFormat="1">
      <c r="C8210" s="536"/>
      <c r="F8210" s="537"/>
    </row>
    <row r="8211" spans="3:6" s="532" customFormat="1">
      <c r="C8211" s="536"/>
      <c r="F8211" s="537"/>
    </row>
    <row r="8212" spans="3:6" s="532" customFormat="1">
      <c r="C8212" s="536"/>
      <c r="F8212" s="537"/>
    </row>
    <row r="8213" spans="3:6" s="532" customFormat="1">
      <c r="C8213" s="536"/>
      <c r="F8213" s="537"/>
    </row>
    <row r="8214" spans="3:6" s="532" customFormat="1">
      <c r="C8214" s="536"/>
      <c r="F8214" s="537"/>
    </row>
    <row r="8215" spans="3:6" s="532" customFormat="1">
      <c r="C8215" s="536"/>
      <c r="F8215" s="537"/>
    </row>
    <row r="8216" spans="3:6" s="532" customFormat="1">
      <c r="C8216" s="536"/>
      <c r="F8216" s="537"/>
    </row>
    <row r="8217" spans="3:6" s="532" customFormat="1">
      <c r="C8217" s="536"/>
      <c r="F8217" s="537"/>
    </row>
    <row r="8218" spans="3:6" s="532" customFormat="1">
      <c r="C8218" s="536"/>
      <c r="F8218" s="537"/>
    </row>
    <row r="8219" spans="3:6" s="532" customFormat="1">
      <c r="C8219" s="536"/>
      <c r="F8219" s="537"/>
    </row>
    <row r="8220" spans="3:6" s="532" customFormat="1">
      <c r="C8220" s="536"/>
      <c r="F8220" s="537"/>
    </row>
    <row r="8221" spans="3:6" s="532" customFormat="1">
      <c r="C8221" s="536"/>
      <c r="F8221" s="537"/>
    </row>
    <row r="8222" spans="3:6" s="532" customFormat="1">
      <c r="C8222" s="536"/>
      <c r="F8222" s="537"/>
    </row>
    <row r="8223" spans="3:6" s="532" customFormat="1">
      <c r="C8223" s="536"/>
      <c r="F8223" s="537"/>
    </row>
    <row r="8224" spans="3:6" s="532" customFormat="1">
      <c r="C8224" s="536"/>
      <c r="F8224" s="537"/>
    </row>
    <row r="8225" spans="3:6" s="532" customFormat="1">
      <c r="C8225" s="536"/>
      <c r="F8225" s="537"/>
    </row>
    <row r="8226" spans="3:6" s="532" customFormat="1">
      <c r="C8226" s="536"/>
      <c r="F8226" s="537"/>
    </row>
    <row r="8227" spans="3:6" s="532" customFormat="1">
      <c r="C8227" s="536"/>
      <c r="F8227" s="537"/>
    </row>
    <row r="8228" spans="3:6" s="532" customFormat="1">
      <c r="C8228" s="536"/>
      <c r="F8228" s="537"/>
    </row>
    <row r="8229" spans="3:6" s="532" customFormat="1">
      <c r="C8229" s="536"/>
      <c r="F8229" s="537"/>
    </row>
    <row r="8230" spans="3:6" s="532" customFormat="1">
      <c r="C8230" s="536"/>
      <c r="F8230" s="537"/>
    </row>
    <row r="8231" spans="3:6" s="532" customFormat="1">
      <c r="C8231" s="536"/>
      <c r="F8231" s="537"/>
    </row>
    <row r="8232" spans="3:6" s="532" customFormat="1">
      <c r="C8232" s="536"/>
      <c r="F8232" s="537"/>
    </row>
    <row r="8233" spans="3:6" s="532" customFormat="1">
      <c r="C8233" s="536"/>
      <c r="F8233" s="537"/>
    </row>
    <row r="8234" spans="3:6" s="532" customFormat="1">
      <c r="C8234" s="536"/>
      <c r="F8234" s="537"/>
    </row>
    <row r="8235" spans="3:6" s="532" customFormat="1">
      <c r="C8235" s="536"/>
      <c r="F8235" s="537"/>
    </row>
    <row r="8236" spans="3:6" s="532" customFormat="1">
      <c r="C8236" s="536"/>
      <c r="F8236" s="537"/>
    </row>
    <row r="8237" spans="3:6" s="532" customFormat="1">
      <c r="C8237" s="536"/>
      <c r="F8237" s="537"/>
    </row>
    <row r="8238" spans="3:6" s="532" customFormat="1">
      <c r="C8238" s="536"/>
      <c r="F8238" s="537"/>
    </row>
    <row r="8239" spans="3:6" s="532" customFormat="1">
      <c r="C8239" s="536"/>
      <c r="F8239" s="537"/>
    </row>
    <row r="8240" spans="3:6" s="532" customFormat="1">
      <c r="C8240" s="536"/>
      <c r="F8240" s="537"/>
    </row>
    <row r="8241" spans="3:6" s="532" customFormat="1">
      <c r="C8241" s="536"/>
      <c r="F8241" s="537"/>
    </row>
    <row r="8242" spans="3:6" s="532" customFormat="1">
      <c r="C8242" s="536"/>
      <c r="F8242" s="537"/>
    </row>
    <row r="8243" spans="3:6" s="532" customFormat="1">
      <c r="C8243" s="536"/>
      <c r="F8243" s="537"/>
    </row>
    <row r="8244" spans="3:6" s="532" customFormat="1">
      <c r="C8244" s="536"/>
      <c r="F8244" s="537"/>
    </row>
    <row r="8245" spans="3:6" s="532" customFormat="1">
      <c r="C8245" s="536"/>
      <c r="F8245" s="537"/>
    </row>
    <row r="8246" spans="3:6" s="532" customFormat="1">
      <c r="C8246" s="536"/>
      <c r="F8246" s="537"/>
    </row>
    <row r="8247" spans="3:6" s="532" customFormat="1">
      <c r="C8247" s="536"/>
      <c r="F8247" s="537"/>
    </row>
    <row r="8248" spans="3:6" s="532" customFormat="1">
      <c r="C8248" s="536"/>
      <c r="F8248" s="537"/>
    </row>
    <row r="8249" spans="3:6" s="532" customFormat="1">
      <c r="C8249" s="536"/>
      <c r="F8249" s="537"/>
    </row>
    <row r="8250" spans="3:6" s="532" customFormat="1">
      <c r="C8250" s="536"/>
      <c r="F8250" s="537"/>
    </row>
    <row r="8251" spans="3:6" s="532" customFormat="1">
      <c r="C8251" s="536"/>
      <c r="F8251" s="537"/>
    </row>
    <row r="8252" spans="3:6" s="532" customFormat="1">
      <c r="C8252" s="536"/>
      <c r="F8252" s="537"/>
    </row>
    <row r="8253" spans="3:6" s="532" customFormat="1">
      <c r="C8253" s="536"/>
      <c r="F8253" s="537"/>
    </row>
    <row r="8254" spans="3:6" s="532" customFormat="1">
      <c r="C8254" s="536"/>
      <c r="F8254" s="537"/>
    </row>
    <row r="8255" spans="3:6" s="532" customFormat="1">
      <c r="C8255" s="536"/>
      <c r="F8255" s="537"/>
    </row>
    <row r="8256" spans="3:6" s="532" customFormat="1">
      <c r="C8256" s="536"/>
      <c r="F8256" s="537"/>
    </row>
    <row r="8257" spans="3:6" s="532" customFormat="1">
      <c r="C8257" s="536"/>
      <c r="F8257" s="537"/>
    </row>
    <row r="8258" spans="3:6" s="532" customFormat="1">
      <c r="C8258" s="536"/>
      <c r="F8258" s="537"/>
    </row>
    <row r="8259" spans="3:6" s="532" customFormat="1">
      <c r="C8259" s="536"/>
      <c r="F8259" s="537"/>
    </row>
    <row r="8260" spans="3:6" s="532" customFormat="1">
      <c r="C8260" s="536"/>
      <c r="F8260" s="537"/>
    </row>
    <row r="8261" spans="3:6" s="532" customFormat="1">
      <c r="C8261" s="536"/>
      <c r="F8261" s="537"/>
    </row>
    <row r="8262" spans="3:6" s="532" customFormat="1">
      <c r="C8262" s="536"/>
      <c r="F8262" s="537"/>
    </row>
    <row r="8263" spans="3:6" s="532" customFormat="1">
      <c r="C8263" s="536"/>
      <c r="F8263" s="537"/>
    </row>
    <row r="8264" spans="3:6" s="532" customFormat="1">
      <c r="C8264" s="536"/>
      <c r="F8264" s="537"/>
    </row>
    <row r="8265" spans="3:6" s="532" customFormat="1">
      <c r="C8265" s="536"/>
      <c r="F8265" s="537"/>
    </row>
    <row r="8266" spans="3:6" s="532" customFormat="1">
      <c r="C8266" s="536"/>
      <c r="F8266" s="537"/>
    </row>
    <row r="8267" spans="3:6" s="532" customFormat="1">
      <c r="C8267" s="536"/>
      <c r="F8267" s="537"/>
    </row>
    <row r="8268" spans="3:6" s="532" customFormat="1">
      <c r="C8268" s="536"/>
      <c r="F8268" s="537"/>
    </row>
    <row r="8269" spans="3:6" s="532" customFormat="1">
      <c r="C8269" s="536"/>
      <c r="F8269" s="537"/>
    </row>
    <row r="8270" spans="3:6" s="532" customFormat="1">
      <c r="C8270" s="536"/>
      <c r="F8270" s="537"/>
    </row>
    <row r="8271" spans="3:6" s="532" customFormat="1">
      <c r="C8271" s="536"/>
      <c r="F8271" s="537"/>
    </row>
    <row r="8272" spans="3:6" s="532" customFormat="1">
      <c r="C8272" s="536"/>
      <c r="F8272" s="537"/>
    </row>
    <row r="8273" spans="3:6" s="532" customFormat="1">
      <c r="C8273" s="536"/>
      <c r="F8273" s="537"/>
    </row>
    <row r="8274" spans="3:6" s="532" customFormat="1">
      <c r="C8274" s="536"/>
      <c r="F8274" s="537"/>
    </row>
    <row r="8275" spans="3:6" s="532" customFormat="1">
      <c r="C8275" s="536"/>
      <c r="F8275" s="537"/>
    </row>
    <row r="8276" spans="3:6" s="532" customFormat="1">
      <c r="C8276" s="536"/>
      <c r="F8276" s="537"/>
    </row>
    <row r="8277" spans="3:6" s="532" customFormat="1">
      <c r="C8277" s="536"/>
      <c r="F8277" s="537"/>
    </row>
    <row r="8278" spans="3:6" s="532" customFormat="1">
      <c r="C8278" s="536"/>
      <c r="F8278" s="537"/>
    </row>
    <row r="8279" spans="3:6" s="532" customFormat="1">
      <c r="C8279" s="536"/>
      <c r="F8279" s="537"/>
    </row>
    <row r="8280" spans="3:6" s="532" customFormat="1">
      <c r="C8280" s="536"/>
      <c r="F8280" s="537"/>
    </row>
    <row r="8281" spans="3:6" s="532" customFormat="1">
      <c r="C8281" s="536"/>
      <c r="F8281" s="537"/>
    </row>
    <row r="8282" spans="3:6" s="532" customFormat="1">
      <c r="C8282" s="536"/>
      <c r="F8282" s="537"/>
    </row>
    <row r="8283" spans="3:6" s="532" customFormat="1">
      <c r="C8283" s="536"/>
      <c r="F8283" s="537"/>
    </row>
    <row r="8284" spans="3:6" s="532" customFormat="1">
      <c r="C8284" s="536"/>
      <c r="F8284" s="537"/>
    </row>
    <row r="8285" spans="3:6" s="532" customFormat="1">
      <c r="C8285" s="536"/>
      <c r="F8285" s="537"/>
    </row>
    <row r="8286" spans="3:6" s="532" customFormat="1">
      <c r="C8286" s="536"/>
      <c r="F8286" s="537"/>
    </row>
    <row r="8287" spans="3:6" s="532" customFormat="1">
      <c r="C8287" s="536"/>
      <c r="F8287" s="537"/>
    </row>
    <row r="8288" spans="3:6" s="532" customFormat="1">
      <c r="C8288" s="536"/>
      <c r="F8288" s="537"/>
    </row>
    <row r="8289" spans="3:6" s="532" customFormat="1">
      <c r="C8289" s="536"/>
      <c r="F8289" s="537"/>
    </row>
    <row r="8290" spans="3:6" s="532" customFormat="1">
      <c r="C8290" s="536"/>
      <c r="F8290" s="537"/>
    </row>
    <row r="8291" spans="3:6" s="532" customFormat="1">
      <c r="C8291" s="536"/>
      <c r="F8291" s="537"/>
    </row>
    <row r="8292" spans="3:6" s="532" customFormat="1">
      <c r="C8292" s="536"/>
      <c r="F8292" s="537"/>
    </row>
    <row r="8293" spans="3:6" s="532" customFormat="1">
      <c r="C8293" s="536"/>
      <c r="F8293" s="537"/>
    </row>
    <row r="8294" spans="3:6" s="532" customFormat="1">
      <c r="C8294" s="536"/>
      <c r="F8294" s="537"/>
    </row>
    <row r="8295" spans="3:6" s="532" customFormat="1">
      <c r="C8295" s="536"/>
      <c r="F8295" s="537"/>
    </row>
    <row r="8296" spans="3:6" s="532" customFormat="1">
      <c r="C8296" s="536"/>
      <c r="F8296" s="537"/>
    </row>
    <row r="8297" spans="3:6" s="532" customFormat="1">
      <c r="C8297" s="536"/>
      <c r="F8297" s="537"/>
    </row>
    <row r="8298" spans="3:6" s="532" customFormat="1">
      <c r="C8298" s="536"/>
      <c r="F8298" s="537"/>
    </row>
    <row r="8299" spans="3:6" s="532" customFormat="1">
      <c r="C8299" s="536"/>
      <c r="F8299" s="537"/>
    </row>
    <row r="8300" spans="3:6" s="532" customFormat="1">
      <c r="C8300" s="536"/>
      <c r="F8300" s="537"/>
    </row>
    <row r="8301" spans="3:6" s="532" customFormat="1">
      <c r="C8301" s="536"/>
      <c r="F8301" s="537"/>
    </row>
    <row r="8302" spans="3:6" s="532" customFormat="1">
      <c r="C8302" s="536"/>
      <c r="F8302" s="537"/>
    </row>
    <row r="8303" spans="3:6" s="532" customFormat="1">
      <c r="C8303" s="536"/>
      <c r="F8303" s="537"/>
    </row>
    <row r="8304" spans="3:6" s="532" customFormat="1">
      <c r="C8304" s="536"/>
      <c r="F8304" s="537"/>
    </row>
    <row r="8305" spans="3:6" s="532" customFormat="1">
      <c r="C8305" s="536"/>
      <c r="F8305" s="537"/>
    </row>
    <row r="8306" spans="3:6" s="532" customFormat="1">
      <c r="C8306" s="536"/>
      <c r="F8306" s="537"/>
    </row>
    <row r="8307" spans="3:6" s="532" customFormat="1">
      <c r="C8307" s="536"/>
      <c r="F8307" s="537"/>
    </row>
    <row r="8308" spans="3:6" s="532" customFormat="1">
      <c r="C8308" s="536"/>
      <c r="F8308" s="537"/>
    </row>
    <row r="8309" spans="3:6" s="532" customFormat="1">
      <c r="C8309" s="536"/>
      <c r="F8309" s="537"/>
    </row>
    <row r="8310" spans="3:6" s="532" customFormat="1">
      <c r="C8310" s="536"/>
      <c r="F8310" s="537"/>
    </row>
    <row r="8311" spans="3:6" s="532" customFormat="1">
      <c r="C8311" s="536"/>
      <c r="F8311" s="537"/>
    </row>
    <row r="8312" spans="3:6" s="532" customFormat="1">
      <c r="C8312" s="536"/>
      <c r="F8312" s="537"/>
    </row>
    <row r="8313" spans="3:6" s="532" customFormat="1">
      <c r="C8313" s="536"/>
      <c r="F8313" s="537"/>
    </row>
    <row r="8314" spans="3:6" s="532" customFormat="1">
      <c r="C8314" s="536"/>
      <c r="F8314" s="537"/>
    </row>
    <row r="8315" spans="3:6" s="532" customFormat="1">
      <c r="C8315" s="536"/>
      <c r="F8315" s="537"/>
    </row>
    <row r="8316" spans="3:6" s="532" customFormat="1">
      <c r="C8316" s="536"/>
      <c r="F8316" s="537"/>
    </row>
    <row r="8317" spans="3:6" s="532" customFormat="1">
      <c r="C8317" s="536"/>
      <c r="F8317" s="537"/>
    </row>
    <row r="8318" spans="3:6" s="532" customFormat="1">
      <c r="C8318" s="536"/>
      <c r="F8318" s="537"/>
    </row>
    <row r="8319" spans="3:6" s="532" customFormat="1">
      <c r="C8319" s="536"/>
      <c r="F8319" s="537"/>
    </row>
    <row r="8320" spans="3:6" s="532" customFormat="1">
      <c r="C8320" s="536"/>
      <c r="F8320" s="537"/>
    </row>
    <row r="8321" spans="3:6" s="532" customFormat="1">
      <c r="C8321" s="536"/>
      <c r="F8321" s="537"/>
    </row>
    <row r="8322" spans="3:6" s="532" customFormat="1">
      <c r="C8322" s="536"/>
      <c r="F8322" s="537"/>
    </row>
    <row r="8323" spans="3:6" s="532" customFormat="1">
      <c r="C8323" s="536"/>
      <c r="F8323" s="537"/>
    </row>
    <row r="8324" spans="3:6" s="532" customFormat="1">
      <c r="C8324" s="536"/>
      <c r="F8324" s="537"/>
    </row>
    <row r="8325" spans="3:6" s="532" customFormat="1">
      <c r="C8325" s="536"/>
      <c r="F8325" s="537"/>
    </row>
    <row r="8326" spans="3:6" s="532" customFormat="1">
      <c r="C8326" s="536"/>
      <c r="F8326" s="537"/>
    </row>
    <row r="8327" spans="3:6" s="532" customFormat="1">
      <c r="C8327" s="536"/>
      <c r="F8327" s="537"/>
    </row>
    <row r="8328" spans="3:6" s="532" customFormat="1">
      <c r="C8328" s="536"/>
      <c r="F8328" s="537"/>
    </row>
    <row r="8329" spans="3:6" s="532" customFormat="1">
      <c r="C8329" s="536"/>
      <c r="F8329" s="537"/>
    </row>
    <row r="8330" spans="3:6" s="532" customFormat="1">
      <c r="C8330" s="536"/>
      <c r="F8330" s="537"/>
    </row>
    <row r="8331" spans="3:6" s="532" customFormat="1">
      <c r="C8331" s="536"/>
      <c r="F8331" s="537"/>
    </row>
    <row r="8332" spans="3:6" s="532" customFormat="1">
      <c r="C8332" s="536"/>
      <c r="F8332" s="537"/>
    </row>
    <row r="8333" spans="3:6" s="532" customFormat="1">
      <c r="C8333" s="536"/>
      <c r="F8333" s="537"/>
    </row>
    <row r="8334" spans="3:6" s="532" customFormat="1">
      <c r="C8334" s="536"/>
      <c r="F8334" s="537"/>
    </row>
    <row r="8335" spans="3:6" s="532" customFormat="1">
      <c r="C8335" s="536"/>
      <c r="F8335" s="537"/>
    </row>
    <row r="8336" spans="3:6" s="532" customFormat="1">
      <c r="C8336" s="536"/>
      <c r="F8336" s="537"/>
    </row>
    <row r="8337" spans="3:6" s="532" customFormat="1">
      <c r="C8337" s="536"/>
      <c r="F8337" s="537"/>
    </row>
    <row r="8338" spans="3:6" s="532" customFormat="1">
      <c r="C8338" s="536"/>
      <c r="F8338" s="537"/>
    </row>
    <row r="8339" spans="3:6" s="532" customFormat="1">
      <c r="C8339" s="536"/>
      <c r="F8339" s="537"/>
    </row>
    <row r="8340" spans="3:6" s="532" customFormat="1">
      <c r="C8340" s="536"/>
      <c r="F8340" s="537"/>
    </row>
    <row r="8341" spans="3:6" s="532" customFormat="1">
      <c r="C8341" s="536"/>
      <c r="F8341" s="537"/>
    </row>
    <row r="8342" spans="3:6" s="532" customFormat="1">
      <c r="C8342" s="536"/>
      <c r="F8342" s="537"/>
    </row>
    <row r="8343" spans="3:6" s="532" customFormat="1">
      <c r="C8343" s="536"/>
      <c r="F8343" s="537"/>
    </row>
    <row r="8344" spans="3:6" s="532" customFormat="1">
      <c r="C8344" s="536"/>
      <c r="F8344" s="537"/>
    </row>
    <row r="8345" spans="3:6" s="532" customFormat="1">
      <c r="C8345" s="536"/>
      <c r="F8345" s="537"/>
    </row>
    <row r="8346" spans="3:6" s="532" customFormat="1">
      <c r="C8346" s="536"/>
      <c r="F8346" s="537"/>
    </row>
    <row r="8347" spans="3:6" s="532" customFormat="1">
      <c r="C8347" s="536"/>
      <c r="F8347" s="537"/>
    </row>
    <row r="8348" spans="3:6" s="532" customFormat="1">
      <c r="C8348" s="536"/>
      <c r="F8348" s="537"/>
    </row>
    <row r="8349" spans="3:6" s="532" customFormat="1">
      <c r="C8349" s="536"/>
      <c r="F8349" s="537"/>
    </row>
    <row r="8350" spans="3:6" s="532" customFormat="1">
      <c r="C8350" s="536"/>
      <c r="F8350" s="537"/>
    </row>
    <row r="8351" spans="3:6" s="532" customFormat="1">
      <c r="C8351" s="536"/>
      <c r="F8351" s="537"/>
    </row>
    <row r="8352" spans="3:6" s="532" customFormat="1">
      <c r="C8352" s="536"/>
      <c r="F8352" s="537"/>
    </row>
    <row r="8353" spans="3:6" s="532" customFormat="1">
      <c r="C8353" s="536"/>
      <c r="F8353" s="537"/>
    </row>
    <row r="8354" spans="3:6" s="532" customFormat="1">
      <c r="C8354" s="536"/>
      <c r="F8354" s="537"/>
    </row>
    <row r="8355" spans="3:6" s="532" customFormat="1">
      <c r="C8355" s="536"/>
      <c r="F8355" s="537"/>
    </row>
    <row r="8356" spans="3:6" s="532" customFormat="1">
      <c r="C8356" s="536"/>
      <c r="F8356" s="537"/>
    </row>
    <row r="8357" spans="3:6" s="532" customFormat="1">
      <c r="C8357" s="536"/>
      <c r="F8357" s="537"/>
    </row>
    <row r="8358" spans="3:6" s="532" customFormat="1">
      <c r="C8358" s="536"/>
      <c r="F8358" s="537"/>
    </row>
    <row r="8359" spans="3:6" s="532" customFormat="1">
      <c r="C8359" s="536"/>
      <c r="F8359" s="537"/>
    </row>
    <row r="8360" spans="3:6" s="532" customFormat="1">
      <c r="C8360" s="536"/>
      <c r="F8360" s="537"/>
    </row>
    <row r="8361" spans="3:6" s="532" customFormat="1">
      <c r="C8361" s="536"/>
      <c r="F8361" s="537"/>
    </row>
    <row r="8362" spans="3:6" s="532" customFormat="1">
      <c r="C8362" s="536"/>
      <c r="F8362" s="537"/>
    </row>
    <row r="8363" spans="3:6" s="532" customFormat="1">
      <c r="C8363" s="536"/>
      <c r="F8363" s="537"/>
    </row>
    <row r="8364" spans="3:6" s="532" customFormat="1">
      <c r="C8364" s="536"/>
      <c r="F8364" s="537"/>
    </row>
    <row r="8365" spans="3:6" s="532" customFormat="1">
      <c r="C8365" s="536"/>
      <c r="F8365" s="537"/>
    </row>
    <row r="8366" spans="3:6" s="532" customFormat="1">
      <c r="C8366" s="536"/>
      <c r="F8366" s="537"/>
    </row>
    <row r="8367" spans="3:6" s="532" customFormat="1">
      <c r="C8367" s="536"/>
      <c r="F8367" s="537"/>
    </row>
    <row r="8368" spans="3:6" s="532" customFormat="1">
      <c r="C8368" s="536"/>
      <c r="F8368" s="537"/>
    </row>
    <row r="8369" spans="3:6" s="532" customFormat="1">
      <c r="C8369" s="536"/>
      <c r="F8369" s="537"/>
    </row>
    <row r="8370" spans="3:6" s="532" customFormat="1">
      <c r="C8370" s="536"/>
      <c r="F8370" s="537"/>
    </row>
    <row r="8371" spans="3:6" s="532" customFormat="1">
      <c r="C8371" s="536"/>
      <c r="F8371" s="537"/>
    </row>
    <row r="8372" spans="3:6" s="532" customFormat="1">
      <c r="C8372" s="536"/>
      <c r="F8372" s="537"/>
    </row>
    <row r="8373" spans="3:6" s="532" customFormat="1">
      <c r="C8373" s="536"/>
      <c r="F8373" s="537"/>
    </row>
    <row r="8374" spans="3:6" s="532" customFormat="1">
      <c r="C8374" s="536"/>
      <c r="F8374" s="537"/>
    </row>
    <row r="8375" spans="3:6" s="532" customFormat="1">
      <c r="C8375" s="536"/>
      <c r="F8375" s="537"/>
    </row>
    <row r="8376" spans="3:6" s="532" customFormat="1">
      <c r="C8376" s="536"/>
      <c r="F8376" s="537"/>
    </row>
    <row r="8377" spans="3:6" s="532" customFormat="1">
      <c r="C8377" s="536"/>
      <c r="F8377" s="537"/>
    </row>
    <row r="8378" spans="3:6" s="532" customFormat="1">
      <c r="C8378" s="536"/>
      <c r="F8378" s="537"/>
    </row>
    <row r="8379" spans="3:6" s="532" customFormat="1">
      <c r="C8379" s="536"/>
      <c r="F8379" s="537"/>
    </row>
    <row r="8380" spans="3:6" s="532" customFormat="1">
      <c r="C8380" s="536"/>
      <c r="F8380" s="537"/>
    </row>
    <row r="8381" spans="3:6" s="532" customFormat="1">
      <c r="C8381" s="536"/>
      <c r="F8381" s="537"/>
    </row>
    <row r="8382" spans="3:6" s="532" customFormat="1">
      <c r="C8382" s="536"/>
      <c r="F8382" s="537"/>
    </row>
    <row r="8383" spans="3:6" s="532" customFormat="1">
      <c r="C8383" s="536"/>
      <c r="F8383" s="537"/>
    </row>
    <row r="8384" spans="3:6" s="532" customFormat="1">
      <c r="C8384" s="536"/>
      <c r="F8384" s="537"/>
    </row>
    <row r="8385" spans="3:6" s="532" customFormat="1">
      <c r="C8385" s="536"/>
      <c r="F8385" s="537"/>
    </row>
    <row r="8386" spans="3:6" s="532" customFormat="1">
      <c r="C8386" s="536"/>
      <c r="F8386" s="537"/>
    </row>
    <row r="8387" spans="3:6" s="532" customFormat="1">
      <c r="C8387" s="536"/>
      <c r="F8387" s="537"/>
    </row>
    <row r="8388" spans="3:6" s="532" customFormat="1">
      <c r="C8388" s="536"/>
      <c r="F8388" s="537"/>
    </row>
    <row r="8389" spans="3:6" s="532" customFormat="1">
      <c r="C8389" s="536"/>
      <c r="F8389" s="537"/>
    </row>
    <row r="8390" spans="3:6" s="532" customFormat="1">
      <c r="C8390" s="536"/>
      <c r="F8390" s="537"/>
    </row>
    <row r="8391" spans="3:6" s="532" customFormat="1">
      <c r="C8391" s="536"/>
      <c r="F8391" s="537"/>
    </row>
    <row r="8392" spans="3:6" s="532" customFormat="1">
      <c r="C8392" s="536"/>
      <c r="F8392" s="537"/>
    </row>
    <row r="8393" spans="3:6" s="532" customFormat="1">
      <c r="C8393" s="536"/>
      <c r="F8393" s="537"/>
    </row>
    <row r="8394" spans="3:6" s="532" customFormat="1">
      <c r="C8394" s="536"/>
      <c r="F8394" s="537"/>
    </row>
    <row r="8395" spans="3:6" s="532" customFormat="1">
      <c r="C8395" s="536"/>
      <c r="F8395" s="537"/>
    </row>
    <row r="8396" spans="3:6" s="532" customFormat="1">
      <c r="C8396" s="536"/>
      <c r="F8396" s="537"/>
    </row>
    <row r="8397" spans="3:6" s="532" customFormat="1">
      <c r="C8397" s="536"/>
      <c r="F8397" s="537"/>
    </row>
    <row r="8398" spans="3:6" s="532" customFormat="1">
      <c r="C8398" s="536"/>
      <c r="F8398" s="537"/>
    </row>
    <row r="8399" spans="3:6" s="532" customFormat="1">
      <c r="C8399" s="536"/>
      <c r="F8399" s="537"/>
    </row>
    <row r="8400" spans="3:6" s="532" customFormat="1">
      <c r="C8400" s="536"/>
      <c r="F8400" s="537"/>
    </row>
    <row r="8401" spans="3:6" s="532" customFormat="1">
      <c r="C8401" s="536"/>
      <c r="F8401" s="537"/>
    </row>
    <row r="8402" spans="3:6" s="532" customFormat="1">
      <c r="C8402" s="536"/>
      <c r="F8402" s="537"/>
    </row>
    <row r="8403" spans="3:6" s="532" customFormat="1">
      <c r="C8403" s="536"/>
      <c r="F8403" s="537"/>
    </row>
    <row r="8404" spans="3:6" s="532" customFormat="1">
      <c r="C8404" s="536"/>
      <c r="F8404" s="537"/>
    </row>
    <row r="8405" spans="3:6" s="532" customFormat="1">
      <c r="C8405" s="536"/>
      <c r="F8405" s="537"/>
    </row>
    <row r="8406" spans="3:6" s="532" customFormat="1">
      <c r="C8406" s="536"/>
      <c r="F8406" s="537"/>
    </row>
    <row r="8407" spans="3:6" s="532" customFormat="1">
      <c r="C8407" s="536"/>
      <c r="F8407" s="537"/>
    </row>
    <row r="8408" spans="3:6" s="532" customFormat="1">
      <c r="C8408" s="536"/>
      <c r="F8408" s="537"/>
    </row>
    <row r="8409" spans="3:6" s="532" customFormat="1">
      <c r="C8409" s="536"/>
      <c r="F8409" s="537"/>
    </row>
    <row r="8410" spans="3:6" s="532" customFormat="1">
      <c r="C8410" s="536"/>
      <c r="F8410" s="537"/>
    </row>
    <row r="8411" spans="3:6" s="532" customFormat="1">
      <c r="C8411" s="536"/>
      <c r="F8411" s="537"/>
    </row>
    <row r="8412" spans="3:6" s="532" customFormat="1">
      <c r="C8412" s="536"/>
      <c r="F8412" s="537"/>
    </row>
    <row r="8413" spans="3:6" s="532" customFormat="1">
      <c r="C8413" s="536"/>
      <c r="F8413" s="537"/>
    </row>
    <row r="8414" spans="3:6" s="532" customFormat="1">
      <c r="C8414" s="536"/>
      <c r="F8414" s="537"/>
    </row>
    <row r="8415" spans="3:6" s="532" customFormat="1">
      <c r="C8415" s="536"/>
      <c r="F8415" s="537"/>
    </row>
    <row r="8416" spans="3:6" s="532" customFormat="1">
      <c r="C8416" s="536"/>
      <c r="F8416" s="537"/>
    </row>
    <row r="8417" spans="3:6" s="532" customFormat="1">
      <c r="C8417" s="536"/>
      <c r="F8417" s="537"/>
    </row>
    <row r="8418" spans="3:6" s="532" customFormat="1">
      <c r="C8418" s="536"/>
      <c r="F8418" s="537"/>
    </row>
    <row r="8419" spans="3:6" s="532" customFormat="1">
      <c r="C8419" s="536"/>
      <c r="F8419" s="537"/>
    </row>
    <row r="8420" spans="3:6" s="532" customFormat="1">
      <c r="C8420" s="536"/>
      <c r="F8420" s="537"/>
    </row>
    <row r="8421" spans="3:6" s="532" customFormat="1">
      <c r="C8421" s="536"/>
      <c r="F8421" s="537"/>
    </row>
    <row r="8422" spans="3:6" s="532" customFormat="1">
      <c r="C8422" s="536"/>
      <c r="F8422" s="537"/>
    </row>
    <row r="8423" spans="3:6" s="532" customFormat="1">
      <c r="C8423" s="536"/>
      <c r="F8423" s="537"/>
    </row>
    <row r="8424" spans="3:6" s="532" customFormat="1">
      <c r="C8424" s="536"/>
      <c r="F8424" s="537"/>
    </row>
    <row r="8425" spans="3:6" s="532" customFormat="1">
      <c r="C8425" s="536"/>
      <c r="F8425" s="537"/>
    </row>
    <row r="8426" spans="3:6" s="532" customFormat="1">
      <c r="C8426" s="536"/>
      <c r="F8426" s="537"/>
    </row>
    <row r="8427" spans="3:6" s="532" customFormat="1">
      <c r="C8427" s="536"/>
      <c r="F8427" s="537"/>
    </row>
    <row r="8428" spans="3:6" s="532" customFormat="1">
      <c r="C8428" s="536"/>
      <c r="F8428" s="537"/>
    </row>
    <row r="8429" spans="3:6" s="532" customFormat="1">
      <c r="C8429" s="536"/>
      <c r="F8429" s="537"/>
    </row>
    <row r="8430" spans="3:6" s="532" customFormat="1">
      <c r="C8430" s="536"/>
      <c r="F8430" s="537"/>
    </row>
    <row r="8431" spans="3:6" s="532" customFormat="1">
      <c r="C8431" s="536"/>
      <c r="F8431" s="537"/>
    </row>
    <row r="8432" spans="3:6" s="532" customFormat="1">
      <c r="C8432" s="536"/>
      <c r="F8432" s="537"/>
    </row>
    <row r="8433" spans="3:6" s="532" customFormat="1">
      <c r="C8433" s="536"/>
      <c r="F8433" s="537"/>
    </row>
    <row r="8434" spans="3:6" s="532" customFormat="1">
      <c r="C8434" s="536"/>
      <c r="F8434" s="537"/>
    </row>
    <row r="8435" spans="3:6" s="532" customFormat="1">
      <c r="C8435" s="536"/>
      <c r="F8435" s="537"/>
    </row>
    <row r="8436" spans="3:6" s="532" customFormat="1">
      <c r="C8436" s="536"/>
      <c r="F8436" s="537"/>
    </row>
    <row r="8437" spans="3:6" s="532" customFormat="1">
      <c r="C8437" s="536"/>
      <c r="F8437" s="537"/>
    </row>
    <row r="8438" spans="3:6" s="532" customFormat="1">
      <c r="C8438" s="536"/>
      <c r="F8438" s="537"/>
    </row>
    <row r="8439" spans="3:6" s="532" customFormat="1">
      <c r="C8439" s="536"/>
      <c r="F8439" s="537"/>
    </row>
    <row r="8440" spans="3:6" s="532" customFormat="1">
      <c r="C8440" s="536"/>
      <c r="F8440" s="537"/>
    </row>
    <row r="8441" spans="3:6" s="532" customFormat="1">
      <c r="C8441" s="536"/>
      <c r="F8441" s="537"/>
    </row>
    <row r="8442" spans="3:6" s="532" customFormat="1">
      <c r="C8442" s="536"/>
      <c r="F8442" s="537"/>
    </row>
    <row r="8443" spans="3:6" s="532" customFormat="1">
      <c r="C8443" s="536"/>
      <c r="F8443" s="537"/>
    </row>
    <row r="8444" spans="3:6" s="532" customFormat="1">
      <c r="C8444" s="536"/>
      <c r="F8444" s="537"/>
    </row>
    <row r="8445" spans="3:6" s="532" customFormat="1">
      <c r="C8445" s="536"/>
      <c r="F8445" s="537"/>
    </row>
    <row r="8446" spans="3:6" s="532" customFormat="1">
      <c r="C8446" s="536"/>
      <c r="F8446" s="537"/>
    </row>
    <row r="8447" spans="3:6" s="532" customFormat="1">
      <c r="C8447" s="536"/>
      <c r="F8447" s="537"/>
    </row>
    <row r="8448" spans="3:6" s="532" customFormat="1">
      <c r="C8448" s="536"/>
      <c r="F8448" s="537"/>
    </row>
    <row r="8449" spans="3:6" s="532" customFormat="1">
      <c r="C8449" s="536"/>
      <c r="F8449" s="537"/>
    </row>
    <row r="8450" spans="3:6" s="532" customFormat="1">
      <c r="C8450" s="536"/>
      <c r="F8450" s="537"/>
    </row>
    <row r="8451" spans="3:6" s="532" customFormat="1">
      <c r="C8451" s="536"/>
      <c r="F8451" s="537"/>
    </row>
    <row r="8452" spans="3:6" s="532" customFormat="1">
      <c r="C8452" s="536"/>
      <c r="F8452" s="537"/>
    </row>
    <row r="8453" spans="3:6" s="532" customFormat="1">
      <c r="C8453" s="536"/>
      <c r="F8453" s="537"/>
    </row>
    <row r="8454" spans="3:6" s="532" customFormat="1">
      <c r="C8454" s="536"/>
      <c r="F8454" s="537"/>
    </row>
    <row r="8455" spans="3:6" s="532" customFormat="1">
      <c r="C8455" s="536"/>
      <c r="F8455" s="537"/>
    </row>
    <row r="8456" spans="3:6" s="532" customFormat="1">
      <c r="C8456" s="536"/>
      <c r="F8456" s="537"/>
    </row>
    <row r="8457" spans="3:6" s="532" customFormat="1">
      <c r="C8457" s="536"/>
      <c r="F8457" s="537"/>
    </row>
    <row r="8458" spans="3:6" s="532" customFormat="1">
      <c r="C8458" s="536"/>
      <c r="F8458" s="537"/>
    </row>
    <row r="8459" spans="3:6" s="532" customFormat="1">
      <c r="C8459" s="536"/>
      <c r="F8459" s="537"/>
    </row>
    <row r="8460" spans="3:6" s="532" customFormat="1">
      <c r="C8460" s="536"/>
      <c r="F8460" s="537"/>
    </row>
    <row r="8461" spans="3:6" s="532" customFormat="1">
      <c r="C8461" s="536"/>
      <c r="F8461" s="537"/>
    </row>
    <row r="8462" spans="3:6" s="532" customFormat="1">
      <c r="C8462" s="536"/>
      <c r="F8462" s="537"/>
    </row>
    <row r="8463" spans="3:6" s="532" customFormat="1">
      <c r="C8463" s="536"/>
      <c r="F8463" s="537"/>
    </row>
    <row r="8464" spans="3:6" s="532" customFormat="1">
      <c r="C8464" s="536"/>
      <c r="F8464" s="537"/>
    </row>
    <row r="8465" spans="3:6" s="532" customFormat="1">
      <c r="C8465" s="536"/>
      <c r="F8465" s="537"/>
    </row>
    <row r="8466" spans="3:6" s="532" customFormat="1">
      <c r="C8466" s="536"/>
      <c r="F8466" s="537"/>
    </row>
    <row r="8467" spans="3:6" s="532" customFormat="1">
      <c r="C8467" s="536"/>
      <c r="F8467" s="537"/>
    </row>
    <row r="8468" spans="3:6" s="532" customFormat="1">
      <c r="C8468" s="536"/>
      <c r="F8468" s="537"/>
    </row>
    <row r="8469" spans="3:6" s="532" customFormat="1">
      <c r="C8469" s="536"/>
      <c r="F8469" s="537"/>
    </row>
    <row r="8470" spans="3:6" s="532" customFormat="1">
      <c r="C8470" s="536"/>
      <c r="F8470" s="537"/>
    </row>
    <row r="8471" spans="3:6" s="532" customFormat="1">
      <c r="C8471" s="536"/>
      <c r="F8471" s="537"/>
    </row>
    <row r="8472" spans="3:6" s="532" customFormat="1">
      <c r="C8472" s="536"/>
      <c r="F8472" s="537"/>
    </row>
    <row r="8473" spans="3:6" s="532" customFormat="1">
      <c r="C8473" s="536"/>
      <c r="F8473" s="537"/>
    </row>
    <row r="8474" spans="3:6" s="532" customFormat="1">
      <c r="C8474" s="536"/>
      <c r="F8474" s="537"/>
    </row>
    <row r="8475" spans="3:6" s="532" customFormat="1">
      <c r="C8475" s="536"/>
      <c r="F8475" s="537"/>
    </row>
    <row r="8476" spans="3:6" s="532" customFormat="1">
      <c r="C8476" s="536"/>
      <c r="F8476" s="537"/>
    </row>
    <row r="8477" spans="3:6" s="532" customFormat="1">
      <c r="C8477" s="536"/>
      <c r="F8477" s="537"/>
    </row>
    <row r="8478" spans="3:6" s="532" customFormat="1">
      <c r="C8478" s="536"/>
      <c r="F8478" s="537"/>
    </row>
    <row r="8479" spans="3:6" s="532" customFormat="1">
      <c r="C8479" s="536"/>
      <c r="F8479" s="537"/>
    </row>
    <row r="8480" spans="3:6" s="532" customFormat="1">
      <c r="C8480" s="536"/>
      <c r="F8480" s="537"/>
    </row>
    <row r="8481" spans="3:6" s="532" customFormat="1">
      <c r="C8481" s="536"/>
      <c r="F8481" s="537"/>
    </row>
    <row r="8482" spans="3:6" s="532" customFormat="1">
      <c r="C8482" s="536"/>
      <c r="F8482" s="537"/>
    </row>
    <row r="8483" spans="3:6" s="532" customFormat="1">
      <c r="C8483" s="536"/>
      <c r="F8483" s="537"/>
    </row>
    <row r="8484" spans="3:6" s="532" customFormat="1">
      <c r="C8484" s="536"/>
      <c r="F8484" s="537"/>
    </row>
    <row r="8485" spans="3:6" s="532" customFormat="1">
      <c r="C8485" s="536"/>
      <c r="F8485" s="537"/>
    </row>
    <row r="8486" spans="3:6" s="532" customFormat="1">
      <c r="C8486" s="536"/>
      <c r="F8486" s="537"/>
    </row>
    <row r="8487" spans="3:6" s="532" customFormat="1">
      <c r="C8487" s="536"/>
      <c r="F8487" s="537"/>
    </row>
    <row r="8488" spans="3:6" s="532" customFormat="1">
      <c r="C8488" s="536"/>
      <c r="F8488" s="537"/>
    </row>
    <row r="8489" spans="3:6" s="532" customFormat="1">
      <c r="C8489" s="536"/>
      <c r="F8489" s="537"/>
    </row>
    <row r="8490" spans="3:6" s="532" customFormat="1">
      <c r="C8490" s="536"/>
      <c r="F8490" s="537"/>
    </row>
    <row r="8491" spans="3:6" s="532" customFormat="1">
      <c r="C8491" s="536"/>
      <c r="F8491" s="537"/>
    </row>
    <row r="8492" spans="3:6" s="532" customFormat="1">
      <c r="C8492" s="536"/>
      <c r="F8492" s="537"/>
    </row>
    <row r="8493" spans="3:6" s="532" customFormat="1">
      <c r="C8493" s="536"/>
      <c r="F8493" s="537"/>
    </row>
    <row r="8494" spans="3:6" s="532" customFormat="1">
      <c r="C8494" s="536"/>
      <c r="F8494" s="537"/>
    </row>
    <row r="8495" spans="3:6" s="532" customFormat="1">
      <c r="C8495" s="536"/>
      <c r="F8495" s="537"/>
    </row>
    <row r="8496" spans="3:6" s="532" customFormat="1">
      <c r="C8496" s="536"/>
      <c r="F8496" s="537"/>
    </row>
    <row r="8497" spans="3:6" s="532" customFormat="1">
      <c r="C8497" s="536"/>
      <c r="F8497" s="537"/>
    </row>
    <row r="8498" spans="3:6" s="532" customFormat="1">
      <c r="C8498" s="536"/>
      <c r="F8498" s="537"/>
    </row>
    <row r="8499" spans="3:6" s="532" customFormat="1">
      <c r="C8499" s="536"/>
      <c r="F8499" s="537"/>
    </row>
    <row r="8500" spans="3:6" s="532" customFormat="1">
      <c r="C8500" s="536"/>
      <c r="F8500" s="537"/>
    </row>
    <row r="8501" spans="3:6" s="532" customFormat="1">
      <c r="C8501" s="536"/>
      <c r="F8501" s="537"/>
    </row>
    <row r="8502" spans="3:6" s="532" customFormat="1">
      <c r="C8502" s="536"/>
      <c r="F8502" s="537"/>
    </row>
    <row r="8503" spans="3:6" s="532" customFormat="1">
      <c r="C8503" s="536"/>
      <c r="F8503" s="537"/>
    </row>
    <row r="8504" spans="3:6" s="532" customFormat="1">
      <c r="C8504" s="536"/>
      <c r="F8504" s="537"/>
    </row>
    <row r="8505" spans="3:6" s="532" customFormat="1">
      <c r="C8505" s="536"/>
      <c r="F8505" s="537"/>
    </row>
    <row r="8506" spans="3:6" s="532" customFormat="1">
      <c r="C8506" s="536"/>
      <c r="F8506" s="537"/>
    </row>
    <row r="8507" spans="3:6" s="532" customFormat="1">
      <c r="C8507" s="536"/>
      <c r="F8507" s="537"/>
    </row>
    <row r="8508" spans="3:6" s="532" customFormat="1">
      <c r="C8508" s="536"/>
      <c r="F8508" s="537"/>
    </row>
    <row r="8509" spans="3:6" s="532" customFormat="1">
      <c r="C8509" s="536"/>
      <c r="F8509" s="537"/>
    </row>
    <row r="8510" spans="3:6" s="532" customFormat="1">
      <c r="C8510" s="536"/>
      <c r="F8510" s="537"/>
    </row>
    <row r="8511" spans="3:6" s="532" customFormat="1">
      <c r="C8511" s="536"/>
      <c r="F8511" s="537"/>
    </row>
    <row r="8512" spans="3:6" s="532" customFormat="1">
      <c r="C8512" s="536"/>
      <c r="F8512" s="537"/>
    </row>
    <row r="8513" spans="3:6" s="532" customFormat="1">
      <c r="C8513" s="536"/>
      <c r="F8513" s="537"/>
    </row>
    <row r="8514" spans="3:6" s="532" customFormat="1">
      <c r="C8514" s="536"/>
      <c r="F8514" s="537"/>
    </row>
    <row r="8515" spans="3:6" s="532" customFormat="1">
      <c r="C8515" s="536"/>
      <c r="F8515" s="537"/>
    </row>
    <row r="8516" spans="3:6" s="532" customFormat="1">
      <c r="C8516" s="536"/>
      <c r="F8516" s="537"/>
    </row>
    <row r="8517" spans="3:6" s="532" customFormat="1">
      <c r="C8517" s="536"/>
      <c r="F8517" s="537"/>
    </row>
    <row r="8518" spans="3:6" s="532" customFormat="1">
      <c r="C8518" s="536"/>
      <c r="F8518" s="537"/>
    </row>
    <row r="8519" spans="3:6" s="532" customFormat="1">
      <c r="C8519" s="536"/>
      <c r="F8519" s="537"/>
    </row>
    <row r="8520" spans="3:6" s="532" customFormat="1">
      <c r="C8520" s="536"/>
      <c r="F8520" s="537"/>
    </row>
    <row r="8521" spans="3:6" s="532" customFormat="1">
      <c r="C8521" s="536"/>
      <c r="F8521" s="537"/>
    </row>
    <row r="8522" spans="3:6" s="532" customFormat="1">
      <c r="C8522" s="536"/>
      <c r="F8522" s="537"/>
    </row>
    <row r="8523" spans="3:6" s="532" customFormat="1">
      <c r="C8523" s="536"/>
      <c r="F8523" s="537"/>
    </row>
    <row r="8524" spans="3:6" s="532" customFormat="1">
      <c r="C8524" s="536"/>
      <c r="F8524" s="537"/>
    </row>
    <row r="8525" spans="3:6" s="532" customFormat="1">
      <c r="C8525" s="536"/>
      <c r="F8525" s="537"/>
    </row>
    <row r="8526" spans="3:6" s="532" customFormat="1">
      <c r="C8526" s="536"/>
      <c r="F8526" s="537"/>
    </row>
    <row r="8527" spans="3:6" s="532" customFormat="1">
      <c r="C8527" s="536"/>
      <c r="F8527" s="537"/>
    </row>
    <row r="8528" spans="3:6" s="532" customFormat="1">
      <c r="C8528" s="536"/>
      <c r="F8528" s="537"/>
    </row>
    <row r="8529" spans="3:6" s="532" customFormat="1">
      <c r="C8529" s="536"/>
      <c r="F8529" s="537"/>
    </row>
    <row r="8530" spans="3:6" s="532" customFormat="1">
      <c r="C8530" s="536"/>
      <c r="F8530" s="537"/>
    </row>
    <row r="8531" spans="3:6" s="532" customFormat="1">
      <c r="C8531" s="536"/>
      <c r="F8531" s="537"/>
    </row>
    <row r="8532" spans="3:6" s="532" customFormat="1">
      <c r="C8532" s="536"/>
      <c r="F8532" s="537"/>
    </row>
    <row r="8533" spans="3:6" s="532" customFormat="1">
      <c r="C8533" s="536"/>
      <c r="F8533" s="537"/>
    </row>
    <row r="8534" spans="3:6" s="532" customFormat="1">
      <c r="C8534" s="536"/>
      <c r="F8534" s="537"/>
    </row>
    <row r="8535" spans="3:6" s="532" customFormat="1">
      <c r="C8535" s="536"/>
      <c r="F8535" s="537"/>
    </row>
    <row r="8536" spans="3:6" s="532" customFormat="1">
      <c r="C8536" s="536"/>
      <c r="F8536" s="537"/>
    </row>
    <row r="8537" spans="3:6" s="532" customFormat="1">
      <c r="C8537" s="536"/>
      <c r="F8537" s="537"/>
    </row>
    <row r="8538" spans="3:6" s="532" customFormat="1">
      <c r="C8538" s="536"/>
      <c r="F8538" s="537"/>
    </row>
    <row r="8539" spans="3:6" s="532" customFormat="1">
      <c r="C8539" s="536"/>
      <c r="F8539" s="537"/>
    </row>
    <row r="8540" spans="3:6" s="532" customFormat="1">
      <c r="C8540" s="536"/>
      <c r="F8540" s="537"/>
    </row>
    <row r="8541" spans="3:6" s="532" customFormat="1">
      <c r="C8541" s="536"/>
      <c r="F8541" s="537"/>
    </row>
    <row r="8542" spans="3:6" s="532" customFormat="1">
      <c r="C8542" s="536"/>
      <c r="F8542" s="537"/>
    </row>
    <row r="8543" spans="3:6" s="532" customFormat="1">
      <c r="C8543" s="536"/>
      <c r="F8543" s="537"/>
    </row>
    <row r="8544" spans="3:6" s="532" customFormat="1">
      <c r="C8544" s="536"/>
      <c r="F8544" s="537"/>
    </row>
    <row r="8545" spans="3:6" s="532" customFormat="1">
      <c r="C8545" s="536"/>
      <c r="F8545" s="537"/>
    </row>
    <row r="8546" spans="3:6" s="532" customFormat="1">
      <c r="C8546" s="536"/>
      <c r="F8546" s="537"/>
    </row>
    <row r="8547" spans="3:6" s="532" customFormat="1">
      <c r="C8547" s="536"/>
      <c r="F8547" s="537"/>
    </row>
    <row r="8548" spans="3:6" s="532" customFormat="1">
      <c r="C8548" s="536"/>
      <c r="F8548" s="537"/>
    </row>
    <row r="8549" spans="3:6" s="532" customFormat="1">
      <c r="C8549" s="536"/>
      <c r="F8549" s="537"/>
    </row>
    <row r="8550" spans="3:6" s="532" customFormat="1">
      <c r="C8550" s="536"/>
      <c r="F8550" s="537"/>
    </row>
    <row r="8551" spans="3:6" s="532" customFormat="1">
      <c r="C8551" s="536"/>
      <c r="F8551" s="537"/>
    </row>
    <row r="8552" spans="3:6" s="532" customFormat="1">
      <c r="C8552" s="536"/>
      <c r="F8552" s="537"/>
    </row>
    <row r="8553" spans="3:6" s="532" customFormat="1">
      <c r="C8553" s="536"/>
      <c r="F8553" s="537"/>
    </row>
    <row r="8554" spans="3:6" s="532" customFormat="1">
      <c r="C8554" s="536"/>
      <c r="F8554" s="537"/>
    </row>
    <row r="8555" spans="3:6" s="532" customFormat="1">
      <c r="C8555" s="536"/>
      <c r="F8555" s="537"/>
    </row>
    <row r="8556" spans="3:6" s="532" customFormat="1">
      <c r="C8556" s="536"/>
      <c r="F8556" s="537"/>
    </row>
    <row r="8557" spans="3:6" s="532" customFormat="1">
      <c r="C8557" s="536"/>
      <c r="F8557" s="537"/>
    </row>
    <row r="8558" spans="3:6" s="532" customFormat="1">
      <c r="C8558" s="536"/>
      <c r="F8558" s="537"/>
    </row>
    <row r="8559" spans="3:6" s="532" customFormat="1">
      <c r="C8559" s="536"/>
      <c r="F8559" s="537"/>
    </row>
    <row r="8560" spans="3:6" s="532" customFormat="1">
      <c r="C8560" s="536"/>
      <c r="F8560" s="537"/>
    </row>
    <row r="8561" spans="3:6" s="532" customFormat="1">
      <c r="C8561" s="536"/>
      <c r="F8561" s="537"/>
    </row>
    <row r="8562" spans="3:6" s="532" customFormat="1">
      <c r="C8562" s="536"/>
      <c r="F8562" s="537"/>
    </row>
    <row r="8563" spans="3:6" s="532" customFormat="1">
      <c r="C8563" s="536"/>
      <c r="F8563" s="537"/>
    </row>
    <row r="8564" spans="3:6" s="532" customFormat="1">
      <c r="C8564" s="536"/>
      <c r="F8564" s="537"/>
    </row>
    <row r="8565" spans="3:6" s="532" customFormat="1">
      <c r="C8565" s="536"/>
      <c r="F8565" s="537"/>
    </row>
    <row r="8566" spans="3:6" s="532" customFormat="1">
      <c r="C8566" s="536"/>
      <c r="F8566" s="537"/>
    </row>
    <row r="8567" spans="3:6" s="532" customFormat="1">
      <c r="C8567" s="536"/>
      <c r="F8567" s="537"/>
    </row>
    <row r="8568" spans="3:6" s="532" customFormat="1">
      <c r="C8568" s="536"/>
      <c r="F8568" s="537"/>
    </row>
    <row r="8569" spans="3:6" s="532" customFormat="1">
      <c r="C8569" s="536"/>
      <c r="F8569" s="537"/>
    </row>
    <row r="8570" spans="3:6" s="532" customFormat="1">
      <c r="C8570" s="536"/>
      <c r="F8570" s="537"/>
    </row>
    <row r="8571" spans="3:6" s="532" customFormat="1">
      <c r="C8571" s="536"/>
      <c r="F8571" s="537"/>
    </row>
    <row r="8572" spans="3:6" s="532" customFormat="1">
      <c r="C8572" s="536"/>
      <c r="F8572" s="537"/>
    </row>
    <row r="8573" spans="3:6" s="532" customFormat="1">
      <c r="C8573" s="536"/>
      <c r="F8573" s="537"/>
    </row>
    <row r="8574" spans="3:6" s="532" customFormat="1">
      <c r="C8574" s="536"/>
      <c r="F8574" s="537"/>
    </row>
    <row r="8575" spans="3:6" s="532" customFormat="1">
      <c r="C8575" s="536"/>
      <c r="F8575" s="537"/>
    </row>
    <row r="8576" spans="3:6" s="532" customFormat="1">
      <c r="C8576" s="536"/>
      <c r="F8576" s="537"/>
    </row>
    <row r="8577" spans="3:6" s="532" customFormat="1">
      <c r="C8577" s="536"/>
      <c r="F8577" s="537"/>
    </row>
    <row r="8578" spans="3:6" s="532" customFormat="1">
      <c r="C8578" s="536"/>
      <c r="F8578" s="537"/>
    </row>
    <row r="8579" spans="3:6" s="532" customFormat="1">
      <c r="C8579" s="536"/>
      <c r="F8579" s="537"/>
    </row>
    <row r="8580" spans="3:6" s="532" customFormat="1">
      <c r="C8580" s="536"/>
      <c r="F8580" s="537"/>
    </row>
    <row r="8581" spans="3:6" s="532" customFormat="1">
      <c r="C8581" s="536"/>
      <c r="F8581" s="537"/>
    </row>
    <row r="8582" spans="3:6" s="532" customFormat="1">
      <c r="C8582" s="536"/>
      <c r="F8582" s="537"/>
    </row>
    <row r="8583" spans="3:6" s="532" customFormat="1">
      <c r="C8583" s="536"/>
      <c r="F8583" s="537"/>
    </row>
    <row r="8584" spans="3:6" s="532" customFormat="1">
      <c r="C8584" s="536"/>
      <c r="F8584" s="537"/>
    </row>
    <row r="8585" spans="3:6" s="532" customFormat="1">
      <c r="C8585" s="536"/>
      <c r="F8585" s="537"/>
    </row>
    <row r="8586" spans="3:6" s="532" customFormat="1">
      <c r="C8586" s="536"/>
      <c r="F8586" s="537"/>
    </row>
    <row r="8587" spans="3:6" s="532" customFormat="1">
      <c r="C8587" s="536"/>
      <c r="F8587" s="537"/>
    </row>
    <row r="8588" spans="3:6" s="532" customFormat="1">
      <c r="C8588" s="536"/>
      <c r="F8588" s="537"/>
    </row>
    <row r="8589" spans="3:6" s="532" customFormat="1">
      <c r="C8589" s="536"/>
      <c r="F8589" s="537"/>
    </row>
    <row r="8590" spans="3:6" s="532" customFormat="1">
      <c r="C8590" s="536"/>
      <c r="F8590" s="537"/>
    </row>
    <row r="8591" spans="3:6" s="532" customFormat="1">
      <c r="C8591" s="536"/>
      <c r="F8591" s="537"/>
    </row>
    <row r="8592" spans="3:6" s="532" customFormat="1">
      <c r="C8592" s="536"/>
      <c r="F8592" s="537"/>
    </row>
    <row r="8593" spans="3:6" s="532" customFormat="1">
      <c r="C8593" s="536"/>
      <c r="F8593" s="537"/>
    </row>
    <row r="8594" spans="3:6" s="532" customFormat="1">
      <c r="C8594" s="536"/>
      <c r="F8594" s="537"/>
    </row>
    <row r="8595" spans="3:6" s="532" customFormat="1">
      <c r="C8595" s="536"/>
      <c r="F8595" s="537"/>
    </row>
    <row r="8596" spans="3:6" s="532" customFormat="1">
      <c r="C8596" s="536"/>
      <c r="F8596" s="537"/>
    </row>
    <row r="8597" spans="3:6" s="532" customFormat="1">
      <c r="C8597" s="536"/>
      <c r="F8597" s="537"/>
    </row>
    <row r="8598" spans="3:6" s="532" customFormat="1">
      <c r="C8598" s="536"/>
      <c r="F8598" s="537"/>
    </row>
    <row r="8599" spans="3:6" s="532" customFormat="1">
      <c r="C8599" s="536"/>
      <c r="F8599" s="537"/>
    </row>
    <row r="8600" spans="3:6" s="532" customFormat="1">
      <c r="C8600" s="536"/>
      <c r="F8600" s="537"/>
    </row>
    <row r="8601" spans="3:6" s="532" customFormat="1">
      <c r="C8601" s="536"/>
      <c r="F8601" s="537"/>
    </row>
    <row r="8602" spans="3:6" s="532" customFormat="1">
      <c r="C8602" s="536"/>
      <c r="F8602" s="537"/>
    </row>
    <row r="8603" spans="3:6" s="532" customFormat="1">
      <c r="C8603" s="536"/>
      <c r="F8603" s="537"/>
    </row>
    <row r="8604" spans="3:6" s="532" customFormat="1">
      <c r="C8604" s="536"/>
      <c r="F8604" s="537"/>
    </row>
    <row r="8605" spans="3:6" s="532" customFormat="1">
      <c r="C8605" s="536"/>
      <c r="F8605" s="537"/>
    </row>
    <row r="8606" spans="3:6" s="532" customFormat="1">
      <c r="C8606" s="536"/>
      <c r="F8606" s="537"/>
    </row>
    <row r="8607" spans="3:6" s="532" customFormat="1">
      <c r="C8607" s="536"/>
      <c r="F8607" s="537"/>
    </row>
    <row r="8608" spans="3:6" s="532" customFormat="1">
      <c r="C8608" s="536"/>
      <c r="F8608" s="537"/>
    </row>
    <row r="8609" spans="3:6" s="532" customFormat="1">
      <c r="C8609" s="536"/>
      <c r="F8609" s="537"/>
    </row>
    <row r="8610" spans="3:6" s="532" customFormat="1">
      <c r="C8610" s="536"/>
      <c r="F8610" s="537"/>
    </row>
    <row r="8611" spans="3:6" s="532" customFormat="1">
      <c r="C8611" s="536"/>
      <c r="F8611" s="537"/>
    </row>
    <row r="8612" spans="3:6" s="532" customFormat="1">
      <c r="C8612" s="536"/>
      <c r="F8612" s="537"/>
    </row>
    <row r="8613" spans="3:6" s="532" customFormat="1">
      <c r="C8613" s="536"/>
      <c r="F8613" s="537"/>
    </row>
    <row r="8614" spans="3:6" s="532" customFormat="1">
      <c r="C8614" s="536"/>
      <c r="F8614" s="537"/>
    </row>
    <row r="8615" spans="3:6" s="532" customFormat="1">
      <c r="C8615" s="536"/>
      <c r="F8615" s="537"/>
    </row>
    <row r="8616" spans="3:6" s="532" customFormat="1">
      <c r="C8616" s="536"/>
      <c r="F8616" s="537"/>
    </row>
    <row r="8617" spans="3:6" s="532" customFormat="1">
      <c r="C8617" s="536"/>
      <c r="F8617" s="537"/>
    </row>
    <row r="8618" spans="3:6" s="532" customFormat="1">
      <c r="C8618" s="536"/>
      <c r="F8618" s="537"/>
    </row>
    <row r="8619" spans="3:6" s="532" customFormat="1">
      <c r="C8619" s="536"/>
      <c r="F8619" s="537"/>
    </row>
    <row r="8620" spans="3:6" s="532" customFormat="1">
      <c r="C8620" s="536"/>
      <c r="F8620" s="537"/>
    </row>
    <row r="8621" spans="3:6" s="532" customFormat="1">
      <c r="C8621" s="536"/>
      <c r="F8621" s="537"/>
    </row>
    <row r="8622" spans="3:6" s="532" customFormat="1">
      <c r="C8622" s="536"/>
      <c r="F8622" s="537"/>
    </row>
    <row r="8623" spans="3:6" s="532" customFormat="1">
      <c r="C8623" s="536"/>
      <c r="F8623" s="537"/>
    </row>
    <row r="8624" spans="3:6" s="532" customFormat="1">
      <c r="C8624" s="536"/>
      <c r="F8624" s="537"/>
    </row>
    <row r="8625" spans="3:6" s="532" customFormat="1">
      <c r="C8625" s="536"/>
      <c r="F8625" s="537"/>
    </row>
    <row r="8626" spans="3:6" s="532" customFormat="1">
      <c r="C8626" s="536"/>
      <c r="F8626" s="537"/>
    </row>
    <row r="8627" spans="3:6" s="532" customFormat="1">
      <c r="C8627" s="536"/>
      <c r="F8627" s="537"/>
    </row>
    <row r="8628" spans="3:6" s="532" customFormat="1">
      <c r="C8628" s="536"/>
      <c r="F8628" s="537"/>
    </row>
    <row r="8629" spans="3:6" s="532" customFormat="1">
      <c r="C8629" s="536"/>
      <c r="F8629" s="537"/>
    </row>
    <row r="8630" spans="3:6" s="532" customFormat="1">
      <c r="C8630" s="536"/>
      <c r="F8630" s="537"/>
    </row>
    <row r="8631" spans="3:6" s="532" customFormat="1">
      <c r="C8631" s="536"/>
      <c r="F8631" s="537"/>
    </row>
    <row r="8632" spans="3:6" s="532" customFormat="1">
      <c r="C8632" s="536"/>
      <c r="F8632" s="537"/>
    </row>
    <row r="8633" spans="3:6" s="532" customFormat="1">
      <c r="C8633" s="536"/>
      <c r="F8633" s="537"/>
    </row>
    <row r="8634" spans="3:6" s="532" customFormat="1">
      <c r="C8634" s="536"/>
      <c r="F8634" s="537"/>
    </row>
    <row r="8635" spans="3:6" s="532" customFormat="1">
      <c r="C8635" s="536"/>
      <c r="F8635" s="537"/>
    </row>
    <row r="8636" spans="3:6" s="532" customFormat="1">
      <c r="C8636" s="536"/>
      <c r="F8636" s="537"/>
    </row>
    <row r="8637" spans="3:6" s="532" customFormat="1">
      <c r="C8637" s="536"/>
      <c r="F8637" s="537"/>
    </row>
    <row r="8638" spans="3:6" s="532" customFormat="1">
      <c r="C8638" s="536"/>
      <c r="F8638" s="537"/>
    </row>
    <row r="8639" spans="3:6" s="532" customFormat="1">
      <c r="C8639" s="536"/>
      <c r="F8639" s="537"/>
    </row>
    <row r="8640" spans="3:6" s="532" customFormat="1">
      <c r="C8640" s="536"/>
      <c r="F8640" s="537"/>
    </row>
    <row r="8641" spans="3:6" s="532" customFormat="1">
      <c r="C8641" s="536"/>
      <c r="F8641" s="537"/>
    </row>
    <row r="8642" spans="3:6" s="532" customFormat="1">
      <c r="C8642" s="536"/>
      <c r="F8642" s="537"/>
    </row>
    <row r="8643" spans="3:6" s="532" customFormat="1">
      <c r="C8643" s="536"/>
      <c r="F8643" s="537"/>
    </row>
    <row r="8644" spans="3:6" s="532" customFormat="1">
      <c r="C8644" s="536"/>
      <c r="F8644" s="537"/>
    </row>
    <row r="8645" spans="3:6" s="532" customFormat="1">
      <c r="C8645" s="536"/>
      <c r="F8645" s="537"/>
    </row>
    <row r="8646" spans="3:6" s="532" customFormat="1">
      <c r="C8646" s="536"/>
      <c r="F8646" s="537"/>
    </row>
    <row r="8647" spans="3:6" s="532" customFormat="1">
      <c r="C8647" s="536"/>
      <c r="F8647" s="537"/>
    </row>
    <row r="8648" spans="3:6" s="532" customFormat="1">
      <c r="C8648" s="536"/>
      <c r="F8648" s="537"/>
    </row>
    <row r="8649" spans="3:6" s="532" customFormat="1">
      <c r="C8649" s="536"/>
      <c r="F8649" s="537"/>
    </row>
    <row r="8650" spans="3:6" s="532" customFormat="1">
      <c r="C8650" s="536"/>
      <c r="F8650" s="537"/>
    </row>
    <row r="8651" spans="3:6" s="532" customFormat="1">
      <c r="C8651" s="536"/>
      <c r="F8651" s="537"/>
    </row>
    <row r="8652" spans="3:6" s="532" customFormat="1">
      <c r="C8652" s="536"/>
      <c r="F8652" s="537"/>
    </row>
    <row r="8653" spans="3:6" s="532" customFormat="1">
      <c r="C8653" s="536"/>
      <c r="F8653" s="537"/>
    </row>
    <row r="8654" spans="3:6" s="532" customFormat="1">
      <c r="C8654" s="536"/>
      <c r="F8654" s="537"/>
    </row>
    <row r="8655" spans="3:6" s="532" customFormat="1">
      <c r="C8655" s="536"/>
      <c r="F8655" s="537"/>
    </row>
    <row r="8656" spans="3:6" s="532" customFormat="1">
      <c r="C8656" s="536"/>
      <c r="F8656" s="537"/>
    </row>
    <row r="8657" spans="3:6" s="532" customFormat="1">
      <c r="C8657" s="536"/>
      <c r="F8657" s="537"/>
    </row>
    <row r="8658" spans="3:6" s="532" customFormat="1">
      <c r="C8658" s="536"/>
      <c r="F8658" s="537"/>
    </row>
    <row r="8659" spans="3:6" s="532" customFormat="1">
      <c r="C8659" s="536"/>
      <c r="F8659" s="537"/>
    </row>
    <row r="8660" spans="3:6" s="532" customFormat="1">
      <c r="C8660" s="536"/>
      <c r="F8660" s="537"/>
    </row>
    <row r="8661" spans="3:6" s="532" customFormat="1">
      <c r="C8661" s="536"/>
      <c r="F8661" s="537"/>
    </row>
    <row r="8662" spans="3:6" s="532" customFormat="1">
      <c r="C8662" s="536"/>
      <c r="F8662" s="537"/>
    </row>
    <row r="8663" spans="3:6" s="532" customFormat="1">
      <c r="C8663" s="536"/>
      <c r="F8663" s="537"/>
    </row>
    <row r="8664" spans="3:6" s="532" customFormat="1">
      <c r="C8664" s="536"/>
      <c r="F8664" s="537"/>
    </row>
    <row r="8665" spans="3:6" s="532" customFormat="1">
      <c r="C8665" s="536"/>
      <c r="F8665" s="537"/>
    </row>
    <row r="8666" spans="3:6" s="532" customFormat="1">
      <c r="C8666" s="536"/>
      <c r="F8666" s="537"/>
    </row>
    <row r="8667" spans="3:6" s="532" customFormat="1">
      <c r="C8667" s="536"/>
      <c r="F8667" s="537"/>
    </row>
    <row r="8668" spans="3:6" s="532" customFormat="1">
      <c r="C8668" s="536"/>
      <c r="F8668" s="537"/>
    </row>
    <row r="8669" spans="3:6" s="532" customFormat="1">
      <c r="C8669" s="536"/>
      <c r="F8669" s="537"/>
    </row>
    <row r="8670" spans="3:6" s="532" customFormat="1">
      <c r="C8670" s="536"/>
      <c r="F8670" s="537"/>
    </row>
    <row r="8671" spans="3:6" s="532" customFormat="1">
      <c r="C8671" s="536"/>
      <c r="F8671" s="537"/>
    </row>
    <row r="8672" spans="3:6" s="532" customFormat="1">
      <c r="C8672" s="536"/>
      <c r="F8672" s="537"/>
    </row>
    <row r="8673" spans="3:6" s="532" customFormat="1">
      <c r="C8673" s="536"/>
      <c r="F8673" s="537"/>
    </row>
    <row r="8674" spans="3:6" s="532" customFormat="1">
      <c r="C8674" s="536"/>
      <c r="F8674" s="537"/>
    </row>
    <row r="8675" spans="3:6" s="532" customFormat="1">
      <c r="C8675" s="536"/>
      <c r="F8675" s="537"/>
    </row>
    <row r="8676" spans="3:6" s="532" customFormat="1">
      <c r="C8676" s="536"/>
      <c r="F8676" s="537"/>
    </row>
    <row r="8677" spans="3:6" s="532" customFormat="1">
      <c r="C8677" s="536"/>
      <c r="F8677" s="537"/>
    </row>
    <row r="8678" spans="3:6" s="532" customFormat="1">
      <c r="C8678" s="536"/>
      <c r="F8678" s="537"/>
    </row>
    <row r="8679" spans="3:6" s="532" customFormat="1">
      <c r="C8679" s="536"/>
      <c r="F8679" s="537"/>
    </row>
    <row r="8680" spans="3:6" s="532" customFormat="1">
      <c r="C8680" s="536"/>
      <c r="F8680" s="537"/>
    </row>
    <row r="8681" spans="3:6" s="532" customFormat="1">
      <c r="C8681" s="536"/>
      <c r="F8681" s="537"/>
    </row>
    <row r="8682" spans="3:6" s="532" customFormat="1">
      <c r="C8682" s="536"/>
      <c r="F8682" s="537"/>
    </row>
    <row r="8683" spans="3:6" s="532" customFormat="1">
      <c r="C8683" s="536"/>
      <c r="F8683" s="537"/>
    </row>
    <row r="8684" spans="3:6" s="532" customFormat="1">
      <c r="C8684" s="536"/>
      <c r="F8684" s="537"/>
    </row>
    <row r="8685" spans="3:6" s="532" customFormat="1">
      <c r="C8685" s="536"/>
      <c r="F8685" s="537"/>
    </row>
    <row r="8686" spans="3:6" s="532" customFormat="1">
      <c r="C8686" s="536"/>
      <c r="F8686" s="537"/>
    </row>
    <row r="8687" spans="3:6" s="532" customFormat="1">
      <c r="C8687" s="536"/>
      <c r="F8687" s="537"/>
    </row>
    <row r="8688" spans="3:6" s="532" customFormat="1">
      <c r="C8688" s="536"/>
      <c r="F8688" s="537"/>
    </row>
    <row r="8689" spans="3:6" s="532" customFormat="1">
      <c r="C8689" s="536"/>
      <c r="F8689" s="537"/>
    </row>
    <row r="8690" spans="3:6" s="532" customFormat="1">
      <c r="C8690" s="536"/>
      <c r="F8690" s="537"/>
    </row>
    <row r="8691" spans="3:6" s="532" customFormat="1">
      <c r="C8691" s="536"/>
      <c r="F8691" s="537"/>
    </row>
    <row r="8692" spans="3:6" s="532" customFormat="1">
      <c r="C8692" s="536"/>
      <c r="F8692" s="537"/>
    </row>
    <row r="8693" spans="3:6" s="532" customFormat="1">
      <c r="C8693" s="536"/>
      <c r="F8693" s="537"/>
    </row>
    <row r="8694" spans="3:6" s="532" customFormat="1">
      <c r="C8694" s="536"/>
      <c r="F8694" s="537"/>
    </row>
    <row r="8695" spans="3:6" s="532" customFormat="1">
      <c r="C8695" s="536"/>
      <c r="F8695" s="537"/>
    </row>
    <row r="8696" spans="3:6" s="532" customFormat="1">
      <c r="C8696" s="536"/>
      <c r="F8696" s="537"/>
    </row>
    <row r="8697" spans="3:6" s="532" customFormat="1">
      <c r="C8697" s="536"/>
      <c r="F8697" s="537"/>
    </row>
    <row r="8698" spans="3:6" s="532" customFormat="1">
      <c r="C8698" s="536"/>
      <c r="F8698" s="537"/>
    </row>
    <row r="8699" spans="3:6" s="532" customFormat="1">
      <c r="C8699" s="536"/>
      <c r="F8699" s="537"/>
    </row>
    <row r="8700" spans="3:6" s="532" customFormat="1">
      <c r="C8700" s="536"/>
      <c r="F8700" s="537"/>
    </row>
    <row r="8701" spans="3:6" s="532" customFormat="1">
      <c r="C8701" s="536"/>
      <c r="F8701" s="537"/>
    </row>
    <row r="8702" spans="3:6" s="532" customFormat="1">
      <c r="C8702" s="536"/>
      <c r="F8702" s="537"/>
    </row>
    <row r="8703" spans="3:6" s="532" customFormat="1">
      <c r="C8703" s="536"/>
      <c r="F8703" s="537"/>
    </row>
    <row r="8704" spans="3:6" s="532" customFormat="1">
      <c r="C8704" s="536"/>
      <c r="F8704" s="537"/>
    </row>
    <row r="8705" spans="3:6" s="532" customFormat="1">
      <c r="C8705" s="536"/>
      <c r="F8705" s="537"/>
    </row>
    <row r="8706" spans="3:6" s="532" customFormat="1">
      <c r="C8706" s="536"/>
      <c r="F8706" s="537"/>
    </row>
    <row r="8707" spans="3:6" s="532" customFormat="1">
      <c r="C8707" s="536"/>
      <c r="F8707" s="537"/>
    </row>
    <row r="8708" spans="3:6" s="532" customFormat="1">
      <c r="C8708" s="536"/>
      <c r="F8708" s="537"/>
    </row>
    <row r="8709" spans="3:6" s="532" customFormat="1">
      <c r="C8709" s="536"/>
      <c r="F8709" s="537"/>
    </row>
    <row r="8710" spans="3:6" s="532" customFormat="1">
      <c r="C8710" s="536"/>
      <c r="F8710" s="537"/>
    </row>
    <row r="8711" spans="3:6" s="532" customFormat="1">
      <c r="C8711" s="536"/>
      <c r="F8711" s="537"/>
    </row>
    <row r="8712" spans="3:6" s="532" customFormat="1">
      <c r="C8712" s="536"/>
      <c r="F8712" s="537"/>
    </row>
    <row r="8713" spans="3:6" s="532" customFormat="1">
      <c r="C8713" s="536"/>
      <c r="F8713" s="537"/>
    </row>
    <row r="8714" spans="3:6" s="532" customFormat="1">
      <c r="C8714" s="536"/>
      <c r="F8714" s="537"/>
    </row>
    <row r="8715" spans="3:6" s="532" customFormat="1">
      <c r="C8715" s="536"/>
      <c r="F8715" s="537"/>
    </row>
    <row r="8716" spans="3:6" s="532" customFormat="1">
      <c r="C8716" s="536"/>
      <c r="F8716" s="537"/>
    </row>
    <row r="8717" spans="3:6" s="532" customFormat="1">
      <c r="C8717" s="536"/>
      <c r="F8717" s="537"/>
    </row>
    <row r="8718" spans="3:6" s="532" customFormat="1">
      <c r="C8718" s="536"/>
      <c r="F8718" s="537"/>
    </row>
    <row r="8719" spans="3:6" s="532" customFormat="1">
      <c r="C8719" s="536"/>
      <c r="F8719" s="537"/>
    </row>
    <row r="8720" spans="3:6" s="532" customFormat="1">
      <c r="C8720" s="536"/>
      <c r="F8720" s="537"/>
    </row>
    <row r="8721" spans="3:6" s="532" customFormat="1">
      <c r="C8721" s="536"/>
      <c r="F8721" s="537"/>
    </row>
    <row r="8722" spans="3:6" s="532" customFormat="1">
      <c r="C8722" s="536"/>
      <c r="F8722" s="537"/>
    </row>
    <row r="8723" spans="3:6" s="532" customFormat="1">
      <c r="C8723" s="536"/>
      <c r="F8723" s="537"/>
    </row>
    <row r="8724" spans="3:6" s="532" customFormat="1">
      <c r="C8724" s="536"/>
      <c r="F8724" s="537"/>
    </row>
    <row r="8725" spans="3:6" s="532" customFormat="1">
      <c r="C8725" s="536"/>
      <c r="F8725" s="537"/>
    </row>
    <row r="8726" spans="3:6" s="532" customFormat="1">
      <c r="C8726" s="536"/>
      <c r="F8726" s="537"/>
    </row>
    <row r="8727" spans="3:6" s="532" customFormat="1">
      <c r="C8727" s="536"/>
      <c r="F8727" s="537"/>
    </row>
    <row r="8728" spans="3:6" s="532" customFormat="1">
      <c r="C8728" s="536"/>
      <c r="F8728" s="537"/>
    </row>
    <row r="8729" spans="3:6" s="532" customFormat="1">
      <c r="C8729" s="536"/>
      <c r="F8729" s="537"/>
    </row>
    <row r="8730" spans="3:6" s="532" customFormat="1">
      <c r="C8730" s="536"/>
      <c r="F8730" s="537"/>
    </row>
    <row r="8731" spans="3:6" s="532" customFormat="1">
      <c r="C8731" s="536"/>
      <c r="F8731" s="537"/>
    </row>
    <row r="8732" spans="3:6" s="532" customFormat="1">
      <c r="C8732" s="536"/>
      <c r="F8732" s="537"/>
    </row>
    <row r="8733" spans="3:6" s="532" customFormat="1">
      <c r="C8733" s="536"/>
      <c r="F8733" s="537"/>
    </row>
    <row r="8734" spans="3:6" s="532" customFormat="1">
      <c r="C8734" s="536"/>
      <c r="F8734" s="537"/>
    </row>
    <row r="8735" spans="3:6" s="532" customFormat="1">
      <c r="C8735" s="536"/>
      <c r="F8735" s="537"/>
    </row>
    <row r="8736" spans="3:6" s="532" customFormat="1">
      <c r="C8736" s="536"/>
      <c r="F8736" s="537"/>
    </row>
    <row r="8737" spans="3:6" s="532" customFormat="1">
      <c r="C8737" s="536"/>
      <c r="F8737" s="537"/>
    </row>
    <row r="8738" spans="3:6" s="532" customFormat="1">
      <c r="C8738" s="536"/>
      <c r="F8738" s="537"/>
    </row>
    <row r="8739" spans="3:6" s="532" customFormat="1">
      <c r="C8739" s="536"/>
      <c r="F8739" s="537"/>
    </row>
    <row r="8740" spans="3:6" s="532" customFormat="1">
      <c r="C8740" s="536"/>
      <c r="F8740" s="537"/>
    </row>
    <row r="8741" spans="3:6" s="532" customFormat="1">
      <c r="C8741" s="536"/>
      <c r="F8741" s="537"/>
    </row>
    <row r="8742" spans="3:6" s="532" customFormat="1">
      <c r="C8742" s="536"/>
      <c r="F8742" s="537"/>
    </row>
    <row r="8743" spans="3:6" s="532" customFormat="1">
      <c r="C8743" s="536"/>
      <c r="F8743" s="537"/>
    </row>
    <row r="8744" spans="3:6" s="532" customFormat="1">
      <c r="C8744" s="536"/>
      <c r="F8744" s="537"/>
    </row>
    <row r="8745" spans="3:6" s="532" customFormat="1">
      <c r="C8745" s="536"/>
      <c r="F8745" s="537"/>
    </row>
    <row r="8746" spans="3:6" s="532" customFormat="1">
      <c r="C8746" s="536"/>
      <c r="F8746" s="537"/>
    </row>
    <row r="8747" spans="3:6" s="532" customFormat="1">
      <c r="C8747" s="536"/>
      <c r="F8747" s="537"/>
    </row>
    <row r="8748" spans="3:6" s="532" customFormat="1">
      <c r="C8748" s="536"/>
      <c r="F8748" s="537"/>
    </row>
    <row r="8749" spans="3:6" s="532" customFormat="1">
      <c r="C8749" s="536"/>
      <c r="F8749" s="537"/>
    </row>
    <row r="8750" spans="3:6" s="532" customFormat="1">
      <c r="C8750" s="536"/>
      <c r="F8750" s="537"/>
    </row>
    <row r="8751" spans="3:6" s="532" customFormat="1">
      <c r="C8751" s="536"/>
      <c r="F8751" s="537"/>
    </row>
    <row r="8752" spans="3:6" s="532" customFormat="1">
      <c r="C8752" s="536"/>
      <c r="F8752" s="537"/>
    </row>
    <row r="8753" spans="3:6" s="532" customFormat="1">
      <c r="C8753" s="536"/>
      <c r="F8753" s="537"/>
    </row>
    <row r="8754" spans="3:6" s="532" customFormat="1">
      <c r="C8754" s="536"/>
      <c r="F8754" s="537"/>
    </row>
    <row r="8755" spans="3:6" s="532" customFormat="1">
      <c r="C8755" s="536"/>
      <c r="F8755" s="537"/>
    </row>
    <row r="8756" spans="3:6" s="532" customFormat="1">
      <c r="C8756" s="536"/>
      <c r="F8756" s="537"/>
    </row>
    <row r="8757" spans="3:6" s="532" customFormat="1">
      <c r="C8757" s="536"/>
      <c r="F8757" s="537"/>
    </row>
    <row r="8758" spans="3:6" s="532" customFormat="1">
      <c r="C8758" s="536"/>
      <c r="F8758" s="537"/>
    </row>
    <row r="8759" spans="3:6" s="532" customFormat="1">
      <c r="C8759" s="536"/>
      <c r="F8759" s="537"/>
    </row>
    <row r="8760" spans="3:6" s="532" customFormat="1">
      <c r="C8760" s="536"/>
      <c r="F8760" s="537"/>
    </row>
    <row r="8761" spans="3:6" s="532" customFormat="1">
      <c r="C8761" s="536"/>
      <c r="F8761" s="537"/>
    </row>
    <row r="8762" spans="3:6" s="532" customFormat="1">
      <c r="C8762" s="536"/>
      <c r="F8762" s="537"/>
    </row>
    <row r="8763" spans="3:6" s="532" customFormat="1">
      <c r="C8763" s="536"/>
      <c r="F8763" s="537"/>
    </row>
    <row r="8764" spans="3:6" s="532" customFormat="1">
      <c r="C8764" s="536"/>
      <c r="F8764" s="537"/>
    </row>
    <row r="8765" spans="3:6" s="532" customFormat="1">
      <c r="C8765" s="536"/>
      <c r="F8765" s="537"/>
    </row>
    <row r="8766" spans="3:6" s="532" customFormat="1">
      <c r="C8766" s="536"/>
      <c r="F8766" s="537"/>
    </row>
    <row r="8767" spans="3:6" s="532" customFormat="1">
      <c r="C8767" s="536"/>
      <c r="F8767" s="537"/>
    </row>
    <row r="8768" spans="3:6" s="532" customFormat="1">
      <c r="C8768" s="536"/>
      <c r="F8768" s="537"/>
    </row>
    <row r="8769" spans="3:6" s="532" customFormat="1">
      <c r="C8769" s="536"/>
      <c r="F8769" s="537"/>
    </row>
    <row r="8770" spans="3:6" s="532" customFormat="1">
      <c r="C8770" s="536"/>
      <c r="F8770" s="537"/>
    </row>
    <row r="8771" spans="3:6" s="532" customFormat="1">
      <c r="C8771" s="536"/>
      <c r="F8771" s="537"/>
    </row>
    <row r="8772" spans="3:6" s="532" customFormat="1">
      <c r="C8772" s="536"/>
      <c r="F8772" s="537"/>
    </row>
    <row r="8773" spans="3:6" s="532" customFormat="1">
      <c r="C8773" s="536"/>
      <c r="F8773" s="537"/>
    </row>
    <row r="8774" spans="3:6" s="532" customFormat="1">
      <c r="C8774" s="536"/>
      <c r="F8774" s="537"/>
    </row>
    <row r="8775" spans="3:6" s="532" customFormat="1">
      <c r="C8775" s="536"/>
      <c r="F8775" s="537"/>
    </row>
    <row r="8776" spans="3:6" s="532" customFormat="1">
      <c r="C8776" s="536"/>
      <c r="F8776" s="537"/>
    </row>
    <row r="8777" spans="3:6" s="532" customFormat="1">
      <c r="C8777" s="536"/>
      <c r="F8777" s="537"/>
    </row>
    <row r="8778" spans="3:6" s="532" customFormat="1">
      <c r="C8778" s="536"/>
      <c r="F8778" s="537"/>
    </row>
    <row r="8779" spans="3:6" s="532" customFormat="1">
      <c r="C8779" s="536"/>
      <c r="F8779" s="537"/>
    </row>
    <row r="8780" spans="3:6" s="532" customFormat="1">
      <c r="C8780" s="536"/>
      <c r="F8780" s="537"/>
    </row>
    <row r="8781" spans="3:6" s="532" customFormat="1">
      <c r="C8781" s="536"/>
      <c r="F8781" s="537"/>
    </row>
    <row r="8782" spans="3:6" s="532" customFormat="1">
      <c r="C8782" s="536"/>
      <c r="F8782" s="537"/>
    </row>
    <row r="8783" spans="3:6" s="532" customFormat="1">
      <c r="C8783" s="536"/>
      <c r="F8783" s="537"/>
    </row>
    <row r="8784" spans="3:6" s="532" customFormat="1">
      <c r="C8784" s="536"/>
      <c r="F8784" s="537"/>
    </row>
    <row r="8785" spans="3:6" s="532" customFormat="1">
      <c r="C8785" s="536"/>
      <c r="F8785" s="537"/>
    </row>
    <row r="8786" spans="3:6" s="532" customFormat="1">
      <c r="C8786" s="536"/>
      <c r="F8786" s="537"/>
    </row>
    <row r="8787" spans="3:6" s="532" customFormat="1">
      <c r="C8787" s="536"/>
      <c r="F8787" s="537"/>
    </row>
    <row r="8788" spans="3:6" s="532" customFormat="1">
      <c r="C8788" s="536"/>
      <c r="F8788" s="537"/>
    </row>
    <row r="8789" spans="3:6" s="532" customFormat="1">
      <c r="C8789" s="536"/>
      <c r="F8789" s="537"/>
    </row>
    <row r="8790" spans="3:6" s="532" customFormat="1">
      <c r="C8790" s="536"/>
      <c r="F8790" s="537"/>
    </row>
    <row r="8791" spans="3:6" s="532" customFormat="1">
      <c r="C8791" s="536"/>
      <c r="F8791" s="537"/>
    </row>
    <row r="8792" spans="3:6" s="532" customFormat="1">
      <c r="C8792" s="536"/>
      <c r="F8792" s="537"/>
    </row>
    <row r="8793" spans="3:6" s="532" customFormat="1">
      <c r="C8793" s="536"/>
      <c r="F8793" s="537"/>
    </row>
    <row r="8794" spans="3:6" s="532" customFormat="1">
      <c r="C8794" s="536"/>
      <c r="F8794" s="537"/>
    </row>
    <row r="8795" spans="3:6" s="532" customFormat="1">
      <c r="C8795" s="536"/>
      <c r="F8795" s="537"/>
    </row>
    <row r="8796" spans="3:6" s="532" customFormat="1">
      <c r="C8796" s="536"/>
      <c r="F8796" s="537"/>
    </row>
    <row r="8797" spans="3:6" s="532" customFormat="1">
      <c r="C8797" s="536"/>
      <c r="F8797" s="537"/>
    </row>
    <row r="8798" spans="3:6" s="532" customFormat="1">
      <c r="C8798" s="536"/>
      <c r="F8798" s="537"/>
    </row>
    <row r="8799" spans="3:6" s="532" customFormat="1">
      <c r="C8799" s="536"/>
      <c r="F8799" s="537"/>
    </row>
    <row r="8800" spans="3:6" s="532" customFormat="1">
      <c r="C8800" s="536"/>
      <c r="F8800" s="537"/>
    </row>
    <row r="8801" spans="3:6" s="532" customFormat="1">
      <c r="C8801" s="536"/>
      <c r="F8801" s="537"/>
    </row>
    <row r="8802" spans="3:6" s="532" customFormat="1">
      <c r="C8802" s="536"/>
      <c r="F8802" s="537"/>
    </row>
    <row r="8803" spans="3:6" s="532" customFormat="1">
      <c r="C8803" s="536"/>
      <c r="F8803" s="537"/>
    </row>
    <row r="8804" spans="3:6" s="532" customFormat="1">
      <c r="C8804" s="536"/>
      <c r="F8804" s="537"/>
    </row>
    <row r="8805" spans="3:6" s="532" customFormat="1">
      <c r="C8805" s="536"/>
      <c r="F8805" s="537"/>
    </row>
    <row r="8806" spans="3:6" s="532" customFormat="1">
      <c r="C8806" s="536"/>
      <c r="F8806" s="537"/>
    </row>
    <row r="8807" spans="3:6" s="532" customFormat="1">
      <c r="C8807" s="536"/>
      <c r="F8807" s="537"/>
    </row>
    <row r="8808" spans="3:6" s="532" customFormat="1">
      <c r="C8808" s="536"/>
      <c r="F8808" s="537"/>
    </row>
    <row r="8809" spans="3:6" s="532" customFormat="1">
      <c r="C8809" s="536"/>
      <c r="F8809" s="537"/>
    </row>
    <row r="8810" spans="3:6" s="532" customFormat="1">
      <c r="C8810" s="536"/>
      <c r="F8810" s="537"/>
    </row>
    <row r="8811" spans="3:6" s="532" customFormat="1">
      <c r="C8811" s="536"/>
      <c r="F8811" s="537"/>
    </row>
    <row r="8812" spans="3:6" s="532" customFormat="1">
      <c r="C8812" s="536"/>
      <c r="F8812" s="537"/>
    </row>
    <row r="8813" spans="3:6" s="532" customFormat="1">
      <c r="C8813" s="536"/>
      <c r="F8813" s="537"/>
    </row>
    <row r="8814" spans="3:6" s="532" customFormat="1">
      <c r="C8814" s="536"/>
      <c r="F8814" s="537"/>
    </row>
    <row r="8815" spans="3:6" s="532" customFormat="1">
      <c r="C8815" s="536"/>
      <c r="F8815" s="537"/>
    </row>
    <row r="8816" spans="3:6" s="532" customFormat="1">
      <c r="C8816" s="536"/>
      <c r="F8816" s="537"/>
    </row>
    <row r="8817" spans="3:6" s="532" customFormat="1">
      <c r="C8817" s="536"/>
      <c r="F8817" s="537"/>
    </row>
    <row r="8818" spans="3:6" s="532" customFormat="1">
      <c r="C8818" s="536"/>
      <c r="F8818" s="537"/>
    </row>
    <row r="8819" spans="3:6" s="532" customFormat="1">
      <c r="C8819" s="536"/>
      <c r="F8819" s="537"/>
    </row>
    <row r="8820" spans="3:6" s="532" customFormat="1">
      <c r="C8820" s="536"/>
      <c r="F8820" s="537"/>
    </row>
    <row r="8821" spans="3:6" s="532" customFormat="1">
      <c r="C8821" s="536"/>
      <c r="F8821" s="537"/>
    </row>
    <row r="8822" spans="3:6" s="532" customFormat="1">
      <c r="C8822" s="536"/>
      <c r="F8822" s="537"/>
    </row>
    <row r="8823" spans="3:6" s="532" customFormat="1">
      <c r="C8823" s="536"/>
      <c r="F8823" s="537"/>
    </row>
    <row r="8824" spans="3:6" s="532" customFormat="1">
      <c r="C8824" s="536"/>
      <c r="F8824" s="537"/>
    </row>
    <row r="8825" spans="3:6" s="532" customFormat="1">
      <c r="C8825" s="536"/>
      <c r="F8825" s="537"/>
    </row>
    <row r="8826" spans="3:6" s="532" customFormat="1">
      <c r="C8826" s="536"/>
      <c r="F8826" s="537"/>
    </row>
    <row r="8827" spans="3:6" s="532" customFormat="1">
      <c r="C8827" s="536"/>
      <c r="F8827" s="537"/>
    </row>
    <row r="8828" spans="3:6" s="532" customFormat="1">
      <c r="C8828" s="536"/>
      <c r="F8828" s="537"/>
    </row>
    <row r="8829" spans="3:6" s="532" customFormat="1">
      <c r="C8829" s="536"/>
      <c r="F8829" s="537"/>
    </row>
    <row r="8830" spans="3:6" s="532" customFormat="1">
      <c r="C8830" s="536"/>
      <c r="F8830" s="537"/>
    </row>
    <row r="8831" spans="3:6" s="532" customFormat="1">
      <c r="C8831" s="536"/>
      <c r="F8831" s="537"/>
    </row>
    <row r="8832" spans="3:6" s="532" customFormat="1">
      <c r="C8832" s="536"/>
      <c r="F8832" s="537"/>
    </row>
    <row r="8833" spans="3:6" s="532" customFormat="1">
      <c r="C8833" s="536"/>
      <c r="F8833" s="537"/>
    </row>
    <row r="8834" spans="3:6" s="532" customFormat="1">
      <c r="C8834" s="536"/>
      <c r="F8834" s="537"/>
    </row>
    <row r="8835" spans="3:6" s="532" customFormat="1">
      <c r="C8835" s="536"/>
      <c r="F8835" s="537"/>
    </row>
    <row r="8836" spans="3:6" s="532" customFormat="1">
      <c r="C8836" s="536"/>
      <c r="F8836" s="537"/>
    </row>
    <row r="8837" spans="3:6" s="532" customFormat="1">
      <c r="C8837" s="536"/>
      <c r="F8837" s="537"/>
    </row>
    <row r="8838" spans="3:6" s="532" customFormat="1">
      <c r="C8838" s="536"/>
      <c r="F8838" s="537"/>
    </row>
    <row r="8839" spans="3:6" s="532" customFormat="1">
      <c r="C8839" s="536"/>
      <c r="F8839" s="537"/>
    </row>
    <row r="8840" spans="3:6" s="532" customFormat="1">
      <c r="C8840" s="536"/>
      <c r="F8840" s="537"/>
    </row>
    <row r="8841" spans="3:6" s="532" customFormat="1">
      <c r="C8841" s="536"/>
      <c r="F8841" s="537"/>
    </row>
    <row r="8842" spans="3:6" s="532" customFormat="1">
      <c r="C8842" s="536"/>
      <c r="F8842" s="537"/>
    </row>
    <row r="8843" spans="3:6" s="532" customFormat="1">
      <c r="C8843" s="536"/>
      <c r="F8843" s="537"/>
    </row>
    <row r="8844" spans="3:6" s="532" customFormat="1">
      <c r="C8844" s="536"/>
      <c r="F8844" s="537"/>
    </row>
    <row r="8845" spans="3:6" s="532" customFormat="1">
      <c r="C8845" s="536"/>
      <c r="F8845" s="537"/>
    </row>
    <row r="8846" spans="3:6" s="532" customFormat="1">
      <c r="C8846" s="536"/>
      <c r="F8846" s="537"/>
    </row>
    <row r="8847" spans="3:6" s="532" customFormat="1">
      <c r="C8847" s="536"/>
      <c r="F8847" s="537"/>
    </row>
    <row r="8848" spans="3:6" s="532" customFormat="1">
      <c r="C8848" s="536"/>
      <c r="F8848" s="537"/>
    </row>
    <row r="8849" spans="3:6" s="532" customFormat="1">
      <c r="C8849" s="536"/>
      <c r="F8849" s="537"/>
    </row>
    <row r="8850" spans="3:6" s="532" customFormat="1">
      <c r="C8850" s="536"/>
      <c r="F8850" s="537"/>
    </row>
    <row r="8851" spans="3:6" s="532" customFormat="1">
      <c r="C8851" s="536"/>
      <c r="F8851" s="537"/>
    </row>
    <row r="8852" spans="3:6" s="532" customFormat="1">
      <c r="C8852" s="536"/>
      <c r="F8852" s="537"/>
    </row>
    <row r="8853" spans="3:6" s="532" customFormat="1">
      <c r="C8853" s="536"/>
      <c r="F8853" s="537"/>
    </row>
    <row r="8854" spans="3:6" s="532" customFormat="1">
      <c r="C8854" s="536"/>
      <c r="F8854" s="537"/>
    </row>
    <row r="8855" spans="3:6" s="532" customFormat="1">
      <c r="C8855" s="536"/>
      <c r="F8855" s="537"/>
    </row>
    <row r="8856" spans="3:6" s="532" customFormat="1">
      <c r="C8856" s="536"/>
      <c r="F8856" s="537"/>
    </row>
    <row r="8857" spans="3:6" s="532" customFormat="1">
      <c r="C8857" s="536"/>
      <c r="F8857" s="537"/>
    </row>
    <row r="8858" spans="3:6" s="532" customFormat="1">
      <c r="C8858" s="536"/>
      <c r="F8858" s="537"/>
    </row>
    <row r="8859" spans="3:6" s="532" customFormat="1">
      <c r="C8859" s="536"/>
      <c r="F8859" s="537"/>
    </row>
    <row r="8860" spans="3:6" s="532" customFormat="1">
      <c r="C8860" s="536"/>
      <c r="F8860" s="537"/>
    </row>
    <row r="8861" spans="3:6" s="532" customFormat="1">
      <c r="C8861" s="536"/>
      <c r="F8861" s="537"/>
    </row>
    <row r="8862" spans="3:6" s="532" customFormat="1">
      <c r="C8862" s="536"/>
      <c r="F8862" s="537"/>
    </row>
    <row r="8863" spans="3:6" s="532" customFormat="1">
      <c r="C8863" s="536"/>
      <c r="F8863" s="537"/>
    </row>
    <row r="8864" spans="3:6" s="532" customFormat="1">
      <c r="C8864" s="536"/>
      <c r="F8864" s="537"/>
    </row>
    <row r="8865" spans="3:6" s="532" customFormat="1">
      <c r="C8865" s="536"/>
      <c r="F8865" s="537"/>
    </row>
    <row r="8866" spans="3:6" s="532" customFormat="1">
      <c r="C8866" s="536"/>
      <c r="F8866" s="537"/>
    </row>
    <row r="8867" spans="3:6" s="532" customFormat="1">
      <c r="C8867" s="536"/>
      <c r="F8867" s="537"/>
    </row>
    <row r="8868" spans="3:6" s="532" customFormat="1">
      <c r="C8868" s="536"/>
      <c r="F8868" s="537"/>
    </row>
    <row r="8869" spans="3:6" s="532" customFormat="1">
      <c r="C8869" s="536"/>
      <c r="F8869" s="537"/>
    </row>
    <row r="8870" spans="3:6" s="532" customFormat="1">
      <c r="C8870" s="536"/>
      <c r="F8870" s="537"/>
    </row>
    <row r="8871" spans="3:6" s="532" customFormat="1">
      <c r="C8871" s="536"/>
      <c r="F8871" s="537"/>
    </row>
    <row r="8872" spans="3:6" s="532" customFormat="1">
      <c r="C8872" s="536"/>
      <c r="F8872" s="537"/>
    </row>
    <row r="8873" spans="3:6" s="532" customFormat="1">
      <c r="C8873" s="536"/>
      <c r="F8873" s="537"/>
    </row>
    <row r="8874" spans="3:6" s="532" customFormat="1">
      <c r="C8874" s="536"/>
      <c r="F8874" s="537"/>
    </row>
    <row r="8875" spans="3:6" s="532" customFormat="1">
      <c r="C8875" s="536"/>
      <c r="F8875" s="537"/>
    </row>
    <row r="8876" spans="3:6" s="532" customFormat="1">
      <c r="C8876" s="536"/>
      <c r="F8876" s="537"/>
    </row>
    <row r="8877" spans="3:6" s="532" customFormat="1">
      <c r="C8877" s="536"/>
      <c r="F8877" s="537"/>
    </row>
    <row r="8878" spans="3:6" s="532" customFormat="1">
      <c r="C8878" s="536"/>
      <c r="F8878" s="537"/>
    </row>
    <row r="8879" spans="3:6" s="532" customFormat="1">
      <c r="C8879" s="536"/>
      <c r="F8879" s="537"/>
    </row>
    <row r="8880" spans="3:6" s="532" customFormat="1">
      <c r="C8880" s="536"/>
      <c r="F8880" s="537"/>
    </row>
    <row r="8881" spans="3:6" s="532" customFormat="1">
      <c r="C8881" s="536"/>
      <c r="F8881" s="537"/>
    </row>
    <row r="8882" spans="3:6" s="532" customFormat="1">
      <c r="C8882" s="536"/>
      <c r="F8882" s="537"/>
    </row>
    <row r="8883" spans="3:6" s="532" customFormat="1">
      <c r="C8883" s="536"/>
      <c r="F8883" s="537"/>
    </row>
    <row r="8884" spans="3:6" s="532" customFormat="1">
      <c r="C8884" s="536"/>
      <c r="F8884" s="537"/>
    </row>
    <row r="8885" spans="3:6" s="532" customFormat="1">
      <c r="C8885" s="536"/>
      <c r="F8885" s="537"/>
    </row>
    <row r="8886" spans="3:6" s="532" customFormat="1">
      <c r="C8886" s="536"/>
      <c r="F8886" s="537"/>
    </row>
    <row r="8887" spans="3:6" s="532" customFormat="1">
      <c r="C8887" s="536"/>
      <c r="F8887" s="537"/>
    </row>
    <row r="8888" spans="3:6" s="532" customFormat="1">
      <c r="C8888" s="536"/>
      <c r="F8888" s="537"/>
    </row>
    <row r="8889" spans="3:6" s="532" customFormat="1">
      <c r="C8889" s="536"/>
      <c r="F8889" s="537"/>
    </row>
    <row r="8890" spans="3:6" s="532" customFormat="1">
      <c r="C8890" s="536"/>
      <c r="F8890" s="537"/>
    </row>
    <row r="8891" spans="3:6" s="532" customFormat="1">
      <c r="C8891" s="536"/>
      <c r="F8891" s="537"/>
    </row>
    <row r="8892" spans="3:6" s="532" customFormat="1">
      <c r="C8892" s="536"/>
      <c r="F8892" s="537"/>
    </row>
    <row r="8893" spans="3:6" s="532" customFormat="1">
      <c r="C8893" s="536"/>
      <c r="F8893" s="537"/>
    </row>
    <row r="8894" spans="3:6" s="532" customFormat="1">
      <c r="C8894" s="536"/>
      <c r="F8894" s="537"/>
    </row>
    <row r="8895" spans="3:6" s="532" customFormat="1">
      <c r="C8895" s="536"/>
      <c r="F8895" s="537"/>
    </row>
    <row r="8896" spans="3:6" s="532" customFormat="1">
      <c r="C8896" s="536"/>
      <c r="F8896" s="537"/>
    </row>
    <row r="8897" spans="3:6" s="532" customFormat="1">
      <c r="C8897" s="536"/>
      <c r="F8897" s="537"/>
    </row>
    <row r="8898" spans="3:6" s="532" customFormat="1">
      <c r="C8898" s="536"/>
      <c r="F8898" s="537"/>
    </row>
    <row r="8899" spans="3:6" s="532" customFormat="1">
      <c r="C8899" s="536"/>
      <c r="F8899" s="537"/>
    </row>
    <row r="8900" spans="3:6" s="532" customFormat="1">
      <c r="C8900" s="536"/>
      <c r="F8900" s="537"/>
    </row>
    <row r="8901" spans="3:6" s="532" customFormat="1">
      <c r="C8901" s="536"/>
      <c r="F8901" s="537"/>
    </row>
    <row r="8902" spans="3:6" s="532" customFormat="1">
      <c r="C8902" s="536"/>
      <c r="F8902" s="537"/>
    </row>
    <row r="8903" spans="3:6" s="532" customFormat="1">
      <c r="C8903" s="536"/>
      <c r="F8903" s="537"/>
    </row>
    <row r="8904" spans="3:6" s="532" customFormat="1">
      <c r="C8904" s="536"/>
      <c r="F8904" s="537"/>
    </row>
    <row r="8905" spans="3:6" s="532" customFormat="1">
      <c r="C8905" s="536"/>
      <c r="F8905" s="537"/>
    </row>
    <row r="8906" spans="3:6" s="532" customFormat="1">
      <c r="C8906" s="536"/>
      <c r="F8906" s="537"/>
    </row>
    <row r="8907" spans="3:6" s="532" customFormat="1">
      <c r="C8907" s="536"/>
      <c r="F8907" s="537"/>
    </row>
    <row r="8908" spans="3:6" s="532" customFormat="1">
      <c r="C8908" s="536"/>
      <c r="F8908" s="537"/>
    </row>
    <row r="8909" spans="3:6" s="532" customFormat="1">
      <c r="C8909" s="536"/>
      <c r="F8909" s="537"/>
    </row>
    <row r="8910" spans="3:6" s="532" customFormat="1">
      <c r="C8910" s="536"/>
      <c r="F8910" s="537"/>
    </row>
    <row r="8911" spans="3:6" s="532" customFormat="1">
      <c r="C8911" s="536"/>
      <c r="F8911" s="537"/>
    </row>
    <row r="8912" spans="3:6" s="532" customFormat="1">
      <c r="C8912" s="536"/>
      <c r="F8912" s="537"/>
    </row>
    <row r="8913" spans="3:6" s="532" customFormat="1">
      <c r="C8913" s="536"/>
      <c r="F8913" s="537"/>
    </row>
    <row r="8914" spans="3:6" s="532" customFormat="1">
      <c r="C8914" s="536"/>
      <c r="F8914" s="537"/>
    </row>
    <row r="8915" spans="3:6" s="532" customFormat="1">
      <c r="C8915" s="536"/>
      <c r="F8915" s="537"/>
    </row>
    <row r="8916" spans="3:6" s="532" customFormat="1">
      <c r="C8916" s="536"/>
      <c r="F8916" s="537"/>
    </row>
    <row r="8917" spans="3:6" s="532" customFormat="1">
      <c r="C8917" s="536"/>
      <c r="F8917" s="537"/>
    </row>
    <row r="8918" spans="3:6" s="532" customFormat="1">
      <c r="C8918" s="536"/>
      <c r="F8918" s="537"/>
    </row>
    <row r="8919" spans="3:6" s="532" customFormat="1">
      <c r="C8919" s="536"/>
      <c r="F8919" s="537"/>
    </row>
    <row r="8920" spans="3:6" s="532" customFormat="1">
      <c r="C8920" s="536"/>
      <c r="F8920" s="537"/>
    </row>
    <row r="8921" spans="3:6" s="532" customFormat="1">
      <c r="C8921" s="536"/>
      <c r="F8921" s="537"/>
    </row>
    <row r="8922" spans="3:6" s="532" customFormat="1">
      <c r="C8922" s="536"/>
      <c r="F8922" s="537"/>
    </row>
    <row r="8923" spans="3:6" s="532" customFormat="1">
      <c r="C8923" s="536"/>
      <c r="F8923" s="537"/>
    </row>
    <row r="8924" spans="3:6" s="532" customFormat="1">
      <c r="C8924" s="536"/>
      <c r="F8924" s="537"/>
    </row>
    <row r="8925" spans="3:6" s="532" customFormat="1">
      <c r="C8925" s="536"/>
      <c r="F8925" s="537"/>
    </row>
    <row r="8926" spans="3:6" s="532" customFormat="1">
      <c r="C8926" s="536"/>
      <c r="F8926" s="537"/>
    </row>
    <row r="8927" spans="3:6" s="532" customFormat="1">
      <c r="C8927" s="536"/>
      <c r="F8927" s="537"/>
    </row>
    <row r="8928" spans="3:6" s="532" customFormat="1">
      <c r="C8928" s="536"/>
      <c r="F8928" s="537"/>
    </row>
    <row r="8929" spans="3:6" s="532" customFormat="1">
      <c r="C8929" s="536"/>
      <c r="F8929" s="537"/>
    </row>
    <row r="8930" spans="3:6" s="532" customFormat="1">
      <c r="C8930" s="536"/>
      <c r="F8930" s="537"/>
    </row>
    <row r="8931" spans="3:6" s="532" customFormat="1">
      <c r="C8931" s="536"/>
      <c r="F8931" s="537"/>
    </row>
    <row r="8932" spans="3:6" s="532" customFormat="1">
      <c r="C8932" s="536"/>
      <c r="F8932" s="537"/>
    </row>
    <row r="8933" spans="3:6" s="532" customFormat="1">
      <c r="C8933" s="536"/>
      <c r="F8933" s="537"/>
    </row>
    <row r="8934" spans="3:6" s="532" customFormat="1">
      <c r="C8934" s="536"/>
      <c r="F8934" s="537"/>
    </row>
    <row r="8935" spans="3:6" s="532" customFormat="1">
      <c r="C8935" s="536"/>
      <c r="F8935" s="537"/>
    </row>
    <row r="8936" spans="3:6" s="532" customFormat="1">
      <c r="C8936" s="536"/>
      <c r="F8936" s="537"/>
    </row>
    <row r="8937" spans="3:6" s="532" customFormat="1">
      <c r="C8937" s="536"/>
      <c r="F8937" s="537"/>
    </row>
    <row r="8938" spans="3:6" s="532" customFormat="1">
      <c r="C8938" s="536"/>
      <c r="F8938" s="537"/>
    </row>
    <row r="8939" spans="3:6" s="532" customFormat="1">
      <c r="C8939" s="536"/>
      <c r="F8939" s="537"/>
    </row>
    <row r="8940" spans="3:6" s="532" customFormat="1">
      <c r="C8940" s="536"/>
      <c r="F8940" s="537"/>
    </row>
    <row r="8941" spans="3:6" s="532" customFormat="1">
      <c r="C8941" s="536"/>
      <c r="F8941" s="537"/>
    </row>
    <row r="8942" spans="3:6" s="532" customFormat="1">
      <c r="C8942" s="536"/>
      <c r="F8942" s="537"/>
    </row>
    <row r="8943" spans="3:6" s="532" customFormat="1">
      <c r="C8943" s="536"/>
      <c r="F8943" s="537"/>
    </row>
    <row r="8944" spans="3:6" s="532" customFormat="1">
      <c r="C8944" s="536"/>
      <c r="F8944" s="537"/>
    </row>
    <row r="8945" spans="3:6" s="532" customFormat="1">
      <c r="C8945" s="536"/>
      <c r="F8945" s="537"/>
    </row>
    <row r="8946" spans="3:6" s="532" customFormat="1">
      <c r="C8946" s="536"/>
      <c r="F8946" s="537"/>
    </row>
    <row r="8947" spans="3:6" s="532" customFormat="1">
      <c r="C8947" s="536"/>
      <c r="F8947" s="537"/>
    </row>
    <row r="8948" spans="3:6" s="532" customFormat="1">
      <c r="C8948" s="536"/>
      <c r="F8948" s="537"/>
    </row>
    <row r="8949" spans="3:6" s="532" customFormat="1">
      <c r="C8949" s="536"/>
      <c r="F8949" s="537"/>
    </row>
    <row r="8950" spans="3:6" s="532" customFormat="1">
      <c r="C8950" s="536"/>
      <c r="F8950" s="537"/>
    </row>
    <row r="8951" spans="3:6" s="532" customFormat="1">
      <c r="C8951" s="536"/>
      <c r="F8951" s="537"/>
    </row>
    <row r="8952" spans="3:6" s="532" customFormat="1">
      <c r="C8952" s="536"/>
      <c r="F8952" s="537"/>
    </row>
    <row r="8953" spans="3:6" s="532" customFormat="1">
      <c r="C8953" s="536"/>
      <c r="F8953" s="537"/>
    </row>
    <row r="8954" spans="3:6" s="532" customFormat="1">
      <c r="C8954" s="536"/>
      <c r="F8954" s="537"/>
    </row>
    <row r="8955" spans="3:6" s="532" customFormat="1">
      <c r="C8955" s="536"/>
      <c r="F8955" s="537"/>
    </row>
    <row r="8956" spans="3:6" s="532" customFormat="1">
      <c r="C8956" s="536"/>
      <c r="F8956" s="537"/>
    </row>
    <row r="8957" spans="3:6" s="532" customFormat="1">
      <c r="C8957" s="536"/>
      <c r="F8957" s="537"/>
    </row>
    <row r="8958" spans="3:6" s="532" customFormat="1">
      <c r="C8958" s="536"/>
      <c r="F8958" s="537"/>
    </row>
    <row r="8959" spans="3:6" s="532" customFormat="1">
      <c r="C8959" s="536"/>
      <c r="F8959" s="537"/>
    </row>
    <row r="8960" spans="3:6" s="532" customFormat="1">
      <c r="C8960" s="536"/>
      <c r="F8960" s="537"/>
    </row>
    <row r="8961" spans="3:6" s="532" customFormat="1">
      <c r="C8961" s="536"/>
      <c r="F8961" s="537"/>
    </row>
    <row r="8962" spans="3:6" s="532" customFormat="1">
      <c r="C8962" s="536"/>
      <c r="F8962" s="537"/>
    </row>
    <row r="8963" spans="3:6" s="532" customFormat="1">
      <c r="C8963" s="536"/>
      <c r="F8963" s="537"/>
    </row>
    <row r="8964" spans="3:6" s="532" customFormat="1">
      <c r="C8964" s="536"/>
      <c r="F8964" s="537"/>
    </row>
    <row r="8965" spans="3:6" s="532" customFormat="1">
      <c r="C8965" s="536"/>
      <c r="F8965" s="537"/>
    </row>
    <row r="8966" spans="3:6" s="532" customFormat="1">
      <c r="C8966" s="536"/>
      <c r="F8966" s="537"/>
    </row>
    <row r="8967" spans="3:6" s="532" customFormat="1">
      <c r="C8967" s="536"/>
      <c r="F8967" s="537"/>
    </row>
    <row r="8968" spans="3:6" s="532" customFormat="1">
      <c r="C8968" s="536"/>
      <c r="F8968" s="537"/>
    </row>
    <row r="8969" spans="3:6" s="532" customFormat="1">
      <c r="C8969" s="536"/>
      <c r="F8969" s="537"/>
    </row>
    <row r="8970" spans="3:6" s="532" customFormat="1">
      <c r="C8970" s="536"/>
      <c r="F8970" s="537"/>
    </row>
    <row r="8971" spans="3:6" s="532" customFormat="1">
      <c r="C8971" s="536"/>
      <c r="F8971" s="537"/>
    </row>
    <row r="8972" spans="3:6" s="532" customFormat="1">
      <c r="C8972" s="536"/>
      <c r="F8972" s="537"/>
    </row>
    <row r="8973" spans="3:6" s="532" customFormat="1">
      <c r="C8973" s="536"/>
      <c r="F8973" s="537"/>
    </row>
    <row r="8974" spans="3:6" s="532" customFormat="1">
      <c r="C8974" s="536"/>
      <c r="F8974" s="537"/>
    </row>
    <row r="8975" spans="3:6" s="532" customFormat="1">
      <c r="C8975" s="536"/>
      <c r="F8975" s="537"/>
    </row>
    <row r="8976" spans="3:6" s="532" customFormat="1">
      <c r="C8976" s="536"/>
      <c r="F8976" s="537"/>
    </row>
    <row r="8977" spans="3:6" s="532" customFormat="1">
      <c r="C8977" s="536"/>
      <c r="F8977" s="537"/>
    </row>
    <row r="8978" spans="3:6" s="532" customFormat="1">
      <c r="C8978" s="536"/>
      <c r="F8978" s="537"/>
    </row>
    <row r="8979" spans="3:6" s="532" customFormat="1">
      <c r="C8979" s="536"/>
      <c r="F8979" s="537"/>
    </row>
    <row r="8980" spans="3:6" s="532" customFormat="1">
      <c r="C8980" s="536"/>
      <c r="F8980" s="537"/>
    </row>
    <row r="8981" spans="3:6" s="532" customFormat="1">
      <c r="C8981" s="536"/>
      <c r="F8981" s="537"/>
    </row>
    <row r="8982" spans="3:6" s="532" customFormat="1">
      <c r="C8982" s="536"/>
      <c r="F8982" s="537"/>
    </row>
    <row r="8983" spans="3:6" s="532" customFormat="1">
      <c r="C8983" s="536"/>
      <c r="F8983" s="537"/>
    </row>
    <row r="8984" spans="3:6" s="532" customFormat="1">
      <c r="C8984" s="536"/>
      <c r="F8984" s="537"/>
    </row>
    <row r="8985" spans="3:6" s="532" customFormat="1">
      <c r="C8985" s="536"/>
      <c r="F8985" s="537"/>
    </row>
    <row r="8986" spans="3:6" s="532" customFormat="1">
      <c r="C8986" s="536"/>
      <c r="F8986" s="537"/>
    </row>
    <row r="8987" spans="3:6" s="532" customFormat="1">
      <c r="C8987" s="536"/>
      <c r="F8987" s="537"/>
    </row>
    <row r="8988" spans="3:6" s="532" customFormat="1">
      <c r="C8988" s="536"/>
      <c r="F8988" s="537"/>
    </row>
    <row r="8989" spans="3:6" s="532" customFormat="1">
      <c r="C8989" s="536"/>
      <c r="F8989" s="537"/>
    </row>
    <row r="8990" spans="3:6" s="532" customFormat="1">
      <c r="C8990" s="536"/>
      <c r="F8990" s="537"/>
    </row>
    <row r="8991" spans="3:6" s="532" customFormat="1">
      <c r="C8991" s="536"/>
      <c r="F8991" s="537"/>
    </row>
    <row r="8992" spans="3:6" s="532" customFormat="1">
      <c r="C8992" s="536"/>
      <c r="F8992" s="537"/>
    </row>
    <row r="8993" spans="3:6" s="532" customFormat="1">
      <c r="C8993" s="536"/>
      <c r="F8993" s="537"/>
    </row>
    <row r="8994" spans="3:6" s="532" customFormat="1">
      <c r="C8994" s="536"/>
      <c r="F8994" s="537"/>
    </row>
    <row r="8995" spans="3:6" s="532" customFormat="1">
      <c r="C8995" s="536"/>
      <c r="F8995" s="537"/>
    </row>
    <row r="8996" spans="3:6" s="532" customFormat="1">
      <c r="C8996" s="536"/>
      <c r="F8996" s="537"/>
    </row>
    <row r="8997" spans="3:6" s="532" customFormat="1">
      <c r="C8997" s="536"/>
      <c r="F8997" s="537"/>
    </row>
    <row r="8998" spans="3:6" s="532" customFormat="1">
      <c r="C8998" s="536"/>
      <c r="F8998" s="537"/>
    </row>
    <row r="8999" spans="3:6" s="532" customFormat="1">
      <c r="C8999" s="536"/>
      <c r="F8999" s="537"/>
    </row>
    <row r="9000" spans="3:6" s="532" customFormat="1">
      <c r="C9000" s="536"/>
      <c r="F9000" s="537"/>
    </row>
    <row r="9001" spans="3:6" s="532" customFormat="1">
      <c r="C9001" s="536"/>
      <c r="F9001" s="537"/>
    </row>
    <row r="9002" spans="3:6" s="532" customFormat="1">
      <c r="C9002" s="536"/>
      <c r="F9002" s="537"/>
    </row>
    <row r="9003" spans="3:6" s="532" customFormat="1">
      <c r="C9003" s="536"/>
      <c r="F9003" s="537"/>
    </row>
    <row r="9004" spans="3:6" s="532" customFormat="1">
      <c r="C9004" s="536"/>
      <c r="F9004" s="537"/>
    </row>
    <row r="9005" spans="3:6" s="532" customFormat="1">
      <c r="C9005" s="536"/>
      <c r="F9005" s="537"/>
    </row>
    <row r="9006" spans="3:6" s="532" customFormat="1">
      <c r="C9006" s="536"/>
      <c r="F9006" s="537"/>
    </row>
    <row r="9007" spans="3:6" s="532" customFormat="1">
      <c r="C9007" s="536"/>
      <c r="F9007" s="537"/>
    </row>
    <row r="9008" spans="3:6" s="532" customFormat="1">
      <c r="C9008" s="536"/>
      <c r="F9008" s="537"/>
    </row>
    <row r="9009" spans="3:6" s="532" customFormat="1">
      <c r="C9009" s="536"/>
      <c r="F9009" s="537"/>
    </row>
    <row r="9010" spans="3:6" s="532" customFormat="1">
      <c r="C9010" s="536"/>
      <c r="F9010" s="537"/>
    </row>
    <row r="9011" spans="3:6" s="532" customFormat="1">
      <c r="C9011" s="536"/>
      <c r="F9011" s="537"/>
    </row>
    <row r="9012" spans="3:6" s="532" customFormat="1">
      <c r="C9012" s="536"/>
      <c r="F9012" s="537"/>
    </row>
    <row r="9013" spans="3:6" s="532" customFormat="1">
      <c r="C9013" s="536"/>
      <c r="F9013" s="537"/>
    </row>
    <row r="9014" spans="3:6" s="532" customFormat="1">
      <c r="C9014" s="536"/>
      <c r="F9014" s="537"/>
    </row>
    <row r="9015" spans="3:6" s="532" customFormat="1">
      <c r="C9015" s="536"/>
      <c r="F9015" s="537"/>
    </row>
    <row r="9016" spans="3:6" s="532" customFormat="1">
      <c r="C9016" s="536"/>
      <c r="F9016" s="537"/>
    </row>
    <row r="9017" spans="3:6" s="532" customFormat="1">
      <c r="C9017" s="536"/>
      <c r="F9017" s="537"/>
    </row>
    <row r="9018" spans="3:6" s="532" customFormat="1">
      <c r="C9018" s="536"/>
      <c r="F9018" s="537"/>
    </row>
    <row r="9019" spans="3:6" s="532" customFormat="1">
      <c r="C9019" s="536"/>
      <c r="F9019" s="537"/>
    </row>
    <row r="9020" spans="3:6" s="532" customFormat="1">
      <c r="C9020" s="536"/>
      <c r="F9020" s="537"/>
    </row>
    <row r="9021" spans="3:6" s="532" customFormat="1">
      <c r="C9021" s="536"/>
      <c r="F9021" s="537"/>
    </row>
    <row r="9022" spans="3:6" s="532" customFormat="1">
      <c r="C9022" s="536"/>
      <c r="F9022" s="537"/>
    </row>
    <row r="9023" spans="3:6" s="532" customFormat="1">
      <c r="C9023" s="536"/>
      <c r="F9023" s="537"/>
    </row>
    <row r="9024" spans="3:6" s="532" customFormat="1">
      <c r="C9024" s="536"/>
      <c r="F9024" s="537"/>
    </row>
    <row r="9025" spans="3:6" s="532" customFormat="1">
      <c r="C9025" s="536"/>
      <c r="F9025" s="537"/>
    </row>
    <row r="9026" spans="3:6" s="532" customFormat="1">
      <c r="C9026" s="536"/>
      <c r="F9026" s="537"/>
    </row>
    <row r="9027" spans="3:6" s="532" customFormat="1">
      <c r="C9027" s="536"/>
      <c r="F9027" s="537"/>
    </row>
    <row r="9028" spans="3:6" s="532" customFormat="1">
      <c r="C9028" s="536"/>
      <c r="F9028" s="537"/>
    </row>
    <row r="9029" spans="3:6" s="532" customFormat="1">
      <c r="C9029" s="536"/>
      <c r="F9029" s="537"/>
    </row>
    <row r="9030" spans="3:6" s="532" customFormat="1">
      <c r="C9030" s="536"/>
      <c r="F9030" s="537"/>
    </row>
    <row r="9031" spans="3:6" s="532" customFormat="1">
      <c r="C9031" s="536"/>
      <c r="F9031" s="537"/>
    </row>
    <row r="9032" spans="3:6" s="532" customFormat="1">
      <c r="C9032" s="536"/>
      <c r="F9032" s="537"/>
    </row>
    <row r="9033" spans="3:6" s="532" customFormat="1">
      <c r="C9033" s="536"/>
      <c r="F9033" s="537"/>
    </row>
    <row r="9034" spans="3:6" s="532" customFormat="1">
      <c r="C9034" s="536"/>
      <c r="F9034" s="537"/>
    </row>
    <row r="9035" spans="3:6" s="532" customFormat="1">
      <c r="C9035" s="536"/>
      <c r="F9035" s="537"/>
    </row>
    <row r="9036" spans="3:6" s="532" customFormat="1">
      <c r="C9036" s="536"/>
      <c r="F9036" s="537"/>
    </row>
    <row r="9037" spans="3:6" s="532" customFormat="1">
      <c r="C9037" s="536"/>
      <c r="F9037" s="537"/>
    </row>
    <row r="9038" spans="3:6" s="532" customFormat="1">
      <c r="C9038" s="536"/>
      <c r="F9038" s="537"/>
    </row>
    <row r="9039" spans="3:6" s="532" customFormat="1">
      <c r="C9039" s="536"/>
      <c r="F9039" s="537"/>
    </row>
    <row r="9040" spans="3:6" s="532" customFormat="1">
      <c r="C9040" s="536"/>
      <c r="F9040" s="537"/>
    </row>
    <row r="9041" spans="3:6" s="532" customFormat="1">
      <c r="C9041" s="536"/>
      <c r="F9041" s="537"/>
    </row>
    <row r="9042" spans="3:6" s="532" customFormat="1">
      <c r="C9042" s="536"/>
      <c r="F9042" s="537"/>
    </row>
    <row r="9043" spans="3:6" s="532" customFormat="1">
      <c r="C9043" s="536"/>
      <c r="F9043" s="537"/>
    </row>
    <row r="9044" spans="3:6" s="532" customFormat="1">
      <c r="C9044" s="536"/>
      <c r="F9044" s="537"/>
    </row>
    <row r="9045" spans="3:6" s="532" customFormat="1">
      <c r="C9045" s="536"/>
      <c r="F9045" s="537"/>
    </row>
    <row r="9046" spans="3:6" s="532" customFormat="1">
      <c r="C9046" s="536"/>
      <c r="F9046" s="537"/>
    </row>
    <row r="9047" spans="3:6" s="532" customFormat="1">
      <c r="C9047" s="536"/>
      <c r="F9047" s="537"/>
    </row>
    <row r="9048" spans="3:6" s="532" customFormat="1">
      <c r="C9048" s="536"/>
      <c r="F9048" s="537"/>
    </row>
    <row r="9049" spans="3:6" s="532" customFormat="1">
      <c r="C9049" s="536"/>
      <c r="F9049" s="537"/>
    </row>
    <row r="9050" spans="3:6" s="532" customFormat="1">
      <c r="C9050" s="536"/>
      <c r="F9050" s="537"/>
    </row>
    <row r="9051" spans="3:6" s="532" customFormat="1">
      <c r="C9051" s="536"/>
      <c r="F9051" s="537"/>
    </row>
    <row r="9052" spans="3:6" s="532" customFormat="1">
      <c r="C9052" s="536"/>
      <c r="F9052" s="537"/>
    </row>
    <row r="9053" spans="3:6" s="532" customFormat="1">
      <c r="C9053" s="536"/>
      <c r="F9053" s="537"/>
    </row>
    <row r="9054" spans="3:6" s="532" customFormat="1">
      <c r="C9054" s="536"/>
      <c r="F9054" s="537"/>
    </row>
    <row r="9055" spans="3:6" s="532" customFormat="1">
      <c r="C9055" s="536"/>
      <c r="F9055" s="537"/>
    </row>
    <row r="9056" spans="3:6" s="532" customFormat="1">
      <c r="C9056" s="536"/>
      <c r="F9056" s="537"/>
    </row>
    <row r="9057" spans="3:6" s="532" customFormat="1">
      <c r="C9057" s="536"/>
      <c r="F9057" s="537"/>
    </row>
    <row r="9058" spans="3:6" s="532" customFormat="1">
      <c r="C9058" s="536"/>
      <c r="F9058" s="537"/>
    </row>
    <row r="9059" spans="3:6" s="532" customFormat="1">
      <c r="C9059" s="536"/>
      <c r="F9059" s="537"/>
    </row>
    <row r="9060" spans="3:6" s="532" customFormat="1">
      <c r="C9060" s="536"/>
      <c r="F9060" s="537"/>
    </row>
    <row r="9061" spans="3:6" s="532" customFormat="1">
      <c r="C9061" s="536"/>
      <c r="F9061" s="537"/>
    </row>
    <row r="9062" spans="3:6" s="532" customFormat="1">
      <c r="C9062" s="536"/>
      <c r="F9062" s="537"/>
    </row>
    <row r="9063" spans="3:6" s="532" customFormat="1">
      <c r="C9063" s="536"/>
      <c r="F9063" s="537"/>
    </row>
    <row r="9064" spans="3:6" s="532" customFormat="1">
      <c r="C9064" s="536"/>
      <c r="F9064" s="537"/>
    </row>
    <row r="9065" spans="3:6" s="532" customFormat="1">
      <c r="C9065" s="536"/>
      <c r="F9065" s="537"/>
    </row>
    <row r="9066" spans="3:6" s="532" customFormat="1">
      <c r="C9066" s="536"/>
      <c r="F9066" s="537"/>
    </row>
    <row r="9067" spans="3:6" s="532" customFormat="1">
      <c r="C9067" s="536"/>
      <c r="F9067" s="537"/>
    </row>
    <row r="9068" spans="3:6" s="532" customFormat="1">
      <c r="C9068" s="536"/>
      <c r="F9068" s="537"/>
    </row>
    <row r="9069" spans="3:6" s="532" customFormat="1">
      <c r="C9069" s="536"/>
      <c r="F9069" s="537"/>
    </row>
    <row r="9070" spans="3:6" s="532" customFormat="1">
      <c r="C9070" s="536"/>
      <c r="F9070" s="537"/>
    </row>
    <row r="9071" spans="3:6" s="532" customFormat="1">
      <c r="C9071" s="536"/>
      <c r="F9071" s="537"/>
    </row>
    <row r="9072" spans="3:6" s="532" customFormat="1">
      <c r="C9072" s="536"/>
      <c r="F9072" s="537"/>
    </row>
    <row r="9073" spans="3:6" s="532" customFormat="1">
      <c r="C9073" s="536"/>
      <c r="F9073" s="537"/>
    </row>
    <row r="9074" spans="3:6" s="532" customFormat="1">
      <c r="C9074" s="536"/>
      <c r="F9074" s="537"/>
    </row>
    <row r="9075" spans="3:6" s="532" customFormat="1">
      <c r="C9075" s="536"/>
      <c r="F9075" s="537"/>
    </row>
    <row r="9076" spans="3:6" s="532" customFormat="1">
      <c r="C9076" s="536"/>
      <c r="F9076" s="537"/>
    </row>
    <row r="9077" spans="3:6" s="532" customFormat="1">
      <c r="C9077" s="536"/>
      <c r="F9077" s="537"/>
    </row>
    <row r="9078" spans="3:6" s="532" customFormat="1">
      <c r="C9078" s="536"/>
      <c r="F9078" s="537"/>
    </row>
    <row r="9079" spans="3:6" s="532" customFormat="1">
      <c r="C9079" s="536"/>
      <c r="F9079" s="537"/>
    </row>
    <row r="9080" spans="3:6" s="532" customFormat="1">
      <c r="C9080" s="536"/>
      <c r="F9080" s="537"/>
    </row>
    <row r="9081" spans="3:6" s="532" customFormat="1">
      <c r="C9081" s="536"/>
      <c r="F9081" s="537"/>
    </row>
    <row r="9082" spans="3:6" s="532" customFormat="1">
      <c r="C9082" s="536"/>
      <c r="F9082" s="537"/>
    </row>
    <row r="9083" spans="3:6" s="532" customFormat="1">
      <c r="C9083" s="536"/>
      <c r="F9083" s="537"/>
    </row>
    <row r="9084" spans="3:6" s="532" customFormat="1">
      <c r="C9084" s="536"/>
      <c r="F9084" s="537"/>
    </row>
    <row r="9085" spans="3:6" s="532" customFormat="1">
      <c r="C9085" s="536"/>
      <c r="F9085" s="537"/>
    </row>
    <row r="9086" spans="3:6" s="532" customFormat="1">
      <c r="C9086" s="536"/>
      <c r="F9086" s="537"/>
    </row>
    <row r="9087" spans="3:6" s="532" customFormat="1">
      <c r="C9087" s="536"/>
      <c r="F9087" s="537"/>
    </row>
    <row r="9088" spans="3:6" s="532" customFormat="1">
      <c r="C9088" s="536"/>
      <c r="F9088" s="537"/>
    </row>
    <row r="9089" spans="3:6" s="532" customFormat="1">
      <c r="C9089" s="536"/>
      <c r="F9089" s="537"/>
    </row>
    <row r="9090" spans="3:6" s="532" customFormat="1">
      <c r="C9090" s="536"/>
      <c r="F9090" s="537"/>
    </row>
    <row r="9091" spans="3:6" s="532" customFormat="1">
      <c r="C9091" s="536"/>
      <c r="F9091" s="537"/>
    </row>
    <row r="9092" spans="3:6" s="532" customFormat="1">
      <c r="C9092" s="536"/>
      <c r="F9092" s="537"/>
    </row>
    <row r="9093" spans="3:6" s="532" customFormat="1">
      <c r="C9093" s="536"/>
      <c r="F9093" s="537"/>
    </row>
    <row r="9094" spans="3:6" s="532" customFormat="1">
      <c r="C9094" s="536"/>
      <c r="F9094" s="537"/>
    </row>
    <row r="9095" spans="3:6" s="532" customFormat="1">
      <c r="C9095" s="536"/>
      <c r="F9095" s="537"/>
    </row>
    <row r="9096" spans="3:6" s="532" customFormat="1">
      <c r="C9096" s="536"/>
      <c r="F9096" s="537"/>
    </row>
    <row r="9097" spans="3:6" s="532" customFormat="1">
      <c r="C9097" s="536"/>
      <c r="F9097" s="537"/>
    </row>
    <row r="9098" spans="3:6" s="532" customFormat="1">
      <c r="C9098" s="536"/>
      <c r="F9098" s="537"/>
    </row>
    <row r="9099" spans="3:6" s="532" customFormat="1">
      <c r="C9099" s="536"/>
      <c r="F9099" s="537"/>
    </row>
    <row r="9100" spans="3:6" s="532" customFormat="1">
      <c r="C9100" s="536"/>
      <c r="F9100" s="537"/>
    </row>
    <row r="9101" spans="3:6" s="532" customFormat="1">
      <c r="C9101" s="536"/>
      <c r="F9101" s="537"/>
    </row>
    <row r="9102" spans="3:6" s="532" customFormat="1">
      <c r="C9102" s="536"/>
      <c r="F9102" s="537"/>
    </row>
    <row r="9103" spans="3:6" s="532" customFormat="1">
      <c r="C9103" s="536"/>
      <c r="F9103" s="537"/>
    </row>
    <row r="9104" spans="3:6" s="532" customFormat="1">
      <c r="C9104" s="536"/>
      <c r="F9104" s="537"/>
    </row>
    <row r="9105" spans="3:6" s="532" customFormat="1">
      <c r="C9105" s="536"/>
      <c r="F9105" s="537"/>
    </row>
    <row r="9106" spans="3:6" s="532" customFormat="1">
      <c r="C9106" s="536"/>
      <c r="F9106" s="537"/>
    </row>
    <row r="9107" spans="3:6" s="532" customFormat="1">
      <c r="C9107" s="536"/>
      <c r="F9107" s="537"/>
    </row>
    <row r="9108" spans="3:6" s="532" customFormat="1">
      <c r="C9108" s="536"/>
      <c r="F9108" s="537"/>
    </row>
    <row r="9109" spans="3:6" s="532" customFormat="1">
      <c r="C9109" s="536"/>
      <c r="F9109" s="537"/>
    </row>
    <row r="9110" spans="3:6" s="532" customFormat="1">
      <c r="C9110" s="536"/>
      <c r="F9110" s="537"/>
    </row>
    <row r="9111" spans="3:6" s="532" customFormat="1">
      <c r="C9111" s="536"/>
      <c r="F9111" s="537"/>
    </row>
    <row r="9112" spans="3:6" s="532" customFormat="1">
      <c r="C9112" s="536"/>
      <c r="F9112" s="537"/>
    </row>
    <row r="9113" spans="3:6" s="532" customFormat="1">
      <c r="C9113" s="536"/>
      <c r="F9113" s="537"/>
    </row>
    <row r="9114" spans="3:6" s="532" customFormat="1">
      <c r="C9114" s="536"/>
      <c r="F9114" s="537"/>
    </row>
    <row r="9115" spans="3:6" s="532" customFormat="1">
      <c r="C9115" s="536"/>
      <c r="F9115" s="537"/>
    </row>
    <row r="9116" spans="3:6" s="532" customFormat="1">
      <c r="C9116" s="536"/>
      <c r="F9116" s="537"/>
    </row>
    <row r="9117" spans="3:6" s="532" customFormat="1">
      <c r="C9117" s="536"/>
      <c r="F9117" s="537"/>
    </row>
    <row r="9118" spans="3:6" s="532" customFormat="1">
      <c r="C9118" s="536"/>
      <c r="F9118" s="537"/>
    </row>
    <row r="9119" spans="3:6" s="532" customFormat="1">
      <c r="C9119" s="536"/>
      <c r="F9119" s="537"/>
    </row>
    <row r="9120" spans="3:6" s="532" customFormat="1">
      <c r="C9120" s="536"/>
      <c r="F9120" s="537"/>
    </row>
    <row r="9121" spans="3:6" s="532" customFormat="1">
      <c r="C9121" s="536"/>
      <c r="F9121" s="537"/>
    </row>
    <row r="9122" spans="3:6" s="532" customFormat="1">
      <c r="C9122" s="536"/>
      <c r="F9122" s="537"/>
    </row>
    <row r="9123" spans="3:6" s="532" customFormat="1">
      <c r="C9123" s="536"/>
      <c r="F9123" s="537"/>
    </row>
    <row r="9124" spans="3:6" s="532" customFormat="1">
      <c r="C9124" s="536"/>
      <c r="F9124" s="537"/>
    </row>
    <row r="9125" spans="3:6" s="532" customFormat="1">
      <c r="C9125" s="536"/>
      <c r="F9125" s="537"/>
    </row>
    <row r="9126" spans="3:6" s="532" customFormat="1">
      <c r="C9126" s="536"/>
      <c r="F9126" s="537"/>
    </row>
    <row r="9127" spans="3:6" s="532" customFormat="1">
      <c r="C9127" s="536"/>
      <c r="F9127" s="537"/>
    </row>
    <row r="9128" spans="3:6" s="532" customFormat="1">
      <c r="C9128" s="536"/>
      <c r="F9128" s="537"/>
    </row>
    <row r="9129" spans="3:6" s="532" customFormat="1">
      <c r="C9129" s="536"/>
      <c r="F9129" s="537"/>
    </row>
    <row r="9130" spans="3:6" s="532" customFormat="1">
      <c r="C9130" s="536"/>
      <c r="F9130" s="537"/>
    </row>
    <row r="9131" spans="3:6" s="532" customFormat="1">
      <c r="C9131" s="536"/>
      <c r="F9131" s="537"/>
    </row>
    <row r="9132" spans="3:6" s="532" customFormat="1">
      <c r="C9132" s="536"/>
      <c r="F9132" s="537"/>
    </row>
    <row r="9133" spans="3:6" s="532" customFormat="1">
      <c r="C9133" s="536"/>
      <c r="F9133" s="537"/>
    </row>
    <row r="9134" spans="3:6" s="532" customFormat="1">
      <c r="C9134" s="536"/>
      <c r="F9134" s="537"/>
    </row>
    <row r="9135" spans="3:6" s="532" customFormat="1">
      <c r="C9135" s="536"/>
      <c r="F9135" s="537"/>
    </row>
    <row r="9136" spans="3:6" s="532" customFormat="1">
      <c r="C9136" s="536"/>
      <c r="F9136" s="537"/>
    </row>
    <row r="9137" spans="3:6" s="532" customFormat="1">
      <c r="C9137" s="536"/>
      <c r="F9137" s="537"/>
    </row>
    <row r="9138" spans="3:6" s="532" customFormat="1">
      <c r="C9138" s="536"/>
      <c r="F9138" s="537"/>
    </row>
    <row r="9139" spans="3:6" s="532" customFormat="1">
      <c r="C9139" s="536"/>
      <c r="F9139" s="537"/>
    </row>
    <row r="9140" spans="3:6" s="532" customFormat="1">
      <c r="C9140" s="536"/>
      <c r="F9140" s="537"/>
    </row>
    <row r="9141" spans="3:6" s="532" customFormat="1">
      <c r="C9141" s="536"/>
      <c r="F9141" s="537"/>
    </row>
    <row r="9142" spans="3:6" s="532" customFormat="1">
      <c r="C9142" s="536"/>
      <c r="F9142" s="537"/>
    </row>
    <row r="9143" spans="3:6" s="532" customFormat="1">
      <c r="C9143" s="536"/>
      <c r="F9143" s="537"/>
    </row>
    <row r="9144" spans="3:6" s="532" customFormat="1">
      <c r="C9144" s="536"/>
      <c r="F9144" s="537"/>
    </row>
    <row r="9145" spans="3:6" s="532" customFormat="1">
      <c r="C9145" s="536"/>
      <c r="F9145" s="537"/>
    </row>
    <row r="9146" spans="3:6" s="532" customFormat="1">
      <c r="C9146" s="536"/>
      <c r="F9146" s="537"/>
    </row>
    <row r="9147" spans="3:6" s="532" customFormat="1">
      <c r="C9147" s="536"/>
      <c r="F9147" s="537"/>
    </row>
    <row r="9148" spans="3:6" s="532" customFormat="1">
      <c r="C9148" s="536"/>
      <c r="F9148" s="537"/>
    </row>
    <row r="9149" spans="3:6" s="532" customFormat="1">
      <c r="C9149" s="536"/>
      <c r="F9149" s="537"/>
    </row>
    <row r="9150" spans="3:6" s="532" customFormat="1">
      <c r="C9150" s="536"/>
      <c r="F9150" s="537"/>
    </row>
    <row r="9151" spans="3:6" s="532" customFormat="1">
      <c r="C9151" s="536"/>
      <c r="F9151" s="537"/>
    </row>
    <row r="9152" spans="3:6" s="532" customFormat="1">
      <c r="C9152" s="536"/>
      <c r="F9152" s="537"/>
    </row>
    <row r="9153" spans="3:6" s="532" customFormat="1">
      <c r="C9153" s="536"/>
      <c r="F9153" s="537"/>
    </row>
    <row r="9154" spans="3:6" s="532" customFormat="1">
      <c r="C9154" s="536"/>
      <c r="F9154" s="537"/>
    </row>
    <row r="9155" spans="3:6" s="532" customFormat="1">
      <c r="C9155" s="536"/>
      <c r="F9155" s="537"/>
    </row>
    <row r="9156" spans="3:6" s="532" customFormat="1">
      <c r="C9156" s="536"/>
      <c r="F9156" s="537"/>
    </row>
    <row r="9157" spans="3:6" s="532" customFormat="1">
      <c r="C9157" s="536"/>
      <c r="F9157" s="537"/>
    </row>
    <row r="9158" spans="3:6" s="532" customFormat="1">
      <c r="C9158" s="536"/>
      <c r="F9158" s="537"/>
    </row>
    <row r="9159" spans="3:6" s="532" customFormat="1">
      <c r="C9159" s="536"/>
      <c r="F9159" s="537"/>
    </row>
    <row r="9160" spans="3:6" s="532" customFormat="1">
      <c r="C9160" s="536"/>
      <c r="F9160" s="537"/>
    </row>
    <row r="9161" spans="3:6" s="532" customFormat="1">
      <c r="C9161" s="536"/>
      <c r="F9161" s="537"/>
    </row>
    <row r="9162" spans="3:6" s="532" customFormat="1">
      <c r="C9162" s="536"/>
      <c r="F9162" s="537"/>
    </row>
    <row r="9163" spans="3:6" s="532" customFormat="1">
      <c r="C9163" s="536"/>
      <c r="F9163" s="537"/>
    </row>
    <row r="9164" spans="3:6" s="532" customFormat="1">
      <c r="C9164" s="536"/>
      <c r="F9164" s="537"/>
    </row>
    <row r="9165" spans="3:6" s="532" customFormat="1">
      <c r="C9165" s="536"/>
      <c r="F9165" s="537"/>
    </row>
    <row r="9166" spans="3:6" s="532" customFormat="1">
      <c r="C9166" s="536"/>
      <c r="F9166" s="537"/>
    </row>
    <row r="9167" spans="3:6" s="532" customFormat="1">
      <c r="C9167" s="536"/>
      <c r="F9167" s="537"/>
    </row>
    <row r="9168" spans="3:6" s="532" customFormat="1">
      <c r="C9168" s="536"/>
      <c r="F9168" s="537"/>
    </row>
    <row r="9169" spans="3:6" s="532" customFormat="1">
      <c r="C9169" s="536"/>
      <c r="F9169" s="537"/>
    </row>
    <row r="9170" spans="3:6" s="532" customFormat="1">
      <c r="C9170" s="536"/>
      <c r="F9170" s="537"/>
    </row>
    <row r="9171" spans="3:6" s="532" customFormat="1">
      <c r="C9171" s="536"/>
      <c r="F9171" s="537"/>
    </row>
    <row r="9172" spans="3:6" s="532" customFormat="1">
      <c r="C9172" s="536"/>
      <c r="F9172" s="537"/>
    </row>
    <row r="9173" spans="3:6" s="532" customFormat="1">
      <c r="C9173" s="536"/>
      <c r="F9173" s="537"/>
    </row>
    <row r="9174" spans="3:6" s="532" customFormat="1">
      <c r="C9174" s="536"/>
      <c r="F9174" s="537"/>
    </row>
    <row r="9175" spans="3:6" s="532" customFormat="1">
      <c r="C9175" s="536"/>
      <c r="F9175" s="537"/>
    </row>
    <row r="9176" spans="3:6" s="532" customFormat="1">
      <c r="C9176" s="536"/>
      <c r="F9176" s="537"/>
    </row>
    <row r="9177" spans="3:6" s="532" customFormat="1">
      <c r="C9177" s="536"/>
      <c r="F9177" s="537"/>
    </row>
    <row r="9178" spans="3:6" s="532" customFormat="1">
      <c r="C9178" s="536"/>
      <c r="F9178" s="537"/>
    </row>
    <row r="9179" spans="3:6" s="532" customFormat="1">
      <c r="C9179" s="536"/>
      <c r="F9179" s="537"/>
    </row>
    <row r="9180" spans="3:6" s="532" customFormat="1">
      <c r="C9180" s="536"/>
      <c r="F9180" s="537"/>
    </row>
    <row r="9181" spans="3:6" s="532" customFormat="1">
      <c r="C9181" s="536"/>
      <c r="F9181" s="537"/>
    </row>
    <row r="9182" spans="3:6" s="532" customFormat="1">
      <c r="C9182" s="536"/>
      <c r="F9182" s="537"/>
    </row>
    <row r="9183" spans="3:6" s="532" customFormat="1">
      <c r="C9183" s="536"/>
      <c r="F9183" s="537"/>
    </row>
    <row r="9184" spans="3:6" s="532" customFormat="1">
      <c r="C9184" s="536"/>
      <c r="F9184" s="537"/>
    </row>
    <row r="9185" spans="3:6" s="532" customFormat="1">
      <c r="C9185" s="536"/>
      <c r="F9185" s="537"/>
    </row>
    <row r="9186" spans="3:6" s="532" customFormat="1">
      <c r="C9186" s="536"/>
      <c r="F9186" s="537"/>
    </row>
    <row r="9187" spans="3:6" s="532" customFormat="1">
      <c r="C9187" s="536"/>
      <c r="F9187" s="537"/>
    </row>
    <row r="9188" spans="3:6" s="532" customFormat="1">
      <c r="C9188" s="536"/>
      <c r="F9188" s="537"/>
    </row>
    <row r="9189" spans="3:6" s="532" customFormat="1">
      <c r="C9189" s="536"/>
      <c r="F9189" s="537"/>
    </row>
    <row r="9190" spans="3:6" s="532" customFormat="1">
      <c r="C9190" s="536"/>
      <c r="F9190" s="537"/>
    </row>
  </sheetData>
  <mergeCells count="17">
    <mergeCell ref="A5:G5"/>
    <mergeCell ref="A4:G4"/>
    <mergeCell ref="A3:G3"/>
    <mergeCell ref="A2:G2"/>
    <mergeCell ref="B63:F63"/>
    <mergeCell ref="B9:F9"/>
    <mergeCell ref="B13:F13"/>
    <mergeCell ref="B21:F21"/>
    <mergeCell ref="B25:F25"/>
    <mergeCell ref="B40:F40"/>
    <mergeCell ref="B50:F50"/>
    <mergeCell ref="B60:F60"/>
    <mergeCell ref="B67:F67"/>
    <mergeCell ref="B75:F75"/>
    <mergeCell ref="B82:F82"/>
    <mergeCell ref="B86:F86"/>
    <mergeCell ref="B95:G95"/>
  </mergeCells>
  <printOptions horizontalCentered="1" gridLines="1"/>
  <pageMargins left="0.23622047244094491" right="0.23622047244094491" top="0.55118110236220474" bottom="0.78740157480314965" header="0.31496062992125984" footer="0.31496062992125984"/>
  <pageSetup paperSize="9" scale="90" orientation="portrait" r:id="rId1"/>
  <headerFooter>
    <oddFooter>&amp;C&amp;P &amp;&amp; &amp;N</oddFooter>
  </headerFooter>
  <rowBreaks count="1" manualBreakCount="1">
    <brk id="66"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N175"/>
  <sheetViews>
    <sheetView tabSelected="1" view="pageBreakPreview" zoomScale="120" zoomScaleSheetLayoutView="12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4" width="10.88671875" style="9" customWidth="1"/>
    <col min="5" max="5" width="9.44140625" style="9" customWidth="1"/>
    <col min="6" max="6" width="9.33203125" style="9" customWidth="1"/>
    <col min="7" max="7" width="13.33203125" style="9" customWidth="1"/>
    <col min="8" max="8" width="7.88671875" style="9" bestFit="1" customWidth="1"/>
  </cols>
  <sheetData>
    <row r="2" spans="1:8" ht="33" customHeight="1">
      <c r="A2" s="660" t="s">
        <v>991</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c r="A5" s="15"/>
      <c r="B5" s="336" t="s">
        <v>766</v>
      </c>
      <c r="C5" s="143"/>
      <c r="D5" s="17"/>
      <c r="E5" s="17"/>
      <c r="F5" s="17"/>
      <c r="G5" s="17"/>
      <c r="H5" s="143"/>
    </row>
    <row r="6" spans="1:8">
      <c r="A6" s="38">
        <v>1</v>
      </c>
      <c r="B6" s="34" t="s">
        <v>32</v>
      </c>
      <c r="C6" s="33">
        <v>1</v>
      </c>
      <c r="D6" s="35">
        <f>2.1+5</f>
        <v>7.1</v>
      </c>
      <c r="E6" s="35">
        <f>2.1+5</f>
        <v>7.1</v>
      </c>
      <c r="F6" s="35"/>
      <c r="G6" s="35">
        <f>PRODUCT(C6:F6)</f>
        <v>50.41</v>
      </c>
      <c r="H6" s="33" t="s">
        <v>6</v>
      </c>
    </row>
    <row r="7" spans="1:8">
      <c r="A7" s="15"/>
      <c r="B7" s="336" t="s">
        <v>767</v>
      </c>
      <c r="C7" s="143"/>
      <c r="D7" s="17"/>
      <c r="E7" s="17"/>
      <c r="F7" s="17"/>
      <c r="G7" s="17"/>
      <c r="H7" s="143"/>
    </row>
    <row r="8" spans="1:8">
      <c r="A8" s="38"/>
      <c r="B8" s="34" t="s">
        <v>32</v>
      </c>
      <c r="C8" s="33">
        <v>1</v>
      </c>
      <c r="D8" s="35">
        <f>2.1+5</f>
        <v>7.1</v>
      </c>
      <c r="E8" s="35">
        <f>2.1+5</f>
        <v>7.1</v>
      </c>
      <c r="F8" s="35"/>
      <c r="G8" s="35">
        <f>PRODUCT(C8:F8)</f>
        <v>50.41</v>
      </c>
      <c r="H8" s="33" t="s">
        <v>6</v>
      </c>
    </row>
    <row r="9" spans="1:8">
      <c r="A9" s="38"/>
      <c r="B9" s="37"/>
      <c r="C9" s="33"/>
      <c r="D9" s="35"/>
      <c r="E9" s="36"/>
      <c r="F9" s="36" t="s">
        <v>33</v>
      </c>
      <c r="G9" s="36">
        <f>ROUNDUP(SUM(G6:G8)*1.1,0)</f>
        <v>111</v>
      </c>
      <c r="H9" s="38" t="s">
        <v>6</v>
      </c>
    </row>
    <row r="10" spans="1:8">
      <c r="A10" s="38"/>
      <c r="B10" s="37"/>
      <c r="C10" s="38"/>
      <c r="D10" s="35"/>
      <c r="E10" s="35" t="s">
        <v>34</v>
      </c>
      <c r="F10" s="35"/>
      <c r="G10" s="36"/>
      <c r="H10" s="38"/>
    </row>
    <row r="11" spans="1:8">
      <c r="A11" s="38">
        <f>A6+1</f>
        <v>2</v>
      </c>
      <c r="B11" s="37" t="s">
        <v>35</v>
      </c>
      <c r="C11" s="33"/>
      <c r="D11" s="35"/>
      <c r="E11" s="35" t="s">
        <v>34</v>
      </c>
      <c r="F11" s="35"/>
      <c r="G11" s="35"/>
      <c r="H11" s="33"/>
    </row>
    <row r="12" spans="1:8">
      <c r="A12" s="38"/>
      <c r="B12" s="37" t="s">
        <v>216</v>
      </c>
      <c r="C12" s="33"/>
      <c r="D12" s="35"/>
      <c r="E12" s="35"/>
      <c r="F12" s="35"/>
      <c r="G12" s="35"/>
      <c r="H12" s="33"/>
    </row>
    <row r="13" spans="1:8">
      <c r="A13" s="44"/>
      <c r="B13" s="48" t="s">
        <v>768</v>
      </c>
      <c r="C13" s="40"/>
      <c r="D13" s="42"/>
      <c r="E13" s="42"/>
      <c r="F13" s="42"/>
      <c r="G13" s="42"/>
      <c r="H13" s="40"/>
    </row>
    <row r="14" spans="1:8">
      <c r="A14" s="38"/>
      <c r="B14" s="37" t="s">
        <v>37</v>
      </c>
      <c r="C14" s="33"/>
      <c r="D14" s="35"/>
      <c r="E14" s="35"/>
      <c r="F14" s="35"/>
      <c r="G14" s="35"/>
      <c r="H14" s="33"/>
    </row>
    <row r="15" spans="1:8">
      <c r="A15" s="38"/>
      <c r="B15" s="34" t="s">
        <v>624</v>
      </c>
      <c r="C15" s="33">
        <v>2</v>
      </c>
      <c r="D15" s="35">
        <f>2.1+0.2+0.2+0.075*2</f>
        <v>2.6500000000000004</v>
      </c>
      <c r="E15" s="35">
        <f>2.1+0.2+0.2+0.075*2</f>
        <v>2.6500000000000004</v>
      </c>
      <c r="F15" s="35">
        <f>1.5</f>
        <v>1.5</v>
      </c>
      <c r="G15" s="35">
        <f>PRODUCT(C15:F15)</f>
        <v>21.067500000000006</v>
      </c>
      <c r="H15" s="33" t="s">
        <v>7</v>
      </c>
    </row>
    <row r="16" spans="1:8">
      <c r="A16" s="38"/>
      <c r="B16" s="34"/>
      <c r="C16" s="33"/>
      <c r="D16" s="35"/>
      <c r="E16" s="35"/>
      <c r="F16" s="35"/>
      <c r="G16" s="35"/>
      <c r="H16" s="33"/>
    </row>
    <row r="17" spans="1:8">
      <c r="A17" s="38"/>
      <c r="B17" s="37" t="s">
        <v>41</v>
      </c>
      <c r="C17" s="33"/>
      <c r="D17" s="35"/>
      <c r="E17" s="35"/>
      <c r="F17" s="35"/>
      <c r="G17" s="36">
        <f>ROUND(SUM(G15:G16)*1.1,0)</f>
        <v>23</v>
      </c>
      <c r="H17" s="38" t="s">
        <v>7</v>
      </c>
    </row>
    <row r="18" spans="1:8">
      <c r="A18" s="38"/>
      <c r="B18" s="37" t="s">
        <v>182</v>
      </c>
      <c r="C18" s="33"/>
      <c r="D18" s="35"/>
      <c r="E18" s="35"/>
      <c r="F18" s="35"/>
      <c r="G18" s="36"/>
      <c r="H18" s="38"/>
    </row>
    <row r="19" spans="1:8">
      <c r="A19" s="38"/>
      <c r="B19" s="34" t="str">
        <f>+B15</f>
        <v>Sump</v>
      </c>
      <c r="C19" s="33">
        <f>C15</f>
        <v>2</v>
      </c>
      <c r="D19" s="35">
        <f>D15</f>
        <v>2.6500000000000004</v>
      </c>
      <c r="E19" s="35">
        <f>+E15</f>
        <v>2.6500000000000004</v>
      </c>
      <c r="F19" s="35">
        <f>0.1+0.175</f>
        <v>0.27500000000000002</v>
      </c>
      <c r="G19" s="35">
        <f>PRODUCT(C19:F19)</f>
        <v>3.8623750000000014</v>
      </c>
      <c r="H19" s="33" t="s">
        <v>7</v>
      </c>
    </row>
    <row r="20" spans="1:8">
      <c r="A20" s="38"/>
      <c r="B20" s="37" t="s">
        <v>41</v>
      </c>
      <c r="C20" s="33"/>
      <c r="D20" s="35"/>
      <c r="E20" s="35"/>
      <c r="F20" s="35"/>
      <c r="G20" s="36">
        <f>ROUND(SUM(G19:G19)*1.1,0)</f>
        <v>4</v>
      </c>
      <c r="H20" s="38" t="s">
        <v>7</v>
      </c>
    </row>
    <row r="21" spans="1:8">
      <c r="A21" s="44"/>
      <c r="B21" s="48"/>
      <c r="C21" s="40"/>
      <c r="D21" s="42"/>
      <c r="E21" s="42"/>
      <c r="F21" s="42"/>
      <c r="G21" s="45"/>
      <c r="H21" s="44"/>
    </row>
    <row r="22" spans="1:8">
      <c r="A22" s="38"/>
      <c r="B22" s="37"/>
      <c r="C22" s="33"/>
      <c r="D22" s="35"/>
      <c r="E22" s="35"/>
      <c r="F22" s="35"/>
      <c r="G22" s="36"/>
      <c r="H22" s="38"/>
    </row>
    <row r="23" spans="1:8">
      <c r="A23" s="38"/>
      <c r="B23" s="39" t="s">
        <v>42</v>
      </c>
      <c r="C23" s="33"/>
      <c r="D23" s="35"/>
      <c r="E23" s="35"/>
      <c r="F23" s="35"/>
      <c r="G23" s="36">
        <f>G20+G17</f>
        <v>27</v>
      </c>
      <c r="H23" s="38" t="s">
        <v>7</v>
      </c>
    </row>
    <row r="24" spans="1:8">
      <c r="A24" s="38"/>
      <c r="B24" s="34"/>
      <c r="C24" s="33"/>
      <c r="D24" s="35"/>
      <c r="E24" s="35"/>
      <c r="F24" s="35"/>
      <c r="G24" s="36"/>
      <c r="H24" s="38"/>
    </row>
    <row r="25" spans="1:8" ht="27.6">
      <c r="A25" s="38">
        <f>A11+1</f>
        <v>3</v>
      </c>
      <c r="B25" s="49" t="s">
        <v>43</v>
      </c>
      <c r="C25" s="50"/>
      <c r="D25" s="51"/>
      <c r="E25" s="51"/>
      <c r="F25" s="51"/>
      <c r="G25" s="52"/>
      <c r="H25" s="53"/>
    </row>
    <row r="26" spans="1:8">
      <c r="A26" s="53"/>
      <c r="B26" s="54" t="s">
        <v>44</v>
      </c>
      <c r="C26" s="50"/>
      <c r="D26" s="51"/>
      <c r="E26" s="51"/>
      <c r="F26" s="51"/>
      <c r="G26" s="52">
        <f>G23</f>
        <v>27</v>
      </c>
      <c r="H26" s="53" t="s">
        <v>7</v>
      </c>
    </row>
    <row r="27" spans="1:8">
      <c r="A27" s="53"/>
      <c r="B27" s="54" t="s">
        <v>45</v>
      </c>
      <c r="C27" s="50"/>
      <c r="D27" s="51"/>
      <c r="E27" s="51"/>
      <c r="F27" s="51"/>
      <c r="G27" s="52"/>
      <c r="H27" s="53"/>
    </row>
    <row r="28" spans="1:8">
      <c r="A28" s="53"/>
      <c r="B28" s="55" t="s">
        <v>46</v>
      </c>
      <c r="C28" s="50"/>
      <c r="D28" s="51"/>
      <c r="E28" s="51"/>
      <c r="F28" s="51"/>
      <c r="G28" s="51">
        <f>-G46</f>
        <v>-2</v>
      </c>
      <c r="H28" s="50" t="s">
        <v>7</v>
      </c>
    </row>
    <row r="29" spans="1:8">
      <c r="A29" s="53"/>
      <c r="B29" s="55" t="s">
        <v>47</v>
      </c>
      <c r="C29" s="50"/>
      <c r="D29" s="51"/>
      <c r="E29" s="51"/>
      <c r="F29" s="51"/>
      <c r="G29" s="51">
        <f>-G53</f>
        <v>-3</v>
      </c>
      <c r="H29" s="50" t="s">
        <v>7</v>
      </c>
    </row>
    <row r="30" spans="1:8">
      <c r="A30" s="53"/>
      <c r="B30" s="55" t="s">
        <v>48</v>
      </c>
      <c r="C30" s="50"/>
      <c r="D30" s="51"/>
      <c r="E30" s="51"/>
      <c r="F30" s="51"/>
      <c r="G30" s="51">
        <f>-G62</f>
        <v>-5</v>
      </c>
      <c r="H30" s="50" t="s">
        <v>7</v>
      </c>
    </row>
    <row r="31" spans="1:8">
      <c r="A31" s="53"/>
      <c r="B31" s="55" t="s">
        <v>637</v>
      </c>
      <c r="C31" s="50"/>
      <c r="D31" s="51"/>
      <c r="E31" s="51"/>
      <c r="F31" s="51"/>
      <c r="G31" s="51">
        <f>-G72</f>
        <v>-2</v>
      </c>
      <c r="H31" s="50" t="s">
        <v>7</v>
      </c>
    </row>
    <row r="32" spans="1:8">
      <c r="A32" s="53"/>
      <c r="B32" s="55"/>
      <c r="C32" s="50"/>
      <c r="D32" s="51"/>
      <c r="E32" s="51"/>
      <c r="F32" s="51"/>
      <c r="G32" s="51"/>
      <c r="H32" s="50"/>
    </row>
    <row r="33" spans="1:8">
      <c r="A33" s="38"/>
      <c r="B33" s="54" t="s">
        <v>51</v>
      </c>
      <c r="C33" s="50"/>
      <c r="D33" s="51"/>
      <c r="E33" s="51"/>
      <c r="F33" s="51"/>
      <c r="G33" s="56">
        <f>ROUND(SUM(G26:G32),0)</f>
        <v>15</v>
      </c>
      <c r="H33" s="50" t="s">
        <v>7</v>
      </c>
    </row>
    <row r="34" spans="1:8">
      <c r="A34" s="53"/>
      <c r="B34" s="58"/>
      <c r="C34" s="59"/>
      <c r="D34" s="51"/>
      <c r="E34" s="51"/>
      <c r="F34" s="51"/>
      <c r="G34" s="60"/>
      <c r="H34" s="50"/>
    </row>
    <row r="35" spans="1:8">
      <c r="A35" s="53"/>
      <c r="B35" s="54" t="s">
        <v>53</v>
      </c>
      <c r="C35" s="50"/>
      <c r="D35" s="51"/>
      <c r="E35" s="51"/>
      <c r="F35" s="51"/>
      <c r="G35" s="56">
        <f>ROUNDUP((G33)-G37,0)</f>
        <v>15</v>
      </c>
      <c r="H35" s="53" t="s">
        <v>7</v>
      </c>
    </row>
    <row r="36" spans="1:8">
      <c r="A36" s="53"/>
      <c r="B36" s="54"/>
      <c r="C36" s="50"/>
      <c r="D36" s="51"/>
      <c r="E36" s="51"/>
      <c r="F36" s="51"/>
      <c r="G36" s="57"/>
      <c r="H36" s="53"/>
    </row>
    <row r="37" spans="1:8" ht="27.6">
      <c r="A37" s="53"/>
      <c r="B37" s="49" t="s">
        <v>54</v>
      </c>
      <c r="C37" s="61">
        <v>0</v>
      </c>
      <c r="D37" s="51" t="s">
        <v>55</v>
      </c>
      <c r="E37" s="51">
        <f>G26</f>
        <v>27</v>
      </c>
      <c r="F37" s="51"/>
      <c r="G37" s="52">
        <f>C37*E37</f>
        <v>0</v>
      </c>
      <c r="H37" s="53" t="s">
        <v>7</v>
      </c>
    </row>
    <row r="38" spans="1:8">
      <c r="A38" s="53"/>
      <c r="B38" s="62" t="s">
        <v>56</v>
      </c>
      <c r="C38" s="33"/>
      <c r="D38" s="35"/>
      <c r="E38" s="35"/>
      <c r="F38" s="35"/>
      <c r="G38" s="57">
        <f>G26-G37</f>
        <v>27</v>
      </c>
      <c r="H38" s="38" t="s">
        <v>7</v>
      </c>
    </row>
    <row r="39" spans="1:8">
      <c r="A39" s="38"/>
      <c r="B39" s="43"/>
      <c r="C39" s="33"/>
      <c r="D39" s="35"/>
      <c r="E39" s="35"/>
      <c r="F39" s="35"/>
      <c r="G39" s="35"/>
      <c r="H39" s="33"/>
    </row>
    <row r="40" spans="1:8">
      <c r="A40" s="38">
        <f>A25+1</f>
        <v>4</v>
      </c>
      <c r="B40" s="37" t="s">
        <v>57</v>
      </c>
      <c r="C40" s="33"/>
      <c r="D40" s="35"/>
      <c r="E40" s="35"/>
      <c r="F40" s="35"/>
      <c r="G40" s="35"/>
      <c r="H40" s="33"/>
    </row>
    <row r="41" spans="1:8">
      <c r="A41" s="44"/>
      <c r="B41" s="48" t="s">
        <v>768</v>
      </c>
      <c r="C41" s="40"/>
      <c r="D41" s="42"/>
      <c r="E41" s="42"/>
      <c r="F41" s="42"/>
      <c r="G41" s="42"/>
      <c r="H41" s="40"/>
    </row>
    <row r="42" spans="1:8">
      <c r="A42" s="38"/>
      <c r="B42" s="37" t="s">
        <v>259</v>
      </c>
      <c r="C42" s="33"/>
      <c r="D42" s="35"/>
      <c r="E42" s="35"/>
      <c r="F42" s="35"/>
      <c r="G42" s="35"/>
      <c r="H42" s="33"/>
    </row>
    <row r="43" spans="1:8">
      <c r="A43" s="38"/>
      <c r="B43" s="34" t="str">
        <f>+B15</f>
        <v>Sump</v>
      </c>
      <c r="C43" s="33">
        <f>+C15</f>
        <v>2</v>
      </c>
      <c r="D43" s="35">
        <f>+D15</f>
        <v>2.6500000000000004</v>
      </c>
      <c r="E43" s="35">
        <f>+E15</f>
        <v>2.6500000000000004</v>
      </c>
      <c r="F43" s="35">
        <v>0.1</v>
      </c>
      <c r="G43" s="35">
        <f>PRODUCT(C43:F43)</f>
        <v>1.4045000000000005</v>
      </c>
      <c r="H43" s="33" t="s">
        <v>7</v>
      </c>
    </row>
    <row r="44" spans="1:8">
      <c r="A44" s="38"/>
      <c r="B44" s="34"/>
      <c r="C44" s="33"/>
      <c r="D44" s="35"/>
      <c r="E44" s="35"/>
      <c r="F44" s="36" t="s">
        <v>33</v>
      </c>
      <c r="G44" s="36">
        <f>ROUNDUP(SUM(G43:G43)*1.1,0)</f>
        <v>2</v>
      </c>
      <c r="H44" s="38" t="s">
        <v>7</v>
      </c>
    </row>
    <row r="45" spans="1:8">
      <c r="A45" s="38"/>
      <c r="B45" s="37"/>
      <c r="C45" s="33"/>
      <c r="D45" s="35"/>
      <c r="E45" s="35"/>
      <c r="F45" s="36"/>
      <c r="G45" s="36"/>
      <c r="H45" s="38"/>
    </row>
    <row r="46" spans="1:8">
      <c r="A46" s="38"/>
      <c r="B46" s="37" t="s">
        <v>185</v>
      </c>
      <c r="C46" s="33"/>
      <c r="D46" s="35"/>
      <c r="E46" s="35"/>
      <c r="F46" s="36"/>
      <c r="G46" s="36">
        <f>G44</f>
        <v>2</v>
      </c>
      <c r="H46" s="38" t="s">
        <v>7</v>
      </c>
    </row>
    <row r="47" spans="1:8">
      <c r="A47" s="38"/>
      <c r="B47" s="37"/>
      <c r="C47" s="33"/>
      <c r="D47" s="35"/>
      <c r="E47" s="35"/>
      <c r="F47" s="36"/>
      <c r="G47" s="36"/>
      <c r="H47" s="38"/>
    </row>
    <row r="48" spans="1:8">
      <c r="A48" s="38"/>
      <c r="B48" s="37"/>
      <c r="C48" s="33"/>
      <c r="D48" s="35"/>
      <c r="E48" s="35"/>
      <c r="F48" s="36"/>
      <c r="G48" s="36"/>
      <c r="H48" s="38"/>
    </row>
    <row r="49" spans="1:8">
      <c r="A49" s="38">
        <f>A40+1</f>
        <v>5</v>
      </c>
      <c r="B49" s="37" t="s">
        <v>69</v>
      </c>
      <c r="C49" s="33"/>
      <c r="D49" s="35"/>
      <c r="E49" s="35"/>
      <c r="F49" s="35"/>
      <c r="G49" s="36"/>
      <c r="H49" s="38"/>
    </row>
    <row r="50" spans="1:8">
      <c r="A50" s="44"/>
      <c r="B50" s="48" t="s">
        <v>768</v>
      </c>
      <c r="C50" s="40"/>
      <c r="D50" s="42"/>
      <c r="E50" s="42"/>
      <c r="F50" s="42"/>
      <c r="G50" s="42"/>
      <c r="H50" s="40"/>
    </row>
    <row r="51" spans="1:8">
      <c r="A51" s="38" t="s">
        <v>70</v>
      </c>
      <c r="B51" s="37" t="s">
        <v>625</v>
      </c>
      <c r="C51" s="33"/>
      <c r="D51" s="35"/>
      <c r="E51" s="35"/>
      <c r="F51" s="35"/>
      <c r="G51" s="35"/>
      <c r="H51" s="33"/>
    </row>
    <row r="52" spans="1:8">
      <c r="A52" s="38"/>
      <c r="B52" s="34" t="str">
        <f>B43</f>
        <v>Sump</v>
      </c>
      <c r="C52" s="33">
        <f>C43</f>
        <v>2</v>
      </c>
      <c r="D52" s="35">
        <f>D15-0.075*2</f>
        <v>2.5000000000000004</v>
      </c>
      <c r="E52" s="35">
        <f>E15-0.075*2</f>
        <v>2.5000000000000004</v>
      </c>
      <c r="F52" s="35">
        <v>0.17499999999999999</v>
      </c>
      <c r="G52" s="35">
        <f>PRODUCT(C52:F52)</f>
        <v>2.1875000000000004</v>
      </c>
      <c r="H52" s="33" t="s">
        <v>7</v>
      </c>
    </row>
    <row r="53" spans="1:8">
      <c r="A53" s="38"/>
      <c r="B53" s="37" t="s">
        <v>71</v>
      </c>
      <c r="C53" s="33"/>
      <c r="D53" s="35"/>
      <c r="E53" s="35"/>
      <c r="F53" s="35"/>
      <c r="G53" s="36">
        <f>ROUNDUP(SUM(G52:G52)*1.1,0)</f>
        <v>3</v>
      </c>
      <c r="H53" s="38" t="s">
        <v>7</v>
      </c>
    </row>
    <row r="54" spans="1:8">
      <c r="A54" s="38"/>
      <c r="B54" s="37"/>
      <c r="C54" s="33"/>
      <c r="D54" s="35"/>
      <c r="E54" s="35"/>
      <c r="F54" s="35"/>
      <c r="G54" s="36"/>
      <c r="H54" s="38"/>
    </row>
    <row r="55" spans="1:8">
      <c r="A55" s="38" t="s">
        <v>72</v>
      </c>
      <c r="B55" s="37" t="s">
        <v>626</v>
      </c>
      <c r="C55" s="33"/>
      <c r="D55" s="35"/>
      <c r="E55" s="35"/>
      <c r="F55" s="35"/>
      <c r="G55" s="36"/>
      <c r="H55" s="33"/>
    </row>
    <row r="56" spans="1:8">
      <c r="A56" s="44"/>
      <c r="B56" s="48" t="s">
        <v>768</v>
      </c>
      <c r="C56" s="40"/>
      <c r="D56" s="42"/>
      <c r="E56" s="42"/>
      <c r="F56" s="42"/>
      <c r="G56" s="42"/>
      <c r="H56" s="40"/>
    </row>
    <row r="57" spans="1:8">
      <c r="A57" s="38"/>
      <c r="B57" s="37" t="s">
        <v>262</v>
      </c>
      <c r="C57" s="33"/>
      <c r="D57" s="35"/>
      <c r="E57" s="35"/>
      <c r="F57" s="35"/>
      <c r="G57" s="36"/>
      <c r="H57" s="33"/>
    </row>
    <row r="58" spans="1:8">
      <c r="A58" s="38"/>
      <c r="B58" s="34" t="s">
        <v>627</v>
      </c>
      <c r="C58" s="33">
        <f>C52</f>
        <v>2</v>
      </c>
      <c r="D58" s="35">
        <f>2.1*2+2.1*2</f>
        <v>8.4</v>
      </c>
      <c r="E58" s="35">
        <v>0.17499999999999999</v>
      </c>
      <c r="F58" s="35">
        <f>F15+F19-F43-F52</f>
        <v>1.4999999999999998</v>
      </c>
      <c r="G58" s="35">
        <f>PRODUCT(C58:F58)</f>
        <v>4.4099999999999993</v>
      </c>
      <c r="H58" s="33" t="s">
        <v>7</v>
      </c>
    </row>
    <row r="59" spans="1:8">
      <c r="A59" s="38"/>
      <c r="B59" s="37" t="s">
        <v>76</v>
      </c>
      <c r="C59" s="33"/>
      <c r="D59" s="35"/>
      <c r="E59" s="35"/>
      <c r="F59" s="35"/>
      <c r="G59" s="36">
        <f>ROUNDUP(SUM(G58:G58)*1.1,0)</f>
        <v>5</v>
      </c>
      <c r="H59" s="38" t="s">
        <v>7</v>
      </c>
    </row>
    <row r="60" spans="1:8">
      <c r="A60" s="38"/>
      <c r="B60" s="37"/>
      <c r="C60" s="33"/>
      <c r="D60" s="35"/>
      <c r="E60" s="35"/>
      <c r="F60" s="35"/>
      <c r="G60" s="36"/>
      <c r="H60" s="38"/>
    </row>
    <row r="61" spans="1:8">
      <c r="A61" s="38"/>
      <c r="B61" s="37"/>
      <c r="C61" s="33"/>
      <c r="D61" s="35"/>
      <c r="E61" s="35"/>
      <c r="F61" s="35"/>
      <c r="G61" s="36"/>
      <c r="H61" s="38"/>
    </row>
    <row r="62" spans="1:8">
      <c r="A62" s="38"/>
      <c r="B62" s="37" t="s">
        <v>78</v>
      </c>
      <c r="C62" s="33"/>
      <c r="D62" s="36" t="s">
        <v>628</v>
      </c>
      <c r="E62" s="36"/>
      <c r="F62" s="35"/>
      <c r="G62" s="36">
        <f>G59</f>
        <v>5</v>
      </c>
      <c r="H62" s="38" t="s">
        <v>7</v>
      </c>
    </row>
    <row r="63" spans="1:8">
      <c r="A63" s="38"/>
      <c r="B63" s="34"/>
      <c r="C63" s="33"/>
      <c r="D63" s="35"/>
      <c r="E63" s="35"/>
      <c r="F63" s="35"/>
      <c r="G63" s="35"/>
      <c r="H63" s="33"/>
    </row>
    <row r="64" spans="1:8">
      <c r="A64" s="38"/>
      <c r="B64" s="37"/>
      <c r="C64" s="33"/>
      <c r="D64" s="35"/>
      <c r="E64" s="35"/>
      <c r="F64" s="35"/>
      <c r="G64" s="36"/>
      <c r="H64" s="36"/>
    </row>
    <row r="65" spans="1:8">
      <c r="A65" s="38" t="s">
        <v>89</v>
      </c>
      <c r="B65" s="37" t="s">
        <v>90</v>
      </c>
      <c r="C65" s="33"/>
      <c r="D65" s="35"/>
      <c r="E65" s="35"/>
      <c r="F65" s="35"/>
      <c r="G65" s="35"/>
      <c r="H65" s="33"/>
    </row>
    <row r="66" spans="1:8">
      <c r="A66" s="44"/>
      <c r="B66" s="48" t="s">
        <v>768</v>
      </c>
      <c r="C66" s="40"/>
      <c r="D66" s="42"/>
      <c r="E66" s="42"/>
      <c r="F66" s="42"/>
      <c r="G66" s="42"/>
      <c r="H66" s="40"/>
    </row>
    <row r="67" spans="1:8">
      <c r="A67" s="38"/>
      <c r="B67" s="37" t="s">
        <v>629</v>
      </c>
    </row>
    <row r="68" spans="1:8">
      <c r="A68" s="38"/>
      <c r="B68" s="34" t="s">
        <v>581</v>
      </c>
      <c r="C68" s="33">
        <v>2</v>
      </c>
      <c r="D68" s="35">
        <v>2.1</v>
      </c>
      <c r="E68" s="35">
        <v>2.1</v>
      </c>
      <c r="F68" s="148">
        <v>0.15</v>
      </c>
      <c r="G68" s="35">
        <f>PRODUCT(C68:F68)</f>
        <v>1.323</v>
      </c>
      <c r="H68" s="33" t="s">
        <v>7</v>
      </c>
    </row>
    <row r="69" spans="1:8">
      <c r="A69" s="38"/>
      <c r="B69" s="34"/>
      <c r="C69" s="33"/>
      <c r="D69" s="35"/>
      <c r="E69" s="35"/>
      <c r="F69" s="35"/>
      <c r="G69" s="36" t="s">
        <v>34</v>
      </c>
      <c r="H69" s="33"/>
    </row>
    <row r="70" spans="1:8">
      <c r="A70" s="44"/>
      <c r="B70" s="41"/>
      <c r="C70" s="33"/>
      <c r="D70" s="35"/>
      <c r="E70" s="35"/>
      <c r="F70" s="35"/>
      <c r="G70" s="36">
        <f>ROUNDUP(SUM(G68:G69)*1.1,0)</f>
        <v>2</v>
      </c>
      <c r="H70" s="38" t="s">
        <v>7</v>
      </c>
    </row>
    <row r="71" spans="1:8">
      <c r="A71" s="38"/>
      <c r="B71" s="34"/>
      <c r="C71" s="33"/>
      <c r="D71" s="35"/>
      <c r="E71" s="35"/>
      <c r="F71" s="35"/>
      <c r="G71" s="36"/>
      <c r="H71" s="38"/>
    </row>
    <row r="72" spans="1:8">
      <c r="A72" s="38"/>
      <c r="B72" s="150" t="s">
        <v>630</v>
      </c>
      <c r="C72" s="33"/>
      <c r="D72" s="36" t="s">
        <v>80</v>
      </c>
      <c r="E72" s="36"/>
      <c r="F72" s="36" t="s">
        <v>23</v>
      </c>
      <c r="G72" s="36">
        <f>G70</f>
        <v>2</v>
      </c>
      <c r="H72" s="36" t="s">
        <v>7</v>
      </c>
    </row>
    <row r="73" spans="1:8">
      <c r="A73" s="44"/>
      <c r="B73" s="41"/>
      <c r="C73" s="40"/>
      <c r="D73" s="42"/>
      <c r="E73" s="42"/>
      <c r="F73" s="42"/>
      <c r="G73" s="45"/>
      <c r="H73" s="45"/>
    </row>
    <row r="74" spans="1:8">
      <c r="A74" s="38"/>
      <c r="B74" s="37"/>
      <c r="C74" s="11"/>
      <c r="D74" s="36"/>
      <c r="E74" s="35"/>
      <c r="F74" s="36"/>
      <c r="G74" s="36"/>
      <c r="H74" s="38"/>
    </row>
    <row r="75" spans="1:8">
      <c r="A75" s="38"/>
      <c r="B75" s="37" t="s">
        <v>107</v>
      </c>
      <c r="C75" s="33"/>
      <c r="D75" s="35"/>
      <c r="E75" s="35"/>
      <c r="F75" s="35"/>
      <c r="G75" s="36"/>
      <c r="H75" s="38"/>
    </row>
    <row r="76" spans="1:8">
      <c r="A76" s="38"/>
      <c r="B76" s="37" t="s">
        <v>108</v>
      </c>
      <c r="C76" s="33"/>
      <c r="D76" s="35"/>
      <c r="E76" s="35"/>
      <c r="F76" s="35"/>
      <c r="G76" s="36">
        <f>G72+G62+G53</f>
        <v>10</v>
      </c>
      <c r="H76" s="38" t="s">
        <v>7</v>
      </c>
    </row>
    <row r="77" spans="1:8">
      <c r="A77" s="38"/>
      <c r="B77" s="37" t="s">
        <v>109</v>
      </c>
      <c r="C77" s="33"/>
      <c r="D77" s="35"/>
      <c r="E77" s="35"/>
      <c r="F77" s="35"/>
      <c r="G77" s="36">
        <v>0</v>
      </c>
      <c r="H77" s="38" t="s">
        <v>7</v>
      </c>
    </row>
    <row r="78" spans="1:8">
      <c r="A78" s="38"/>
      <c r="B78" s="37"/>
      <c r="C78" s="33"/>
      <c r="D78" s="35"/>
      <c r="E78" s="645" t="s">
        <v>110</v>
      </c>
      <c r="F78" s="646"/>
      <c r="G78" s="36">
        <f>SUM(G76:G77)</f>
        <v>10</v>
      </c>
      <c r="H78" s="38" t="s">
        <v>7</v>
      </c>
    </row>
    <row r="79" spans="1:8">
      <c r="A79" s="38"/>
      <c r="B79" s="37"/>
      <c r="C79" s="33"/>
      <c r="D79" s="35"/>
      <c r="E79" s="645"/>
      <c r="F79" s="646"/>
      <c r="G79" s="36"/>
      <c r="H79" s="38"/>
    </row>
    <row r="80" spans="1:8">
      <c r="A80" s="38"/>
      <c r="B80" s="37"/>
      <c r="C80" s="33"/>
      <c r="D80" s="35"/>
      <c r="E80" s="35"/>
      <c r="F80" s="36"/>
      <c r="G80" s="36"/>
      <c r="H80" s="38"/>
    </row>
    <row r="81" spans="1:8">
      <c r="A81" s="38">
        <f>A49+1</f>
        <v>6</v>
      </c>
      <c r="B81" s="107" t="s">
        <v>111</v>
      </c>
      <c r="C81" s="108"/>
      <c r="D81" s="109"/>
      <c r="E81" s="109"/>
      <c r="F81" s="109"/>
      <c r="G81" s="109"/>
      <c r="H81" s="108"/>
    </row>
    <row r="82" spans="1:8">
      <c r="A82" s="44"/>
      <c r="B82" s="48" t="s">
        <v>768</v>
      </c>
      <c r="C82" s="40"/>
      <c r="D82" s="42"/>
      <c r="E82" s="42"/>
      <c r="F82" s="42"/>
      <c r="G82" s="42"/>
      <c r="H82" s="40"/>
    </row>
    <row r="83" spans="1:8">
      <c r="A83" s="38"/>
      <c r="B83" s="110" t="s">
        <v>112</v>
      </c>
      <c r="C83" s="108"/>
      <c r="D83" s="109">
        <f>G53</f>
        <v>3</v>
      </c>
      <c r="E83" s="109" t="s">
        <v>113</v>
      </c>
      <c r="F83" s="12">
        <v>60</v>
      </c>
      <c r="G83" s="109">
        <f t="shared" ref="G83:G91" si="0">F83*D83</f>
        <v>180</v>
      </c>
      <c r="H83" s="108" t="s">
        <v>114</v>
      </c>
    </row>
    <row r="84" spans="1:8">
      <c r="A84" s="38"/>
      <c r="B84" s="110" t="s">
        <v>115</v>
      </c>
      <c r="C84" s="108"/>
      <c r="D84" s="109">
        <v>0</v>
      </c>
      <c r="E84" s="109" t="s">
        <v>113</v>
      </c>
      <c r="F84" s="12">
        <v>150</v>
      </c>
      <c r="G84" s="109">
        <f t="shared" si="0"/>
        <v>0</v>
      </c>
      <c r="H84" s="108" t="s">
        <v>114</v>
      </c>
    </row>
    <row r="85" spans="1:8">
      <c r="A85" s="38"/>
      <c r="B85" s="110" t="s">
        <v>116</v>
      </c>
      <c r="C85" s="108"/>
      <c r="D85" s="109">
        <v>0</v>
      </c>
      <c r="E85" s="109" t="s">
        <v>113</v>
      </c>
      <c r="F85" s="12">
        <v>250</v>
      </c>
      <c r="G85" s="109">
        <f t="shared" si="0"/>
        <v>0</v>
      </c>
      <c r="H85" s="108" t="s">
        <v>114</v>
      </c>
    </row>
    <row r="86" spans="1:8">
      <c r="A86" s="38"/>
      <c r="B86" s="110" t="s">
        <v>117</v>
      </c>
      <c r="C86" s="108"/>
      <c r="D86" s="109">
        <v>0</v>
      </c>
      <c r="E86" s="109" t="s">
        <v>113</v>
      </c>
      <c r="F86" s="12">
        <v>250</v>
      </c>
      <c r="G86" s="109">
        <f t="shared" si="0"/>
        <v>0</v>
      </c>
      <c r="H86" s="108" t="s">
        <v>114</v>
      </c>
    </row>
    <row r="87" spans="1:8">
      <c r="A87" s="38"/>
      <c r="B87" s="110" t="s">
        <v>118</v>
      </c>
      <c r="C87" s="108"/>
      <c r="D87" s="109">
        <f>G72</f>
        <v>2</v>
      </c>
      <c r="E87" s="109" t="s">
        <v>113</v>
      </c>
      <c r="F87" s="12">
        <v>80</v>
      </c>
      <c r="G87" s="109">
        <f t="shared" si="0"/>
        <v>160</v>
      </c>
      <c r="H87" s="108" t="s">
        <v>114</v>
      </c>
    </row>
    <row r="88" spans="1:8">
      <c r="A88" s="38"/>
      <c r="B88" s="110" t="s">
        <v>410</v>
      </c>
      <c r="C88" s="108"/>
      <c r="D88" s="109">
        <v>0</v>
      </c>
      <c r="E88" s="109" t="s">
        <v>113</v>
      </c>
      <c r="F88" s="12">
        <v>100</v>
      </c>
      <c r="G88" s="109">
        <f t="shared" si="0"/>
        <v>0</v>
      </c>
      <c r="H88" s="108" t="s">
        <v>114</v>
      </c>
    </row>
    <row r="89" spans="1:8">
      <c r="A89" s="44"/>
      <c r="B89" s="110" t="s">
        <v>631</v>
      </c>
      <c r="C89" s="160"/>
      <c r="D89" s="109">
        <f>G62</f>
        <v>5</v>
      </c>
      <c r="E89" s="109" t="s">
        <v>113</v>
      </c>
      <c r="F89" s="12">
        <v>200</v>
      </c>
      <c r="G89" s="109">
        <f t="shared" ref="G89" si="1">F89*D89</f>
        <v>1000</v>
      </c>
      <c r="H89" s="108" t="s">
        <v>114</v>
      </c>
    </row>
    <row r="90" spans="1:8">
      <c r="A90" s="38"/>
      <c r="B90" s="111" t="s">
        <v>409</v>
      </c>
      <c r="C90" s="108"/>
      <c r="D90" s="109">
        <v>0</v>
      </c>
      <c r="E90" s="109" t="s">
        <v>113</v>
      </c>
      <c r="F90" s="12">
        <v>80</v>
      </c>
      <c r="G90" s="109">
        <f t="shared" si="0"/>
        <v>0</v>
      </c>
      <c r="H90" s="108" t="s">
        <v>114</v>
      </c>
    </row>
    <row r="91" spans="1:8">
      <c r="A91" s="38"/>
      <c r="B91" s="111" t="s">
        <v>412</v>
      </c>
      <c r="C91" s="108"/>
      <c r="D91" s="109">
        <v>0</v>
      </c>
      <c r="E91" s="109" t="s">
        <v>113</v>
      </c>
      <c r="F91" s="12">
        <v>60</v>
      </c>
      <c r="G91" s="109">
        <f t="shared" si="0"/>
        <v>0</v>
      </c>
      <c r="H91" s="108" t="s">
        <v>114</v>
      </c>
    </row>
    <row r="92" spans="1:8">
      <c r="A92" s="38"/>
      <c r="B92" s="111"/>
      <c r="C92" s="108"/>
      <c r="D92" s="109">
        <f>ROUNDUP(SUM(D83:D91),0)</f>
        <v>10</v>
      </c>
      <c r="E92" s="109"/>
      <c r="F92" s="12"/>
      <c r="G92" s="109">
        <f>ROUND(SUM(G83:G91),0)</f>
        <v>1340</v>
      </c>
      <c r="H92" s="108" t="s">
        <v>114</v>
      </c>
    </row>
    <row r="93" spans="1:8">
      <c r="A93" s="38"/>
      <c r="B93" s="111" t="s">
        <v>119</v>
      </c>
      <c r="C93" s="108"/>
      <c r="D93" s="109"/>
      <c r="E93" s="109"/>
      <c r="F93" s="109"/>
      <c r="G93" s="109">
        <f>ROUND(+G92*5%,0)</f>
        <v>67</v>
      </c>
      <c r="H93" s="108" t="s">
        <v>114</v>
      </c>
    </row>
    <row r="94" spans="1:8">
      <c r="A94" s="38"/>
      <c r="B94" s="111"/>
      <c r="C94" s="108"/>
      <c r="D94" s="109"/>
      <c r="E94" s="109"/>
      <c r="F94" s="109"/>
      <c r="G94" s="109"/>
      <c r="H94" s="108"/>
    </row>
    <row r="95" spans="1:8">
      <c r="A95" s="38"/>
      <c r="B95" s="111"/>
      <c r="C95" s="108"/>
      <c r="D95" s="109"/>
      <c r="E95" s="109"/>
      <c r="F95" s="109"/>
      <c r="G95" s="112">
        <f>SUM(G92:G94)</f>
        <v>1407</v>
      </c>
      <c r="H95" s="113" t="s">
        <v>120</v>
      </c>
    </row>
    <row r="96" spans="1:8">
      <c r="A96" s="38"/>
      <c r="B96" s="111"/>
      <c r="C96" s="108"/>
      <c r="D96" s="109"/>
      <c r="E96" s="109"/>
      <c r="F96" s="112" t="s">
        <v>121</v>
      </c>
      <c r="G96" s="112">
        <f>ROUNDUP((G95/1000),0)</f>
        <v>2</v>
      </c>
      <c r="H96" s="113" t="s">
        <v>122</v>
      </c>
    </row>
    <row r="97" spans="1:8">
      <c r="A97" s="10"/>
      <c r="B97" s="114"/>
      <c r="C97" s="11"/>
      <c r="D97" s="11"/>
      <c r="E97" s="11"/>
      <c r="F97" s="11"/>
      <c r="G97" s="11"/>
      <c r="H97" s="11"/>
    </row>
    <row r="98" spans="1:8">
      <c r="A98" s="38">
        <f>A81+1</f>
        <v>7</v>
      </c>
      <c r="B98" s="37" t="s">
        <v>123</v>
      </c>
      <c r="C98" s="11"/>
      <c r="D98" s="11"/>
      <c r="E98" s="11"/>
      <c r="F98" s="11"/>
      <c r="G98" s="11"/>
      <c r="H98" s="11"/>
    </row>
    <row r="99" spans="1:8">
      <c r="A99" s="44"/>
      <c r="B99" s="48" t="s">
        <v>768</v>
      </c>
      <c r="C99" s="40"/>
      <c r="D99" s="42"/>
      <c r="E99" s="42"/>
      <c r="F99" s="42"/>
      <c r="G99" s="42"/>
      <c r="H99" s="40"/>
    </row>
    <row r="100" spans="1:8">
      <c r="A100" s="10"/>
      <c r="B100" s="29" t="str">
        <f>+B51</f>
        <v>Under Raft</v>
      </c>
      <c r="C100" s="11"/>
      <c r="D100" s="11"/>
      <c r="E100" s="11"/>
      <c r="F100" s="11"/>
      <c r="G100" s="35"/>
      <c r="H100" s="33"/>
    </row>
    <row r="101" spans="1:8">
      <c r="A101" s="10"/>
      <c r="B101" s="114" t="str">
        <f>+B52</f>
        <v>Sump</v>
      </c>
      <c r="C101" s="11">
        <f>+C52</f>
        <v>2</v>
      </c>
      <c r="D101" s="11">
        <f>(D52*2)+(E52*2)</f>
        <v>10.000000000000002</v>
      </c>
      <c r="E101" s="11"/>
      <c r="F101" s="12">
        <f>+F52</f>
        <v>0.17499999999999999</v>
      </c>
      <c r="G101" s="35">
        <f>PRODUCT(C101:F101)</f>
        <v>3.5000000000000004</v>
      </c>
      <c r="H101" s="33" t="s">
        <v>6</v>
      </c>
    </row>
    <row r="102" spans="1:8">
      <c r="A102" s="10"/>
      <c r="B102" s="29" t="s">
        <v>269</v>
      </c>
      <c r="C102" s="11"/>
      <c r="D102" s="11"/>
      <c r="E102" s="11"/>
      <c r="F102" s="11"/>
      <c r="G102" s="36">
        <f>ROUND(SUM(G101:G101)*1.1,0)</f>
        <v>4</v>
      </c>
      <c r="H102" s="38" t="s">
        <v>6</v>
      </c>
    </row>
    <row r="103" spans="1:8">
      <c r="A103" s="10"/>
      <c r="B103" s="29"/>
      <c r="C103" s="11"/>
      <c r="D103" s="11"/>
      <c r="E103" s="11"/>
      <c r="F103" s="11"/>
      <c r="G103" s="36"/>
      <c r="H103" s="38"/>
    </row>
    <row r="104" spans="1:8">
      <c r="A104" s="10"/>
      <c r="B104" s="29" t="str">
        <f>+B55</f>
        <v xml:space="preserve">RCC  WALL </v>
      </c>
      <c r="C104" s="11"/>
      <c r="D104" s="11"/>
      <c r="E104" s="11"/>
      <c r="F104" s="11"/>
      <c r="G104" s="11"/>
      <c r="H104" s="11"/>
    </row>
    <row r="105" spans="1:8">
      <c r="A105" s="10"/>
      <c r="B105" s="29" t="str">
        <f>+B57</f>
        <v xml:space="preserve">Below FFL </v>
      </c>
      <c r="C105" s="11"/>
      <c r="D105" s="11"/>
      <c r="E105" s="11"/>
      <c r="F105" s="11"/>
      <c r="G105" s="11"/>
      <c r="H105" s="11"/>
    </row>
    <row r="106" spans="1:8">
      <c r="A106" s="10"/>
      <c r="B106" s="114" t="str">
        <f>+B58</f>
        <v>RCC Wall For Sump All round Length</v>
      </c>
      <c r="C106" s="11">
        <f>+C58</f>
        <v>2</v>
      </c>
      <c r="D106" s="11">
        <f>+(D58+E58)*2</f>
        <v>17.150000000000002</v>
      </c>
      <c r="E106" s="11"/>
      <c r="F106" s="12">
        <f>+F58</f>
        <v>1.4999999999999998</v>
      </c>
      <c r="G106" s="35">
        <f>PRODUCT(C106:F106)</f>
        <v>51.449999999999996</v>
      </c>
      <c r="H106" s="33" t="s">
        <v>6</v>
      </c>
    </row>
    <row r="107" spans="1:8">
      <c r="A107" s="10"/>
      <c r="B107" s="29"/>
      <c r="C107" s="11"/>
      <c r="D107" s="11"/>
      <c r="E107" s="11"/>
      <c r="F107" s="11"/>
      <c r="G107" s="36">
        <f>ROUND(SUM(G106:G106)*1.1,0)</f>
        <v>57</v>
      </c>
      <c r="H107" s="38" t="s">
        <v>6</v>
      </c>
    </row>
    <row r="108" spans="1:8">
      <c r="A108" s="10"/>
      <c r="B108" s="114"/>
      <c r="C108" s="11"/>
      <c r="D108" s="11"/>
      <c r="E108" s="11"/>
      <c r="F108" s="11"/>
      <c r="G108" s="11"/>
      <c r="H108" s="11"/>
    </row>
    <row r="109" spans="1:8">
      <c r="A109" s="10"/>
      <c r="B109" s="29" t="s">
        <v>632</v>
      </c>
      <c r="C109" s="33"/>
      <c r="D109" s="36" t="s">
        <v>79</v>
      </c>
      <c r="E109" s="36"/>
      <c r="F109" s="11"/>
      <c r="G109" s="115">
        <f>G107</f>
        <v>57</v>
      </c>
      <c r="H109" s="38" t="s">
        <v>6</v>
      </c>
    </row>
    <row r="110" spans="1:8">
      <c r="A110" s="10"/>
      <c r="B110" s="29"/>
      <c r="C110" s="10"/>
      <c r="D110" s="10"/>
      <c r="E110" s="651"/>
      <c r="F110" s="652"/>
      <c r="G110" s="115"/>
      <c r="H110" s="38"/>
    </row>
    <row r="111" spans="1:8">
      <c r="A111" s="10"/>
      <c r="B111" s="29" t="s">
        <v>129</v>
      </c>
      <c r="C111" s="11"/>
      <c r="D111" s="11"/>
      <c r="E111" s="11"/>
      <c r="F111" s="11"/>
      <c r="G111" s="11"/>
      <c r="H111" s="11"/>
    </row>
    <row r="112" spans="1:8">
      <c r="A112" s="10"/>
      <c r="B112" s="13" t="str">
        <f>B67</f>
        <v>Sump  Top  Slab</v>
      </c>
      <c r="C112" s="12"/>
      <c r="D112" s="12"/>
      <c r="E112" s="12"/>
      <c r="F112" s="12"/>
      <c r="G112" s="11"/>
      <c r="H112" s="11"/>
    </row>
    <row r="113" spans="1:8">
      <c r="A113" s="63"/>
      <c r="B113" s="13" t="str">
        <f>B68</f>
        <v>Slab-1</v>
      </c>
      <c r="C113" s="151">
        <f t="shared" ref="C113:E113" si="2">C68</f>
        <v>2</v>
      </c>
      <c r="D113" s="12">
        <f t="shared" si="2"/>
        <v>2.1</v>
      </c>
      <c r="E113" s="12">
        <f t="shared" si="2"/>
        <v>2.1</v>
      </c>
      <c r="F113" s="152"/>
      <c r="G113" s="35">
        <f>PRODUCT(C113:F113)</f>
        <v>8.82</v>
      </c>
      <c r="H113" s="33" t="s">
        <v>6</v>
      </c>
    </row>
    <row r="114" spans="1:8">
      <c r="A114" s="63"/>
      <c r="B114" s="153"/>
      <c r="C114" s="238"/>
      <c r="D114" s="152"/>
      <c r="E114" s="152"/>
      <c r="F114" s="152"/>
      <c r="G114" s="42"/>
      <c r="H114" s="40"/>
    </row>
    <row r="115" spans="1:8">
      <c r="A115" s="63"/>
      <c r="B115" s="13"/>
      <c r="C115" s="151"/>
      <c r="D115" s="12"/>
      <c r="E115" s="12"/>
      <c r="F115" s="152"/>
      <c r="G115" s="36">
        <f>ROUND(SUM(G113:G114)*1.1,0)</f>
        <v>10</v>
      </c>
      <c r="H115" s="38" t="s">
        <v>6</v>
      </c>
    </row>
    <row r="116" spans="1:8">
      <c r="A116" s="10"/>
      <c r="B116" s="13"/>
      <c r="C116" s="12"/>
      <c r="D116" s="12"/>
      <c r="E116" s="12"/>
      <c r="F116" s="12"/>
      <c r="G116" s="11"/>
      <c r="H116" s="11"/>
    </row>
    <row r="117" spans="1:8">
      <c r="A117" s="10"/>
      <c r="B117" s="116" t="s">
        <v>130</v>
      </c>
      <c r="C117" s="115"/>
      <c r="D117" s="10"/>
      <c r="E117" s="115"/>
      <c r="F117" s="115"/>
      <c r="G117" s="115">
        <f>G115</f>
        <v>10</v>
      </c>
      <c r="H117" s="38" t="s">
        <v>6</v>
      </c>
    </row>
    <row r="118" spans="1:8">
      <c r="A118" s="63"/>
      <c r="B118" s="158"/>
      <c r="C118" s="117"/>
      <c r="D118" s="63"/>
      <c r="E118" s="239"/>
      <c r="F118" s="240"/>
      <c r="G118" s="117"/>
      <c r="H118" s="44"/>
    </row>
    <row r="119" spans="1:8">
      <c r="A119" s="63">
        <f>A98+1</f>
        <v>8</v>
      </c>
      <c r="B119" s="158" t="s">
        <v>633</v>
      </c>
      <c r="C119" s="117"/>
      <c r="D119" s="63"/>
      <c r="E119" s="239"/>
      <c r="F119" s="240"/>
      <c r="G119" s="117"/>
      <c r="H119" s="44"/>
    </row>
    <row r="120" spans="1:8">
      <c r="A120" s="44"/>
      <c r="B120" s="48" t="s">
        <v>768</v>
      </c>
      <c r="C120" s="40"/>
      <c r="D120" s="42"/>
      <c r="E120" s="42"/>
      <c r="F120" s="42"/>
      <c r="G120" s="42"/>
      <c r="H120" s="40"/>
    </row>
    <row r="121" spans="1:8">
      <c r="A121" s="63"/>
      <c r="B121" s="153" t="s">
        <v>634</v>
      </c>
      <c r="C121" s="151">
        <v>2</v>
      </c>
      <c r="D121" s="12">
        <f>2.1+0.2</f>
        <v>2.3000000000000003</v>
      </c>
      <c r="E121" s="12">
        <f>2.1+0.2</f>
        <v>2.3000000000000003</v>
      </c>
      <c r="F121" s="152"/>
      <c r="G121" s="35">
        <f>PRODUCT(C121:F121)</f>
        <v>10.580000000000002</v>
      </c>
      <c r="H121" s="33" t="s">
        <v>6</v>
      </c>
    </row>
    <row r="122" spans="1:8">
      <c r="A122" s="63"/>
      <c r="B122" s="153" t="s">
        <v>635</v>
      </c>
      <c r="C122" s="151">
        <v>2</v>
      </c>
      <c r="D122" s="12">
        <f>2.1*2+2.1*2</f>
        <v>8.4</v>
      </c>
      <c r="E122" s="12"/>
      <c r="F122" s="152">
        <v>1.5</v>
      </c>
      <c r="G122" s="35">
        <f>PRODUCT(C122:F122)</f>
        <v>25.200000000000003</v>
      </c>
      <c r="H122" s="33" t="s">
        <v>6</v>
      </c>
    </row>
    <row r="123" spans="1:8">
      <c r="A123" s="63"/>
      <c r="B123" s="158"/>
      <c r="C123" s="117"/>
      <c r="D123" s="63"/>
      <c r="E123" s="239"/>
      <c r="F123" s="240"/>
      <c r="G123" s="117"/>
      <c r="H123" s="44"/>
    </row>
    <row r="124" spans="1:8">
      <c r="A124" s="63"/>
      <c r="B124" s="158"/>
      <c r="C124" s="117"/>
      <c r="D124" s="63"/>
      <c r="E124" s="239"/>
      <c r="F124" s="240"/>
      <c r="G124" s="36">
        <f>ROUND(SUM(G121:G123)*1.1,0)</f>
        <v>39</v>
      </c>
      <c r="H124" s="38" t="s">
        <v>6</v>
      </c>
    </row>
    <row r="125" spans="1:8">
      <c r="A125" s="10"/>
      <c r="B125" s="116"/>
      <c r="C125" s="12"/>
      <c r="D125" s="10"/>
      <c r="E125" s="651"/>
      <c r="F125" s="652"/>
      <c r="G125" s="11"/>
      <c r="H125" s="11"/>
    </row>
    <row r="126" spans="1:8">
      <c r="A126" s="86"/>
      <c r="B126" s="116" t="s">
        <v>636</v>
      </c>
      <c r="C126" s="88"/>
      <c r="D126" s="89"/>
      <c r="E126" s="89"/>
      <c r="F126" s="92"/>
      <c r="G126" s="115">
        <f>G124</f>
        <v>39</v>
      </c>
      <c r="H126" s="38" t="s">
        <v>6</v>
      </c>
    </row>
    <row r="127" spans="1:8">
      <c r="A127" s="86"/>
      <c r="B127" s="158"/>
      <c r="C127" s="88"/>
      <c r="D127" s="89"/>
      <c r="E127" s="89"/>
      <c r="F127" s="92"/>
      <c r="G127" s="117"/>
      <c r="H127" s="44"/>
    </row>
    <row r="128" spans="1:8" ht="17.399999999999999">
      <c r="A128" s="198"/>
      <c r="B128" s="199" t="s">
        <v>531</v>
      </c>
      <c r="C128" s="200"/>
      <c r="D128" s="201"/>
      <c r="E128" s="200"/>
      <c r="F128" s="200"/>
      <c r="G128" s="201"/>
      <c r="H128" s="200"/>
    </row>
    <row r="129" spans="1:14" ht="15.6">
      <c r="A129" s="198"/>
      <c r="B129" s="206"/>
      <c r="C129" s="200"/>
      <c r="D129" s="201"/>
      <c r="E129" s="201"/>
      <c r="F129" s="201"/>
      <c r="G129" s="204"/>
      <c r="H129" s="200"/>
    </row>
    <row r="130" spans="1:14" ht="15.6">
      <c r="A130" s="198">
        <f>A119+1</f>
        <v>9</v>
      </c>
      <c r="B130" s="202" t="s">
        <v>540</v>
      </c>
      <c r="C130" s="200"/>
      <c r="D130" s="201"/>
      <c r="E130" s="201"/>
      <c r="F130" s="201"/>
      <c r="G130" s="204"/>
      <c r="H130" s="200"/>
    </row>
    <row r="131" spans="1:14" ht="15.6">
      <c r="A131" s="198"/>
      <c r="B131" s="206" t="s">
        <v>541</v>
      </c>
      <c r="C131" s="200">
        <v>1</v>
      </c>
      <c r="D131" s="200">
        <v>10</v>
      </c>
      <c r="E131" s="200"/>
      <c r="F131" s="200"/>
      <c r="G131" s="204">
        <f>PRODUCT(C131:F131)</f>
        <v>10</v>
      </c>
      <c r="H131" s="200"/>
    </row>
    <row r="132" spans="1:14" ht="15.6">
      <c r="A132" s="198"/>
      <c r="B132" s="206"/>
      <c r="C132" s="200"/>
      <c r="D132" s="200"/>
      <c r="E132" s="200"/>
      <c r="F132" s="200"/>
      <c r="G132" s="204"/>
      <c r="H132" s="200"/>
    </row>
    <row r="133" spans="1:14" ht="15.6">
      <c r="A133" s="198"/>
      <c r="B133" s="206"/>
      <c r="C133" s="200"/>
      <c r="D133" s="200"/>
      <c r="E133" s="201"/>
      <c r="F133" s="201"/>
      <c r="G133" s="204"/>
      <c r="H133" s="200"/>
    </row>
    <row r="134" spans="1:14" ht="15.6">
      <c r="A134" s="198"/>
      <c r="B134" s="202" t="s">
        <v>537</v>
      </c>
      <c r="C134" s="205"/>
      <c r="D134" s="205"/>
      <c r="E134" s="207"/>
      <c r="F134" s="207"/>
      <c r="G134" s="208">
        <f>SUM(G131:G133)</f>
        <v>10</v>
      </c>
      <c r="H134" s="205" t="s">
        <v>169</v>
      </c>
    </row>
    <row r="135" spans="1:14" ht="15.6">
      <c r="A135" s="198"/>
      <c r="B135" s="206"/>
      <c r="C135" s="200"/>
      <c r="D135" s="200"/>
      <c r="E135" s="201"/>
      <c r="F135" s="201"/>
      <c r="G135" s="201"/>
      <c r="H135" s="200"/>
    </row>
    <row r="136" spans="1:14" ht="15.6">
      <c r="A136" s="198">
        <f>A130+1</f>
        <v>10</v>
      </c>
      <c r="B136" s="202" t="s">
        <v>542</v>
      </c>
      <c r="C136" s="200"/>
      <c r="D136" s="201"/>
      <c r="E136" s="201"/>
      <c r="F136" s="201"/>
      <c r="G136" s="204"/>
      <c r="H136" s="200"/>
      <c r="K136" s="190"/>
      <c r="L136" s="190"/>
      <c r="M136" s="190"/>
      <c r="N136" s="190"/>
    </row>
    <row r="137" spans="1:14" ht="15.6">
      <c r="A137" s="198"/>
      <c r="B137" s="202"/>
      <c r="C137" s="200"/>
      <c r="D137" s="201"/>
      <c r="E137" s="201"/>
      <c r="F137" s="201"/>
      <c r="G137" s="204"/>
      <c r="H137" s="200"/>
      <c r="K137" s="190"/>
      <c r="L137" s="190"/>
      <c r="M137" s="190"/>
      <c r="N137" s="190"/>
    </row>
    <row r="138" spans="1:14" ht="15.6">
      <c r="A138" s="198"/>
      <c r="B138" s="248" t="s">
        <v>543</v>
      </c>
      <c r="C138" s="200">
        <v>1</v>
      </c>
      <c r="D138" s="201">
        <f>(D148/20)</f>
        <v>32.5745</v>
      </c>
      <c r="E138" s="201"/>
      <c r="F138" s="201"/>
      <c r="G138" s="204">
        <f>PRODUCT(C138:F138)</f>
        <v>32.5745</v>
      </c>
      <c r="H138" s="200"/>
      <c r="K138" s="190"/>
      <c r="L138" s="190"/>
      <c r="M138" s="190"/>
      <c r="N138" s="190"/>
    </row>
    <row r="139" spans="1:14" ht="15.6">
      <c r="A139" s="198"/>
      <c r="B139" s="206"/>
      <c r="C139" s="200"/>
      <c r="D139" s="201"/>
      <c r="E139" s="201"/>
      <c r="F139" s="201"/>
      <c r="G139" s="204"/>
      <c r="H139" s="200"/>
      <c r="K139" s="190"/>
      <c r="L139" s="190"/>
      <c r="M139" s="190"/>
      <c r="N139" s="190"/>
    </row>
    <row r="140" spans="1:14" ht="15.6">
      <c r="A140" s="198"/>
      <c r="B140" s="223" t="s">
        <v>537</v>
      </c>
      <c r="C140" s="205"/>
      <c r="D140" s="207"/>
      <c r="E140" s="207"/>
      <c r="F140" s="207"/>
      <c r="G140" s="208">
        <f>ROUND(SUM(G138:G139)*1.1,0)</f>
        <v>36</v>
      </c>
      <c r="H140" s="205" t="s">
        <v>169</v>
      </c>
    </row>
    <row r="141" spans="1:14" ht="15.6">
      <c r="A141" s="241"/>
      <c r="B141" s="256"/>
      <c r="C141" s="247"/>
      <c r="D141" s="245"/>
      <c r="E141" s="245"/>
      <c r="F141" s="245"/>
      <c r="G141" s="246"/>
      <c r="H141" s="247"/>
    </row>
    <row r="142" spans="1:14" ht="15.6">
      <c r="A142" s="198">
        <f>A136+1</f>
        <v>11</v>
      </c>
      <c r="B142" s="202" t="s">
        <v>647</v>
      </c>
      <c r="C142" s="200"/>
      <c r="D142" s="201"/>
      <c r="E142" s="201"/>
      <c r="F142" s="201"/>
      <c r="G142" s="204"/>
      <c r="H142" s="200"/>
    </row>
    <row r="143" spans="1:14" ht="15.6">
      <c r="A143" s="198"/>
      <c r="B143" s="202" t="s">
        <v>648</v>
      </c>
      <c r="C143" s="200">
        <v>1</v>
      </c>
      <c r="D143" s="200">
        <v>4</v>
      </c>
      <c r="E143" s="200"/>
      <c r="F143" s="200"/>
      <c r="G143" s="204">
        <f>PRODUCT(C143:F143)</f>
        <v>4</v>
      </c>
      <c r="H143" s="200"/>
    </row>
    <row r="144" spans="1:14" ht="15.6">
      <c r="A144" s="198"/>
      <c r="B144" s="206"/>
      <c r="C144" s="200"/>
      <c r="D144" s="200"/>
      <c r="E144" s="200"/>
      <c r="F144" s="200"/>
      <c r="G144" s="204"/>
      <c r="H144" s="200"/>
    </row>
    <row r="145" spans="1:14" ht="15.6">
      <c r="A145" s="198"/>
      <c r="B145" s="206"/>
      <c r="C145" s="200"/>
      <c r="D145" s="200"/>
      <c r="E145" s="201"/>
      <c r="F145" s="201"/>
      <c r="G145" s="204"/>
      <c r="H145" s="200"/>
    </row>
    <row r="146" spans="1:14" ht="15.6">
      <c r="A146" s="198"/>
      <c r="B146" s="202" t="s">
        <v>537</v>
      </c>
      <c r="C146" s="205"/>
      <c r="D146" s="205"/>
      <c r="E146" s="207"/>
      <c r="F146" s="207"/>
      <c r="G146" s="208">
        <f>SUM(G143:G145)</f>
        <v>4</v>
      </c>
      <c r="H146" s="205" t="s">
        <v>169</v>
      </c>
    </row>
    <row r="147" spans="1:14" ht="15.6">
      <c r="A147" s="198"/>
      <c r="B147" s="223"/>
      <c r="C147" s="205"/>
      <c r="D147" s="207"/>
      <c r="E147" s="207"/>
      <c r="F147" s="207"/>
      <c r="G147" s="208"/>
      <c r="H147" s="205"/>
    </row>
    <row r="148" spans="1:14" s="190" customFormat="1" ht="15.6">
      <c r="A148" s="198">
        <f>A142+1</f>
        <v>12</v>
      </c>
      <c r="B148" s="249" t="s">
        <v>666</v>
      </c>
      <c r="C148" s="200">
        <v>1</v>
      </c>
      <c r="D148" s="201">
        <f>283.5+183.9+16.58+51.51+7+4+5+100</f>
        <v>651.49</v>
      </c>
      <c r="E148" s="207"/>
      <c r="F148" s="207"/>
      <c r="G148" s="204">
        <f>PRODUCT(C148:F148)</f>
        <v>651.49</v>
      </c>
      <c r="H148" s="200" t="s">
        <v>9</v>
      </c>
      <c r="K148"/>
      <c r="L148"/>
      <c r="M148"/>
      <c r="N148"/>
    </row>
    <row r="149" spans="1:14" s="190" customFormat="1" ht="15.6">
      <c r="A149" s="198"/>
      <c r="B149" s="202"/>
      <c r="C149" s="205"/>
      <c r="D149" s="207"/>
      <c r="E149" s="207"/>
      <c r="F149" s="207"/>
      <c r="G149" s="204"/>
      <c r="H149" s="200"/>
      <c r="K149"/>
      <c r="L149"/>
      <c r="M149"/>
      <c r="N149"/>
    </row>
    <row r="150" spans="1:14" s="190" customFormat="1" ht="15.6">
      <c r="A150" s="198"/>
      <c r="B150" s="202"/>
      <c r="C150" s="205"/>
      <c r="D150" s="207"/>
      <c r="E150" s="207"/>
      <c r="F150" s="207"/>
      <c r="G150" s="208">
        <f>ROUND(SUM(G148:G149),0)</f>
        <v>651</v>
      </c>
      <c r="H150" s="205" t="s">
        <v>9</v>
      </c>
    </row>
    <row r="151" spans="1:14" s="190" customFormat="1" ht="15.6">
      <c r="A151" s="241"/>
      <c r="B151" s="253"/>
      <c r="C151" s="247"/>
      <c r="D151" s="245"/>
      <c r="E151" s="245"/>
      <c r="F151" s="245"/>
      <c r="G151" s="246"/>
      <c r="H151" s="247"/>
    </row>
    <row r="152" spans="1:14" ht="17.399999999999999">
      <c r="A152" s="198"/>
      <c r="B152" s="199" t="s">
        <v>548</v>
      </c>
      <c r="C152" s="200"/>
      <c r="D152" s="200"/>
      <c r="E152" s="201"/>
      <c r="F152" s="201"/>
      <c r="G152" s="201"/>
      <c r="H152" s="200"/>
      <c r="K152" s="190"/>
      <c r="L152" s="190"/>
      <c r="M152" s="190"/>
      <c r="N152" s="190"/>
    </row>
    <row r="153" spans="1:14" ht="17.399999999999999">
      <c r="A153" s="198"/>
      <c r="B153" s="199"/>
      <c r="C153" s="200"/>
      <c r="D153" s="201"/>
      <c r="E153" s="207"/>
      <c r="F153" s="207"/>
      <c r="G153" s="208"/>
      <c r="H153" s="205"/>
      <c r="K153" s="190"/>
      <c r="L153" s="190"/>
      <c r="M153" s="190"/>
      <c r="N153" s="190"/>
    </row>
    <row r="154" spans="1:14" ht="15.6">
      <c r="A154" s="198">
        <f>A148+1</f>
        <v>13</v>
      </c>
      <c r="B154" s="202" t="s">
        <v>563</v>
      </c>
      <c r="C154" s="200">
        <v>0</v>
      </c>
      <c r="D154" s="201">
        <f>182+5</f>
        <v>187</v>
      </c>
      <c r="E154" s="207"/>
      <c r="F154" s="207"/>
      <c r="G154" s="204">
        <f>PRODUCT(C154:F154)</f>
        <v>0</v>
      </c>
      <c r="H154" s="200" t="s">
        <v>9</v>
      </c>
    </row>
    <row r="155" spans="1:14" ht="17.399999999999999">
      <c r="A155" s="198"/>
      <c r="B155" s="199"/>
      <c r="C155" s="200"/>
      <c r="D155" s="201"/>
      <c r="E155" s="207"/>
      <c r="F155" s="207"/>
      <c r="G155" s="204"/>
      <c r="H155" s="200"/>
    </row>
    <row r="156" spans="1:14" ht="17.399999999999999">
      <c r="A156" s="198"/>
      <c r="B156" s="199"/>
      <c r="C156" s="200"/>
      <c r="D156" s="201"/>
      <c r="E156" s="207"/>
      <c r="F156" s="207"/>
      <c r="G156" s="208">
        <f>ROUND(SUM(G154:G155),0)</f>
        <v>0</v>
      </c>
      <c r="H156" s="205" t="s">
        <v>9</v>
      </c>
    </row>
    <row r="157" spans="1:14" ht="17.399999999999999">
      <c r="A157" s="241"/>
      <c r="B157" s="242"/>
      <c r="C157" s="243"/>
      <c r="D157" s="244"/>
      <c r="E157" s="245"/>
      <c r="F157" s="245"/>
      <c r="G157" s="246"/>
      <c r="H157" s="247"/>
    </row>
    <row r="158" spans="1:14" ht="15.6">
      <c r="A158" s="198">
        <f>A154+1</f>
        <v>14</v>
      </c>
      <c r="B158" s="202" t="s">
        <v>565</v>
      </c>
      <c r="C158" s="200">
        <v>0</v>
      </c>
      <c r="D158" s="201">
        <f>192+5</f>
        <v>197</v>
      </c>
      <c r="E158" s="207"/>
      <c r="F158" s="207"/>
      <c r="G158" s="204">
        <f>PRODUCT(C158:F158)</f>
        <v>0</v>
      </c>
      <c r="H158" s="200" t="s">
        <v>9</v>
      </c>
    </row>
    <row r="159" spans="1:14" ht="17.399999999999999">
      <c r="A159" s="198"/>
      <c r="B159" s="199"/>
      <c r="C159" s="200"/>
      <c r="D159" s="201"/>
      <c r="E159" s="207"/>
      <c r="F159" s="207"/>
      <c r="G159" s="204"/>
      <c r="H159" s="200"/>
    </row>
    <row r="160" spans="1:14" ht="17.399999999999999">
      <c r="A160" s="198"/>
      <c r="B160" s="199"/>
      <c r="C160" s="200"/>
      <c r="D160" s="201"/>
      <c r="E160" s="207"/>
      <c r="F160" s="207"/>
      <c r="G160" s="208">
        <f>ROUND(SUM(G158:G159),0)</f>
        <v>0</v>
      </c>
      <c r="H160" s="205" t="s">
        <v>9</v>
      </c>
    </row>
    <row r="161" spans="1:14" ht="17.399999999999999">
      <c r="A161" s="241"/>
      <c r="B161" s="242"/>
      <c r="C161" s="243"/>
      <c r="D161" s="244"/>
      <c r="E161" s="245"/>
      <c r="F161" s="245"/>
      <c r="G161" s="246"/>
      <c r="H161" s="247"/>
    </row>
    <row r="162" spans="1:14" s="190" customFormat="1" ht="17.399999999999999">
      <c r="A162" s="241">
        <f>A158+1</f>
        <v>15</v>
      </c>
      <c r="B162" s="242" t="s">
        <v>638</v>
      </c>
      <c r="C162" s="243"/>
      <c r="D162" s="244"/>
      <c r="E162" s="245"/>
      <c r="F162" s="245"/>
      <c r="G162" s="246"/>
      <c r="H162" s="247"/>
      <c r="K162"/>
      <c r="L162"/>
      <c r="M162"/>
      <c r="N162"/>
    </row>
    <row r="163" spans="1:14" s="190" customFormat="1" ht="18">
      <c r="A163" s="241"/>
      <c r="B163" s="257" t="s">
        <v>19</v>
      </c>
      <c r="C163" s="200">
        <v>1</v>
      </c>
      <c r="D163" s="201">
        <v>5</v>
      </c>
      <c r="E163" s="207"/>
      <c r="F163" s="207"/>
      <c r="G163" s="204">
        <f t="shared" ref="G163:G164" si="3">PRODUCT(C163:F163)</f>
        <v>5</v>
      </c>
      <c r="H163" s="247"/>
      <c r="K163"/>
      <c r="L163"/>
      <c r="M163"/>
      <c r="N163"/>
    </row>
    <row r="164" spans="1:14" s="190" customFormat="1" ht="18">
      <c r="A164" s="241"/>
      <c r="B164" s="257" t="s">
        <v>657</v>
      </c>
      <c r="C164" s="200">
        <v>1</v>
      </c>
      <c r="D164" s="201">
        <v>3</v>
      </c>
      <c r="E164" s="207"/>
      <c r="F164" s="207"/>
      <c r="G164" s="204">
        <f t="shared" si="3"/>
        <v>3</v>
      </c>
      <c r="H164" s="247"/>
      <c r="K164"/>
      <c r="L164"/>
      <c r="M164"/>
      <c r="N164"/>
    </row>
    <row r="165" spans="1:14" s="190" customFormat="1" ht="18">
      <c r="A165" s="241"/>
      <c r="B165" s="257"/>
      <c r="C165" s="243"/>
      <c r="D165" s="244"/>
      <c r="E165" s="245"/>
      <c r="F165" s="245"/>
      <c r="G165" s="208">
        <f>ROUND(SUM(G163:G164),0)</f>
        <v>8</v>
      </c>
      <c r="H165" s="205" t="s">
        <v>169</v>
      </c>
      <c r="K165"/>
      <c r="L165"/>
      <c r="M165"/>
      <c r="N165"/>
    </row>
    <row r="166" spans="1:14" ht="17.399999999999999">
      <c r="A166" s="198"/>
      <c r="B166" s="199"/>
      <c r="C166" s="200"/>
      <c r="D166" s="201"/>
      <c r="E166" s="207"/>
      <c r="F166" s="207"/>
      <c r="G166" s="208"/>
      <c r="H166" s="205"/>
    </row>
    <row r="167" spans="1:14" ht="17.399999999999999">
      <c r="A167" s="241">
        <f>A162+1</f>
        <v>16</v>
      </c>
      <c r="B167" s="242" t="s">
        <v>662</v>
      </c>
      <c r="C167" s="243"/>
      <c r="D167" s="244"/>
      <c r="E167" s="245"/>
      <c r="F167" s="245"/>
      <c r="G167" s="246"/>
      <c r="H167" s="247"/>
    </row>
    <row r="168" spans="1:14" ht="18">
      <c r="A168" s="241"/>
      <c r="B168" s="257" t="s">
        <v>663</v>
      </c>
      <c r="C168" s="200">
        <v>0</v>
      </c>
      <c r="D168" s="201">
        <v>2</v>
      </c>
      <c r="E168" s="207"/>
      <c r="F168" s="207"/>
      <c r="G168" s="204">
        <f t="shared" ref="G168" si="4">PRODUCT(C168:F168)</f>
        <v>0</v>
      </c>
      <c r="H168" s="247"/>
    </row>
    <row r="169" spans="1:14" ht="17.399999999999999">
      <c r="A169" s="241"/>
      <c r="B169" s="242"/>
      <c r="C169" s="200"/>
      <c r="D169" s="201"/>
      <c r="E169" s="207"/>
      <c r="F169" s="207"/>
      <c r="G169" s="204"/>
      <c r="H169" s="247"/>
    </row>
    <row r="170" spans="1:14" ht="17.399999999999999">
      <c r="A170" s="241"/>
      <c r="B170" s="242"/>
      <c r="C170" s="243"/>
      <c r="D170" s="244"/>
      <c r="E170" s="245"/>
      <c r="F170" s="245"/>
      <c r="G170" s="208">
        <f>ROUND(SUM(G168:G169),0)</f>
        <v>0</v>
      </c>
      <c r="H170" s="205" t="s">
        <v>169</v>
      </c>
    </row>
    <row r="171" spans="1:14" ht="17.399999999999999">
      <c r="A171" s="241">
        <f>A167+1</f>
        <v>17</v>
      </c>
      <c r="B171" s="242" t="s">
        <v>664</v>
      </c>
      <c r="C171" s="243"/>
      <c r="D171" s="244"/>
      <c r="E171" s="245"/>
      <c r="F171" s="245"/>
      <c r="G171" s="246"/>
      <c r="H171" s="247"/>
    </row>
    <row r="172" spans="1:14" ht="17.399999999999999">
      <c r="A172" s="241"/>
      <c r="B172" s="242" t="s">
        <v>665</v>
      </c>
      <c r="C172" s="200">
        <v>1</v>
      </c>
      <c r="D172" s="201">
        <v>40</v>
      </c>
      <c r="E172" s="207"/>
      <c r="F172" s="207"/>
      <c r="G172" s="204">
        <f t="shared" ref="G172" si="5">PRODUCT(C172:F172)</f>
        <v>40</v>
      </c>
      <c r="H172" s="247"/>
    </row>
    <row r="173" spans="1:14" ht="15.6">
      <c r="A173" s="198"/>
      <c r="B173" s="202"/>
      <c r="C173" s="200"/>
      <c r="D173" s="201"/>
      <c r="E173" s="207"/>
      <c r="F173" s="207"/>
      <c r="G173" s="204"/>
      <c r="H173" s="247"/>
    </row>
    <row r="174" spans="1:14" ht="17.399999999999999">
      <c r="A174" s="198"/>
      <c r="B174" s="199"/>
      <c r="C174" s="243"/>
      <c r="D174" s="244"/>
      <c r="E174" s="245"/>
      <c r="F174" s="245"/>
      <c r="G174" s="208">
        <f>ROUND(SUM(G172:G173),0)</f>
        <v>40</v>
      </c>
      <c r="H174" s="205" t="s">
        <v>169</v>
      </c>
    </row>
    <row r="175" spans="1:14">
      <c r="A175" s="250"/>
      <c r="B175" s="251"/>
      <c r="C175" s="252"/>
      <c r="D175" s="252"/>
      <c r="E175" s="252"/>
      <c r="F175" s="252"/>
      <c r="G175" s="252"/>
      <c r="H175" s="252"/>
    </row>
  </sheetData>
  <mergeCells count="5">
    <mergeCell ref="A2:H2"/>
    <mergeCell ref="E78:F78"/>
    <mergeCell ref="E79:F79"/>
    <mergeCell ref="E110:F110"/>
    <mergeCell ref="E125:F125"/>
  </mergeCells>
  <pageMargins left="0.7" right="0.7" top="0.75" bottom="0.75" header="0.3" footer="0.3"/>
  <pageSetup paperSize="9" scale="78"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view="pageBreakPreview" zoomScale="70" zoomScaleSheetLayoutView="70" workbookViewId="0">
      <selection activeCell="A4" sqref="A2:XFD4"/>
    </sheetView>
  </sheetViews>
  <sheetFormatPr defaultRowHeight="15.6"/>
  <cols>
    <col min="1" max="1" width="10.44140625" style="184" customWidth="1"/>
    <col min="2" max="2" width="96.88671875" style="185" customWidth="1"/>
    <col min="3" max="3" width="34" style="604" bestFit="1" customWidth="1"/>
    <col min="4" max="4" width="25.109375" style="185" customWidth="1"/>
    <col min="5" max="5" width="23.109375" style="185" customWidth="1"/>
    <col min="6" max="6" width="32.44140625" style="304" customWidth="1"/>
    <col min="7" max="16" width="29.44140625" customWidth="1"/>
  </cols>
  <sheetData>
    <row r="1" spans="1:7" ht="44.25" customHeight="1">
      <c r="A1" s="629" t="s">
        <v>741</v>
      </c>
      <c r="B1" s="629"/>
      <c r="C1" s="629"/>
      <c r="D1" s="629"/>
      <c r="E1" s="629"/>
      <c r="F1" s="629"/>
    </row>
    <row r="2" spans="1:7" ht="93" customHeight="1">
      <c r="A2" s="669" t="str">
        <f>'Priced Summary'!A2:C2</f>
        <v>NAME OF WORK   : PROPOSED CONSTRUCTION OF ANCILLARY BUILDINGS,  CIVIL WORKS AT TOOPRAN, MEDAK DIST.</v>
      </c>
      <c r="B2" s="669"/>
      <c r="C2" s="669"/>
      <c r="D2" s="669"/>
      <c r="E2" s="669"/>
      <c r="F2" s="669"/>
    </row>
    <row r="3" spans="1:7" ht="43.5" customHeight="1">
      <c r="A3" s="668" t="s">
        <v>0</v>
      </c>
      <c r="B3" s="668"/>
      <c r="C3" s="668"/>
      <c r="D3" s="668"/>
      <c r="E3" s="668"/>
      <c r="F3" s="668"/>
    </row>
    <row r="4" spans="1:7" ht="27.6">
      <c r="A4" s="667" t="s">
        <v>1045</v>
      </c>
      <c r="B4" s="667"/>
      <c r="C4" s="667"/>
      <c r="D4" s="667"/>
      <c r="E4" s="667"/>
      <c r="F4" s="667"/>
    </row>
    <row r="5" spans="1:7" ht="97.5" customHeight="1">
      <c r="A5" s="335" t="s">
        <v>513</v>
      </c>
      <c r="B5" s="334" t="s">
        <v>514</v>
      </c>
      <c r="C5" s="596" t="s">
        <v>4</v>
      </c>
      <c r="D5" s="543" t="s">
        <v>1040</v>
      </c>
      <c r="E5" s="543" t="s">
        <v>1041</v>
      </c>
      <c r="F5" s="543" t="s">
        <v>1042</v>
      </c>
    </row>
    <row r="6" spans="1:7" ht="28.2">
      <c r="A6" s="338">
        <v>1</v>
      </c>
      <c r="B6" s="554" t="s">
        <v>526</v>
      </c>
      <c r="C6" s="597">
        <v>3110952</v>
      </c>
      <c r="D6" s="555">
        <v>72</v>
      </c>
      <c r="E6" s="546">
        <f t="shared" ref="E6:E17" si="0">ROUND(D6*10.763,0)</f>
        <v>775</v>
      </c>
      <c r="F6" s="546">
        <f>ROUND(C6/E6,0)</f>
        <v>4014</v>
      </c>
    </row>
    <row r="7" spans="1:7" ht="28.2">
      <c r="A7" s="338">
        <f>+A6+1</f>
        <v>2</v>
      </c>
      <c r="B7" s="554" t="s">
        <v>743</v>
      </c>
      <c r="C7" s="597">
        <v>5108292</v>
      </c>
      <c r="D7" s="555">
        <v>148</v>
      </c>
      <c r="E7" s="546">
        <f t="shared" si="0"/>
        <v>1593</v>
      </c>
      <c r="F7" s="546">
        <f t="shared" ref="F7:F19" si="1">ROUND(C7/E7,0)</f>
        <v>3207</v>
      </c>
    </row>
    <row r="8" spans="1:7" ht="28.2">
      <c r="A8" s="338">
        <f t="shared" ref="A8:A20" si="2">+A7+1</f>
        <v>3</v>
      </c>
      <c r="B8" s="554" t="s">
        <v>742</v>
      </c>
      <c r="C8" s="597">
        <v>6448798</v>
      </c>
      <c r="D8" s="555">
        <v>236</v>
      </c>
      <c r="E8" s="546">
        <f t="shared" si="0"/>
        <v>2540</v>
      </c>
      <c r="F8" s="546">
        <f t="shared" si="1"/>
        <v>2539</v>
      </c>
    </row>
    <row r="9" spans="1:7" ht="28.2">
      <c r="A9" s="338">
        <f t="shared" si="2"/>
        <v>4</v>
      </c>
      <c r="B9" s="554" t="s">
        <v>322</v>
      </c>
      <c r="C9" s="597">
        <v>870100</v>
      </c>
      <c r="D9" s="555">
        <v>16</v>
      </c>
      <c r="E9" s="546">
        <f t="shared" si="0"/>
        <v>172</v>
      </c>
      <c r="F9" s="546">
        <f t="shared" si="1"/>
        <v>5059</v>
      </c>
    </row>
    <row r="10" spans="1:7" ht="28.2">
      <c r="A10" s="338">
        <f t="shared" si="2"/>
        <v>5</v>
      </c>
      <c r="B10" s="554" t="s">
        <v>1108</v>
      </c>
      <c r="C10" s="597">
        <v>3776597.6</v>
      </c>
      <c r="D10" s="555">
        <v>176</v>
      </c>
      <c r="E10" s="546">
        <f t="shared" si="0"/>
        <v>1894</v>
      </c>
      <c r="F10" s="546">
        <f t="shared" si="1"/>
        <v>1994</v>
      </c>
    </row>
    <row r="11" spans="1:7" ht="28.2">
      <c r="A11" s="338">
        <f t="shared" si="2"/>
        <v>6</v>
      </c>
      <c r="B11" s="554" t="s">
        <v>1038</v>
      </c>
      <c r="C11" s="597">
        <v>1798314</v>
      </c>
      <c r="D11" s="555">
        <v>114</v>
      </c>
      <c r="E11" s="546">
        <f t="shared" si="0"/>
        <v>1227</v>
      </c>
      <c r="F11" s="546">
        <f t="shared" si="1"/>
        <v>1466</v>
      </c>
    </row>
    <row r="12" spans="1:7" ht="28.2">
      <c r="A12" s="338">
        <f>A11+1</f>
        <v>7</v>
      </c>
      <c r="B12" s="189" t="s">
        <v>521</v>
      </c>
      <c r="C12" s="598">
        <v>4957779.5</v>
      </c>
      <c r="D12" s="546">
        <v>905</v>
      </c>
      <c r="E12" s="546">
        <f t="shared" si="0"/>
        <v>9741</v>
      </c>
      <c r="F12" s="546">
        <f t="shared" si="1"/>
        <v>509</v>
      </c>
      <c r="G12" s="307"/>
    </row>
    <row r="13" spans="1:7" ht="28.2">
      <c r="A13" s="338">
        <f t="shared" si="2"/>
        <v>8</v>
      </c>
      <c r="B13" s="189" t="s">
        <v>705</v>
      </c>
      <c r="C13" s="598">
        <v>360225</v>
      </c>
      <c r="D13" s="546">
        <v>36</v>
      </c>
      <c r="E13" s="546">
        <f t="shared" si="0"/>
        <v>387</v>
      </c>
      <c r="F13" s="546">
        <f t="shared" si="1"/>
        <v>931</v>
      </c>
    </row>
    <row r="14" spans="1:7" ht="28.2">
      <c r="A14" s="338">
        <f>A13+1</f>
        <v>9</v>
      </c>
      <c r="B14" s="189" t="s">
        <v>524</v>
      </c>
      <c r="C14" s="598">
        <v>335945</v>
      </c>
      <c r="D14" s="546">
        <v>12</v>
      </c>
      <c r="E14" s="546">
        <f t="shared" si="0"/>
        <v>129</v>
      </c>
      <c r="F14" s="546">
        <f t="shared" si="1"/>
        <v>2604</v>
      </c>
    </row>
    <row r="15" spans="1:7" ht="28.2">
      <c r="A15" s="338">
        <f t="shared" si="2"/>
        <v>10</v>
      </c>
      <c r="B15" s="189" t="s">
        <v>1046</v>
      </c>
      <c r="C15" s="598">
        <v>417203</v>
      </c>
      <c r="D15" s="546">
        <f>ROUNDUP((2.1*2.1)*2,0)</f>
        <v>9</v>
      </c>
      <c r="E15" s="546">
        <f t="shared" si="0"/>
        <v>97</v>
      </c>
      <c r="F15" s="546">
        <f t="shared" si="1"/>
        <v>4301</v>
      </c>
    </row>
    <row r="16" spans="1:7" ht="28.2">
      <c r="A16" s="338">
        <f>A15+1</f>
        <v>11</v>
      </c>
      <c r="B16" s="189" t="s">
        <v>850</v>
      </c>
      <c r="C16" s="598">
        <v>529946</v>
      </c>
      <c r="D16" s="546">
        <v>15</v>
      </c>
      <c r="E16" s="546">
        <f t="shared" si="0"/>
        <v>161</v>
      </c>
      <c r="F16" s="546">
        <f t="shared" si="1"/>
        <v>3292</v>
      </c>
    </row>
    <row r="17" spans="1:8" ht="28.2">
      <c r="A17" s="338">
        <f t="shared" si="2"/>
        <v>12</v>
      </c>
      <c r="B17" s="189" t="s">
        <v>793</v>
      </c>
      <c r="C17" s="598">
        <f>'BUILDING WISE BOQ'!AB424</f>
        <v>2755089</v>
      </c>
      <c r="D17" s="546">
        <v>462</v>
      </c>
      <c r="E17" s="546">
        <f t="shared" si="0"/>
        <v>4973</v>
      </c>
      <c r="F17" s="546">
        <f t="shared" si="1"/>
        <v>554</v>
      </c>
    </row>
    <row r="18" spans="1:8" ht="28.2">
      <c r="A18" s="338">
        <f t="shared" si="2"/>
        <v>13</v>
      </c>
      <c r="B18" s="189" t="s">
        <v>1037</v>
      </c>
      <c r="C18" s="598">
        <v>774017</v>
      </c>
      <c r="D18" s="546">
        <f>ROUNDUP((7.9*3.05)*2,0)</f>
        <v>49</v>
      </c>
      <c r="E18" s="546">
        <f>ROUND(D18*10.763,0)</f>
        <v>527</v>
      </c>
      <c r="F18" s="546">
        <f t="shared" si="1"/>
        <v>1469</v>
      </c>
    </row>
    <row r="19" spans="1:8" ht="28.2">
      <c r="A19" s="338">
        <f t="shared" si="2"/>
        <v>14</v>
      </c>
      <c r="B19" s="189" t="s">
        <v>522</v>
      </c>
      <c r="C19" s="598">
        <v>1908050</v>
      </c>
      <c r="D19" s="546">
        <v>650</v>
      </c>
      <c r="E19" s="546">
        <f>ROUND(D19*10.763,0)</f>
        <v>6996</v>
      </c>
      <c r="F19" s="546">
        <f t="shared" si="1"/>
        <v>273</v>
      </c>
    </row>
    <row r="20" spans="1:8" ht="28.2">
      <c r="A20" s="338">
        <f t="shared" si="2"/>
        <v>15</v>
      </c>
      <c r="B20" s="189" t="s">
        <v>1049</v>
      </c>
      <c r="C20" s="598">
        <v>4551670</v>
      </c>
      <c r="D20" s="546"/>
      <c r="E20" s="546"/>
      <c r="F20" s="546"/>
    </row>
    <row r="21" spans="1:8" ht="28.2">
      <c r="A21" s="338"/>
      <c r="B21" s="188" t="s">
        <v>515</v>
      </c>
      <c r="C21" s="599">
        <f>SUM(C6:C20)</f>
        <v>37702978.100000001</v>
      </c>
      <c r="D21" s="545"/>
      <c r="E21" s="547"/>
      <c r="F21" s="552"/>
    </row>
    <row r="22" spans="1:8">
      <c r="A22" s="338"/>
      <c r="B22" s="188" t="s">
        <v>516</v>
      </c>
      <c r="C22" s="599">
        <f>C21</f>
        <v>37702978.100000001</v>
      </c>
      <c r="D22" s="545"/>
      <c r="E22" s="547"/>
      <c r="F22" s="552"/>
    </row>
    <row r="23" spans="1:8" ht="28.2">
      <c r="A23" s="323"/>
      <c r="B23" s="189" t="s">
        <v>517</v>
      </c>
      <c r="C23" s="599">
        <f>ROUND(C22*18%,)</f>
        <v>6786536</v>
      </c>
      <c r="D23" s="545"/>
      <c r="E23" s="547"/>
      <c r="F23" s="552"/>
      <c r="G23" s="307"/>
      <c r="H23" s="307"/>
    </row>
    <row r="24" spans="1:8" ht="28.2">
      <c r="A24" s="323"/>
      <c r="B24" s="195" t="s">
        <v>518</v>
      </c>
      <c r="C24" s="599">
        <f>C22+C23</f>
        <v>44489514.100000001</v>
      </c>
      <c r="D24" s="545"/>
      <c r="E24" s="547"/>
      <c r="F24" s="552"/>
      <c r="G24" s="307"/>
    </row>
    <row r="25" spans="1:8" ht="28.2">
      <c r="A25" s="323"/>
      <c r="B25" s="195"/>
      <c r="C25" s="600" t="str">
        <f>CONCATENATE("Say"," Rs. ",ROUNDUP(C24/10000000,2)," ","Cr")</f>
        <v>Say Rs. 4.45 Cr</v>
      </c>
      <c r="D25" s="303"/>
      <c r="E25" s="548"/>
      <c r="F25" s="593"/>
      <c r="G25" s="307"/>
    </row>
    <row r="26" spans="1:8" ht="28.2">
      <c r="A26" s="323"/>
      <c r="B26" s="195"/>
      <c r="C26" s="599"/>
      <c r="D26" s="544"/>
      <c r="E26" s="549"/>
      <c r="F26" s="594"/>
      <c r="G26" s="307"/>
    </row>
    <row r="27" spans="1:8" ht="28.2">
      <c r="A27" s="323"/>
      <c r="B27" s="188" t="s">
        <v>519</v>
      </c>
      <c r="C27" s="599"/>
      <c r="D27" s="553"/>
      <c r="E27" s="547"/>
      <c r="F27" s="546"/>
      <c r="H27" s="307"/>
    </row>
    <row r="28" spans="1:8" ht="28.2">
      <c r="A28" s="323"/>
      <c r="B28" s="325" t="s">
        <v>520</v>
      </c>
      <c r="C28" s="601"/>
      <c r="D28" s="542"/>
      <c r="E28" s="550"/>
      <c r="F28" s="326" t="s">
        <v>1039</v>
      </c>
    </row>
    <row r="29" spans="1:8" ht="28.8">
      <c r="A29" s="323"/>
      <c r="B29" s="322"/>
      <c r="C29" s="602"/>
      <c r="D29" s="322"/>
      <c r="E29" s="551"/>
      <c r="F29" s="595"/>
      <c r="H29" s="307"/>
    </row>
    <row r="30" spans="1:8" ht="28.8">
      <c r="A30" s="324"/>
      <c r="B30" s="183"/>
      <c r="C30" s="603"/>
      <c r="D30" s="183"/>
      <c r="E30" s="183"/>
      <c r="F30" s="196"/>
    </row>
    <row r="31" spans="1:8" ht="14.4">
      <c r="A31"/>
      <c r="B31"/>
      <c r="C31"/>
      <c r="D31"/>
      <c r="E31"/>
      <c r="F31"/>
    </row>
    <row r="32" spans="1:8" ht="14.4">
      <c r="A32"/>
      <c r="B32"/>
      <c r="C32"/>
      <c r="D32"/>
      <c r="E32"/>
      <c r="F32"/>
    </row>
    <row r="33" spans="1:6" ht="14.4">
      <c r="A33"/>
      <c r="B33"/>
      <c r="C33"/>
      <c r="D33"/>
      <c r="E33"/>
      <c r="F33"/>
    </row>
    <row r="34" spans="1:6" ht="14.4">
      <c r="A34"/>
      <c r="B34"/>
      <c r="C34"/>
      <c r="D34"/>
      <c r="E34"/>
      <c r="F34"/>
    </row>
    <row r="35" spans="1:6" ht="14.4">
      <c r="A35"/>
      <c r="B35"/>
      <c r="C35"/>
      <c r="D35"/>
      <c r="E35"/>
      <c r="F35"/>
    </row>
    <row r="38" spans="1:6">
      <c r="F38" s="305"/>
    </row>
  </sheetData>
  <mergeCells count="4">
    <mergeCell ref="A2:F2"/>
    <mergeCell ref="A3:F3"/>
    <mergeCell ref="A4:F4"/>
    <mergeCell ref="A1:F1"/>
  </mergeCells>
  <printOptions horizontalCentered="1" gridLines="1"/>
  <pageMargins left="0.11811023622047245" right="0.11811023622047245" top="0.94488188976377963" bottom="0.35433070866141736" header="0.31496062992125984" footer="0.31496062992125984"/>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518"/>
  <sheetViews>
    <sheetView view="pageBreakPreview" topLeftCell="A4" zoomScale="80" zoomScaleSheetLayoutView="80" workbookViewId="0">
      <pane xSplit="4" ySplit="4" topLeftCell="AG8" activePane="bottomRight" state="frozen"/>
      <selection activeCell="A4" sqref="A4"/>
      <selection pane="topRight" activeCell="E4" sqref="E4"/>
      <selection pane="bottomLeft" activeCell="A8" sqref="A8"/>
      <selection pane="bottomRight" activeCell="A5" sqref="A4:XFD5"/>
    </sheetView>
  </sheetViews>
  <sheetFormatPr defaultRowHeight="14.4"/>
  <cols>
    <col min="1" max="1" width="8.88671875" style="72" bestFit="1" customWidth="1"/>
    <col min="2" max="2" width="73.33203125" style="27" customWidth="1"/>
    <col min="3" max="3" width="7.109375" style="72" bestFit="1" customWidth="1"/>
    <col min="4" max="4" width="8.33203125" style="300" bestFit="1" customWidth="1"/>
    <col min="5" max="5" width="9.5546875" style="70" hidden="1" customWidth="1"/>
    <col min="6" max="6" width="16.5546875" style="70" hidden="1" customWidth="1"/>
    <col min="7" max="7" width="10.88671875" style="70" hidden="1" customWidth="1"/>
    <col min="8" max="8" width="16.5546875" style="70" hidden="1" customWidth="1"/>
    <col min="9" max="9" width="10.88671875" style="70" hidden="1" customWidth="1"/>
    <col min="10" max="10" width="18" style="70" hidden="1" customWidth="1"/>
    <col min="11" max="11" width="9.5546875" style="70" hidden="1" customWidth="1"/>
    <col min="12" max="12" width="16.5546875" style="70" hidden="1" customWidth="1"/>
    <col min="13" max="31" width="18.33203125" style="70" hidden="1" customWidth="1"/>
    <col min="32" max="32" width="16.109375" style="70" hidden="1" customWidth="1"/>
    <col min="33" max="33" width="13.5546875" style="72" bestFit="1" customWidth="1"/>
    <col min="34" max="34" width="19.109375" style="70" customWidth="1"/>
    <col min="35" max="35" width="11.44140625" style="300" customWidth="1"/>
    <col min="36" max="36" width="19.109375" style="540" bestFit="1" customWidth="1"/>
    <col min="37" max="37" width="9.109375" style="373" customWidth="1"/>
    <col min="38" max="38" width="9.109375" style="373"/>
  </cols>
  <sheetData>
    <row r="1" spans="1:36" ht="17.399999999999999">
      <c r="A1" s="635" t="s">
        <v>992</v>
      </c>
      <c r="B1" s="636"/>
      <c r="C1" s="636"/>
      <c r="D1" s="636"/>
      <c r="E1" s="636"/>
      <c r="F1" s="636"/>
      <c r="G1" s="636"/>
      <c r="H1" s="636"/>
      <c r="I1" s="636"/>
      <c r="J1" s="636"/>
      <c r="K1" s="636"/>
      <c r="L1" s="636"/>
      <c r="M1" s="636"/>
      <c r="N1" s="636"/>
      <c r="O1" s="636"/>
      <c r="P1" s="636"/>
      <c r="Q1" s="636"/>
      <c r="R1" s="636"/>
      <c r="S1" s="636"/>
      <c r="T1" s="636"/>
      <c r="U1" s="636"/>
      <c r="V1" s="636"/>
      <c r="W1" s="636"/>
      <c r="X1" s="636"/>
      <c r="Y1" s="636"/>
      <c r="Z1" s="636"/>
      <c r="AA1" s="636"/>
      <c r="AB1" s="636"/>
      <c r="AC1" s="636"/>
      <c r="AD1" s="636"/>
      <c r="AE1" s="636"/>
      <c r="AF1" s="636"/>
      <c r="AG1" s="636"/>
      <c r="AH1" s="636"/>
      <c r="AI1"/>
    </row>
    <row r="2" spans="1:36" ht="17.399999999999999">
      <c r="A2" s="637" t="s">
        <v>704</v>
      </c>
      <c r="B2" s="638"/>
      <c r="C2" s="638"/>
      <c r="D2" s="638"/>
      <c r="E2" s="638"/>
      <c r="F2" s="638"/>
      <c r="G2" s="638"/>
      <c r="H2" s="638"/>
      <c r="I2" s="638"/>
      <c r="J2" s="638"/>
      <c r="K2" s="638"/>
      <c r="L2" s="638"/>
      <c r="M2" s="638"/>
      <c r="N2" s="638"/>
      <c r="O2" s="638"/>
      <c r="P2" s="638"/>
      <c r="Q2" s="638"/>
      <c r="R2" s="638"/>
      <c r="S2" s="638"/>
      <c r="T2" s="638"/>
      <c r="U2" s="638"/>
      <c r="V2" s="638"/>
      <c r="W2" s="638"/>
      <c r="X2" s="638"/>
      <c r="Y2" s="638"/>
      <c r="Z2" s="638"/>
      <c r="AA2" s="638"/>
      <c r="AB2" s="638"/>
      <c r="AC2" s="638"/>
      <c r="AD2" s="638"/>
      <c r="AE2" s="638"/>
      <c r="AF2" s="638"/>
      <c r="AG2" s="638"/>
      <c r="AH2" s="639"/>
      <c r="AI2"/>
      <c r="AJ2" s="541"/>
    </row>
    <row r="3" spans="1:36" ht="17.399999999999999">
      <c r="A3" s="640" t="s">
        <v>0</v>
      </c>
      <c r="B3" s="641"/>
      <c r="C3" s="641"/>
      <c r="D3" s="641"/>
      <c r="E3" s="641"/>
      <c r="F3" s="641"/>
      <c r="G3" s="641"/>
      <c r="H3" s="641"/>
      <c r="I3" s="641"/>
      <c r="J3" s="641"/>
      <c r="K3" s="641"/>
      <c r="L3" s="641"/>
      <c r="M3" s="641"/>
      <c r="N3" s="641"/>
      <c r="O3" s="641"/>
      <c r="P3" s="641"/>
      <c r="Q3" s="641"/>
      <c r="R3" s="641"/>
      <c r="S3" s="641"/>
      <c r="T3" s="641"/>
      <c r="U3" s="641"/>
      <c r="V3" s="641"/>
      <c r="W3" s="641"/>
      <c r="X3" s="641"/>
      <c r="Y3" s="641"/>
      <c r="Z3" s="641"/>
      <c r="AA3" s="641"/>
      <c r="AB3" s="641"/>
      <c r="AC3" s="641"/>
      <c r="AD3" s="641"/>
      <c r="AE3" s="641"/>
      <c r="AF3" s="641"/>
      <c r="AG3" s="641"/>
      <c r="AH3" s="641"/>
      <c r="AI3"/>
      <c r="AJ3" s="541"/>
    </row>
    <row r="4" spans="1:36" ht="69" customHeight="1">
      <c r="A4" s="642" t="s">
        <v>1089</v>
      </c>
      <c r="B4" s="642"/>
      <c r="C4" s="642"/>
      <c r="D4" s="642"/>
      <c r="E4" s="642"/>
      <c r="F4" s="642"/>
      <c r="G4" s="642"/>
      <c r="H4" s="642"/>
      <c r="I4" s="642"/>
      <c r="J4" s="642"/>
      <c r="K4" s="642"/>
      <c r="L4" s="642"/>
      <c r="M4" s="642"/>
      <c r="N4" s="642"/>
      <c r="O4" s="642"/>
      <c r="P4" s="642"/>
      <c r="Q4" s="642"/>
      <c r="R4" s="642"/>
      <c r="S4" s="642"/>
      <c r="T4" s="642"/>
      <c r="U4" s="642"/>
      <c r="V4" s="642"/>
      <c r="W4" s="642"/>
      <c r="X4" s="642"/>
      <c r="Y4" s="642"/>
      <c r="Z4" s="642"/>
      <c r="AA4" s="642"/>
      <c r="AB4" s="642"/>
      <c r="AC4" s="642"/>
      <c r="AD4" s="642"/>
      <c r="AE4" s="642"/>
      <c r="AF4" s="642"/>
      <c r="AG4" s="642"/>
      <c r="AH4" s="642"/>
    </row>
    <row r="5" spans="1:36" ht="15.6">
      <c r="A5" s="298"/>
      <c r="B5" s="16"/>
      <c r="C5" s="80"/>
      <c r="D5" s="65"/>
      <c r="E5" s="665"/>
      <c r="F5" s="666"/>
      <c r="G5" s="665"/>
      <c r="H5" s="666"/>
      <c r="I5" s="665"/>
      <c r="J5" s="666"/>
      <c r="K5" s="665"/>
      <c r="L5" s="666"/>
      <c r="M5" s="65"/>
      <c r="N5" s="65"/>
      <c r="O5" s="65"/>
      <c r="P5" s="65"/>
      <c r="Q5" s="65"/>
      <c r="R5" s="65"/>
      <c r="S5" s="65"/>
      <c r="T5" s="65"/>
      <c r="U5" s="65"/>
      <c r="V5" s="65"/>
      <c r="W5" s="65"/>
      <c r="X5" s="65"/>
      <c r="Y5" s="65"/>
      <c r="Z5" s="65"/>
      <c r="AA5" s="65"/>
      <c r="AB5" s="65"/>
      <c r="AC5" s="65"/>
      <c r="AD5" s="65"/>
      <c r="AE5" s="65"/>
      <c r="AF5" s="65"/>
      <c r="AG5" s="299"/>
      <c r="AH5" s="66"/>
    </row>
    <row r="6" spans="1:36" ht="16.5" customHeight="1">
      <c r="A6" s="644" t="s">
        <v>25</v>
      </c>
      <c r="B6" s="643" t="s">
        <v>1</v>
      </c>
      <c r="C6" s="643" t="s">
        <v>3</v>
      </c>
      <c r="D6" s="633" t="s">
        <v>512</v>
      </c>
      <c r="E6" s="632" t="s">
        <v>257</v>
      </c>
      <c r="F6" s="632"/>
      <c r="G6" s="632" t="s">
        <v>490</v>
      </c>
      <c r="H6" s="632"/>
      <c r="I6" s="632" t="s">
        <v>1043</v>
      </c>
      <c r="J6" s="632"/>
      <c r="K6" s="632" t="s">
        <v>1044</v>
      </c>
      <c r="L6" s="632"/>
      <c r="M6" s="630" t="s">
        <v>1079</v>
      </c>
      <c r="N6" s="631"/>
      <c r="O6" s="630" t="s">
        <v>1080</v>
      </c>
      <c r="P6" s="631"/>
      <c r="Q6" s="632" t="s">
        <v>1081</v>
      </c>
      <c r="R6" s="632"/>
      <c r="S6" s="632" t="s">
        <v>1082</v>
      </c>
      <c r="T6" s="632"/>
      <c r="U6" s="632" t="s">
        <v>1083</v>
      </c>
      <c r="V6" s="632"/>
      <c r="W6" s="630" t="s">
        <v>1084</v>
      </c>
      <c r="X6" s="631"/>
      <c r="Y6" s="630" t="s">
        <v>1085</v>
      </c>
      <c r="Z6" s="631"/>
      <c r="AA6" s="630" t="s">
        <v>1086</v>
      </c>
      <c r="AB6" s="631"/>
      <c r="AC6" s="630" t="s">
        <v>1087</v>
      </c>
      <c r="AD6" s="631"/>
      <c r="AE6" s="630" t="s">
        <v>1088</v>
      </c>
      <c r="AF6" s="631"/>
      <c r="AG6" s="607" t="s">
        <v>2</v>
      </c>
      <c r="AH6" s="375" t="s">
        <v>4</v>
      </c>
    </row>
    <row r="7" spans="1:36" ht="16.8">
      <c r="A7" s="644"/>
      <c r="B7" s="643"/>
      <c r="C7" s="643"/>
      <c r="D7" s="634"/>
      <c r="E7" s="606" t="s">
        <v>256</v>
      </c>
      <c r="F7" s="606" t="s">
        <v>4</v>
      </c>
      <c r="G7" s="606" t="s">
        <v>256</v>
      </c>
      <c r="H7" s="606" t="s">
        <v>4</v>
      </c>
      <c r="I7" s="606" t="s">
        <v>256</v>
      </c>
      <c r="J7" s="606" t="s">
        <v>4</v>
      </c>
      <c r="K7" s="606" t="s">
        <v>256</v>
      </c>
      <c r="L7" s="606" t="s">
        <v>4</v>
      </c>
      <c r="M7" s="606" t="s">
        <v>256</v>
      </c>
      <c r="N7" s="606" t="s">
        <v>4</v>
      </c>
      <c r="O7" s="606" t="s">
        <v>256</v>
      </c>
      <c r="P7" s="606" t="s">
        <v>4</v>
      </c>
      <c r="Q7" s="606" t="s">
        <v>256</v>
      </c>
      <c r="R7" s="606" t="s">
        <v>4</v>
      </c>
      <c r="S7" s="606" t="s">
        <v>256</v>
      </c>
      <c r="T7" s="606" t="s">
        <v>4</v>
      </c>
      <c r="U7" s="606" t="s">
        <v>256</v>
      </c>
      <c r="V7" s="606" t="s">
        <v>4</v>
      </c>
      <c r="W7" s="606" t="s">
        <v>256</v>
      </c>
      <c r="X7" s="606" t="s">
        <v>4</v>
      </c>
      <c r="Y7" s="606" t="s">
        <v>256</v>
      </c>
      <c r="Z7" s="606" t="s">
        <v>4</v>
      </c>
      <c r="AA7" s="606" t="s">
        <v>256</v>
      </c>
      <c r="AB7" s="606" t="s">
        <v>4</v>
      </c>
      <c r="AC7" s="606" t="s">
        <v>256</v>
      </c>
      <c r="AD7" s="606" t="s">
        <v>4</v>
      </c>
      <c r="AE7" s="606" t="s">
        <v>256</v>
      </c>
      <c r="AF7" s="606" t="s">
        <v>4</v>
      </c>
      <c r="AG7" s="376"/>
      <c r="AH7" s="377"/>
    </row>
    <row r="8" spans="1:36" ht="16.8">
      <c r="A8" s="378"/>
      <c r="B8" s="379"/>
      <c r="C8" s="379"/>
      <c r="D8" s="379"/>
      <c r="E8" s="380"/>
      <c r="F8" s="380"/>
      <c r="G8" s="379"/>
      <c r="H8" s="379"/>
      <c r="I8" s="379"/>
      <c r="J8" s="379"/>
      <c r="K8" s="379"/>
      <c r="L8" s="379"/>
      <c r="M8" s="379"/>
      <c r="N8" s="379"/>
      <c r="O8" s="379"/>
      <c r="P8" s="379"/>
      <c r="Q8" s="379"/>
      <c r="R8" s="379"/>
      <c r="S8" s="379"/>
      <c r="T8" s="379"/>
      <c r="U8" s="379"/>
      <c r="V8" s="379"/>
      <c r="W8" s="379"/>
      <c r="X8" s="379"/>
      <c r="Y8" s="379"/>
      <c r="Z8" s="379"/>
      <c r="AA8" s="379"/>
      <c r="AB8" s="379"/>
      <c r="AC8" s="379"/>
      <c r="AD8" s="379"/>
      <c r="AE8" s="379"/>
      <c r="AF8" s="379"/>
      <c r="AG8" s="379"/>
      <c r="AH8" s="381"/>
    </row>
    <row r="9" spans="1:36" ht="16.8">
      <c r="A9" s="382"/>
      <c r="B9" s="383" t="s">
        <v>5</v>
      </c>
      <c r="C9" s="382"/>
      <c r="D9" s="382"/>
      <c r="E9" s="382"/>
      <c r="F9" s="382"/>
      <c r="G9" s="382"/>
      <c r="H9" s="382"/>
      <c r="I9" s="382"/>
      <c r="J9" s="382"/>
      <c r="K9" s="382"/>
      <c r="L9" s="382"/>
      <c r="M9" s="382"/>
      <c r="N9" s="382"/>
      <c r="O9" s="382"/>
      <c r="P9" s="382"/>
      <c r="Q9" s="382"/>
      <c r="R9" s="382"/>
      <c r="S9" s="382"/>
      <c r="T9" s="382"/>
      <c r="U9" s="382"/>
      <c r="V9" s="382"/>
      <c r="W9" s="382"/>
      <c r="X9" s="382"/>
      <c r="Y9" s="382"/>
      <c r="Z9" s="382"/>
      <c r="AA9" s="382"/>
      <c r="AB9" s="382"/>
      <c r="AC9" s="382"/>
      <c r="AD9" s="382"/>
      <c r="AE9" s="382"/>
      <c r="AF9" s="382"/>
      <c r="AG9" s="382"/>
      <c r="AH9" s="384"/>
    </row>
    <row r="10" spans="1:36" ht="67.2">
      <c r="A10" s="385">
        <v>1</v>
      </c>
      <c r="B10" s="386" t="s">
        <v>868</v>
      </c>
      <c r="C10" s="387" t="s">
        <v>6</v>
      </c>
      <c r="D10" s="505">
        <v>18</v>
      </c>
      <c r="E10" s="389">
        <f>'Rest Rooms &amp; Toilet Dtl'!G7</f>
        <v>211</v>
      </c>
      <c r="F10" s="390">
        <f>+E10*$D10</f>
        <v>3798</v>
      </c>
      <c r="G10" s="389">
        <f>'Workers rest room&amp;change room'!G7</f>
        <v>326</v>
      </c>
      <c r="H10" s="390">
        <f>+G10*$D10</f>
        <v>5868</v>
      </c>
      <c r="I10" s="389">
        <f>'Health  Care Center DTL'!G8</f>
        <v>258</v>
      </c>
      <c r="J10" s="390">
        <f>+I10*$D10</f>
        <v>4644</v>
      </c>
      <c r="K10" s="389">
        <f>'Security Extension Dtl'!G8</f>
        <v>0</v>
      </c>
      <c r="L10" s="390">
        <f>+K10*$D10</f>
        <v>0</v>
      </c>
      <c r="M10" s="389">
        <f>'Scrap yard bins'!G7</f>
        <v>385</v>
      </c>
      <c r="N10" s="390">
        <f>+M10*$D10</f>
        <v>6930</v>
      </c>
      <c r="O10" s="389">
        <f>'Oil Store'!G7</f>
        <v>0</v>
      </c>
      <c r="P10" s="390">
        <f>+O10*$D10</f>
        <v>0</v>
      </c>
      <c r="Q10" s="389">
        <v>0</v>
      </c>
      <c r="R10" s="390">
        <f>+Q10*$D10</f>
        <v>0</v>
      </c>
      <c r="S10" s="389">
        <v>0</v>
      </c>
      <c r="T10" s="390">
        <f>+S10*$D10</f>
        <v>0</v>
      </c>
      <c r="U10" s="390">
        <f>'Ambulance Shed '!G7</f>
        <v>110</v>
      </c>
      <c r="V10" s="390">
        <f>+U10*$D10</f>
        <v>1980</v>
      </c>
      <c r="W10" s="389">
        <f>'Sump &amp; External  Servieces Dtl '!G9</f>
        <v>111</v>
      </c>
      <c r="X10" s="390">
        <f>+W10*$D10</f>
        <v>1998</v>
      </c>
      <c r="Y10" s="390">
        <f>'Office Area-1 Toilet '!G7</f>
        <v>0</v>
      </c>
      <c r="Z10" s="390">
        <f>+Y10*$D10</f>
        <v>0</v>
      </c>
      <c r="AA10" s="390">
        <f>'Approach roads'!G18</f>
        <v>509</v>
      </c>
      <c r="AB10" s="390">
        <f>+AA10*$D10</f>
        <v>9162</v>
      </c>
      <c r="AC10" s="390">
        <f>'SEPTIC TANK(100 CAPACITY)'!G11</f>
        <v>200</v>
      </c>
      <c r="AD10" s="390">
        <f>+AC10*$D10</f>
        <v>3600</v>
      </c>
      <c r="AE10" s="389">
        <v>650</v>
      </c>
      <c r="AF10" s="390">
        <f>+AE10*$D10</f>
        <v>11700</v>
      </c>
      <c r="AG10" s="391">
        <f>E10+G10+I10+K10+M10+O10+Q10+S10+U10+W10+Y10+AA10+AC10+AE10</f>
        <v>2760</v>
      </c>
      <c r="AH10" s="390">
        <f>+AG10*$D10</f>
        <v>49680</v>
      </c>
    </row>
    <row r="11" spans="1:36" ht="16.8">
      <c r="A11" s="392"/>
      <c r="B11" s="393"/>
      <c r="C11" s="394"/>
      <c r="D11" s="505"/>
      <c r="E11" s="395"/>
      <c r="F11" s="395"/>
      <c r="G11" s="395"/>
      <c r="H11" s="395"/>
      <c r="I11" s="395"/>
      <c r="J11" s="395"/>
      <c r="K11" s="395"/>
      <c r="L11" s="395"/>
      <c r="M11" s="395"/>
      <c r="N11" s="395"/>
      <c r="O11" s="395"/>
      <c r="P11" s="395"/>
      <c r="Q11" s="395"/>
      <c r="R11" s="395"/>
      <c r="S11" s="395"/>
      <c r="T11" s="395"/>
      <c r="U11" s="395"/>
      <c r="V11" s="395"/>
      <c r="W11" s="395"/>
      <c r="X11" s="395"/>
      <c r="Y11" s="395"/>
      <c r="Z11" s="395"/>
      <c r="AA11" s="395"/>
      <c r="AB11" s="395"/>
      <c r="AC11" s="395"/>
      <c r="AD11" s="395"/>
      <c r="AE11" s="395"/>
      <c r="AF11" s="395"/>
      <c r="AG11" s="391"/>
      <c r="AH11" s="390"/>
    </row>
    <row r="12" spans="1:36" ht="67.2">
      <c r="A12" s="396">
        <f>A10+1</f>
        <v>2</v>
      </c>
      <c r="B12" s="397" t="s">
        <v>674</v>
      </c>
      <c r="C12" s="398"/>
      <c r="D12" s="505"/>
      <c r="E12" s="395"/>
      <c r="F12" s="395"/>
      <c r="G12" s="395"/>
      <c r="H12" s="395"/>
      <c r="I12" s="395"/>
      <c r="J12" s="395"/>
      <c r="K12" s="395"/>
      <c r="L12" s="395"/>
      <c r="M12" s="395"/>
      <c r="N12" s="395"/>
      <c r="O12" s="395"/>
      <c r="P12" s="395"/>
      <c r="Q12" s="395"/>
      <c r="R12" s="395"/>
      <c r="S12" s="395"/>
      <c r="T12" s="395"/>
      <c r="U12" s="395"/>
      <c r="V12" s="395"/>
      <c r="W12" s="395"/>
      <c r="X12" s="395"/>
      <c r="Y12" s="395"/>
      <c r="Z12" s="395"/>
      <c r="AA12" s="395"/>
      <c r="AB12" s="395"/>
      <c r="AC12" s="395"/>
      <c r="AD12" s="395"/>
      <c r="AE12" s="395"/>
      <c r="AF12" s="395"/>
      <c r="AG12" s="391"/>
      <c r="AH12" s="390"/>
    </row>
    <row r="13" spans="1:36" ht="16.8">
      <c r="A13" s="396"/>
      <c r="B13" s="399" t="s">
        <v>675</v>
      </c>
      <c r="C13" s="398" t="s">
        <v>8</v>
      </c>
      <c r="D13" s="505">
        <v>480</v>
      </c>
      <c r="E13" s="390">
        <v>0</v>
      </c>
      <c r="F13" s="390">
        <f t="shared" ref="F13:F15" si="0">+E13*$D13</f>
        <v>0</v>
      </c>
      <c r="G13" s="390">
        <v>0</v>
      </c>
      <c r="H13" s="390">
        <f t="shared" ref="H13" si="1">+G13*$D13</f>
        <v>0</v>
      </c>
      <c r="I13" s="390">
        <v>0</v>
      </c>
      <c r="J13" s="390">
        <f t="shared" ref="J13" si="2">+I13*$D13</f>
        <v>0</v>
      </c>
      <c r="K13" s="390">
        <f>ROUND(K10*0.3%,0)</f>
        <v>0</v>
      </c>
      <c r="L13" s="390">
        <f t="shared" ref="L13" si="3">+K13*$D13</f>
        <v>0</v>
      </c>
      <c r="M13" s="390">
        <v>0</v>
      </c>
      <c r="N13" s="390">
        <f t="shared" ref="N13" si="4">+M13*$D13</f>
        <v>0</v>
      </c>
      <c r="O13" s="390">
        <f>ROUND(O10*0.3%,0)</f>
        <v>0</v>
      </c>
      <c r="P13" s="390">
        <f t="shared" ref="P13" si="5">+O13*$D13</f>
        <v>0</v>
      </c>
      <c r="Q13" s="390">
        <f>ROUND(Q10*0.3%,0)</f>
        <v>0</v>
      </c>
      <c r="R13" s="390">
        <f t="shared" ref="R13" si="6">+Q13*$D13</f>
        <v>0</v>
      </c>
      <c r="S13" s="390">
        <f>ROUND(S10*0.3%,0)</f>
        <v>0</v>
      </c>
      <c r="T13" s="390">
        <f t="shared" ref="T13" si="7">+S13*$D13</f>
        <v>0</v>
      </c>
      <c r="U13" s="390">
        <f>ROUND(U10*0.3%,0)</f>
        <v>0</v>
      </c>
      <c r="V13" s="390">
        <f t="shared" ref="V13" si="8">+U13*$D13</f>
        <v>0</v>
      </c>
      <c r="W13" s="390">
        <f>ROUND(W10*0.3%,0)</f>
        <v>0</v>
      </c>
      <c r="X13" s="390">
        <f t="shared" ref="X13" si="9">+W13*$D13</f>
        <v>0</v>
      </c>
      <c r="Y13" s="390">
        <f>ROUND(Y10*0.3%,0)</f>
        <v>0</v>
      </c>
      <c r="Z13" s="390">
        <f t="shared" ref="Z13" si="10">+Y13*$D13</f>
        <v>0</v>
      </c>
      <c r="AA13" s="390">
        <f>ROUND(AA10*0.3%,0)</f>
        <v>2</v>
      </c>
      <c r="AB13" s="390">
        <f t="shared" ref="AB13" si="11">+AA13*$D13</f>
        <v>960</v>
      </c>
      <c r="AC13" s="390"/>
      <c r="AD13" s="390"/>
      <c r="AE13" s="390">
        <f>ROUND(AE10*0.3%,0)</f>
        <v>2</v>
      </c>
      <c r="AF13" s="390">
        <f t="shared" ref="AF13" si="12">+AE13*$D13</f>
        <v>960</v>
      </c>
      <c r="AG13" s="391">
        <f t="shared" ref="AG13:AG15" si="13">E13+G13+I13+K13+M13+O13+Q13+S13+U13+W13+Y13+AA13+AC13+AE13</f>
        <v>4</v>
      </c>
      <c r="AH13" s="390">
        <f>+AG13*$D13</f>
        <v>1920</v>
      </c>
    </row>
    <row r="14" spans="1:36" ht="16.8">
      <c r="A14" s="396"/>
      <c r="B14" s="399" t="s">
        <v>676</v>
      </c>
      <c r="C14" s="398" t="s">
        <v>8</v>
      </c>
      <c r="D14" s="505">
        <v>1995</v>
      </c>
      <c r="E14" s="390">
        <f>ROUND(E10*0.2%,0)</f>
        <v>0</v>
      </c>
      <c r="F14" s="390">
        <f t="shared" si="0"/>
        <v>0</v>
      </c>
      <c r="G14" s="390">
        <v>0</v>
      </c>
      <c r="H14" s="390">
        <f t="shared" ref="H14" si="14">+G14*$D14</f>
        <v>0</v>
      </c>
      <c r="I14" s="390">
        <v>0</v>
      </c>
      <c r="J14" s="390">
        <f t="shared" ref="J14" si="15">+I14*$D14</f>
        <v>0</v>
      </c>
      <c r="K14" s="390">
        <f>ROUND(K10*0.2%,0)</f>
        <v>0</v>
      </c>
      <c r="L14" s="390">
        <f t="shared" ref="L14" si="16">+K14*$D14</f>
        <v>0</v>
      </c>
      <c r="M14" s="390">
        <v>0</v>
      </c>
      <c r="N14" s="390">
        <f t="shared" ref="N14" si="17">+M14*$D14</f>
        <v>0</v>
      </c>
      <c r="O14" s="390">
        <f>ROUND(O10*0.2%,0)</f>
        <v>0</v>
      </c>
      <c r="P14" s="390">
        <f t="shared" ref="P14" si="18">+O14*$D14</f>
        <v>0</v>
      </c>
      <c r="Q14" s="390">
        <f>ROUND(Q10*0.2%,0)</f>
        <v>0</v>
      </c>
      <c r="R14" s="390">
        <f t="shared" ref="R14" si="19">+Q14*$D14</f>
        <v>0</v>
      </c>
      <c r="S14" s="390">
        <f>ROUND(S10*0.2%,0)</f>
        <v>0</v>
      </c>
      <c r="T14" s="390">
        <f t="shared" ref="T14" si="20">+S14*$D14</f>
        <v>0</v>
      </c>
      <c r="U14" s="390">
        <f>ROUND(U10*0.2%,0)</f>
        <v>0</v>
      </c>
      <c r="V14" s="390">
        <f t="shared" ref="V14" si="21">+U14*$D14</f>
        <v>0</v>
      </c>
      <c r="W14" s="390">
        <f>ROUND(W10*0.2%,0)</f>
        <v>0</v>
      </c>
      <c r="X14" s="390">
        <f t="shared" ref="X14" si="22">+W14*$D14</f>
        <v>0</v>
      </c>
      <c r="Y14" s="390">
        <f>ROUND(Y10*0.2%,0)</f>
        <v>0</v>
      </c>
      <c r="Z14" s="390">
        <f t="shared" ref="Z14" si="23">+Y14*$D14</f>
        <v>0</v>
      </c>
      <c r="AA14" s="390">
        <f>ROUND(AA10*0.2%,0)</f>
        <v>1</v>
      </c>
      <c r="AB14" s="390">
        <f t="shared" ref="AB14" si="24">+AA14*$D14</f>
        <v>1995</v>
      </c>
      <c r="AC14" s="390"/>
      <c r="AD14" s="390"/>
      <c r="AE14" s="390">
        <f>ROUND(AE10*0.2%,0)</f>
        <v>1</v>
      </c>
      <c r="AF14" s="390">
        <f t="shared" ref="AF14" si="25">+AE14*$D14</f>
        <v>1995</v>
      </c>
      <c r="AG14" s="391">
        <f t="shared" si="13"/>
        <v>2</v>
      </c>
      <c r="AH14" s="390">
        <f>+AG14*$D14</f>
        <v>3990</v>
      </c>
    </row>
    <row r="15" spans="1:36" ht="16.8">
      <c r="A15" s="396"/>
      <c r="B15" s="399" t="s">
        <v>677</v>
      </c>
      <c r="C15" s="398" t="s">
        <v>8</v>
      </c>
      <c r="D15" s="505">
        <v>10395</v>
      </c>
      <c r="E15" s="390">
        <f>ROUND(E10*0.1%,0)</f>
        <v>0</v>
      </c>
      <c r="F15" s="390">
        <f t="shared" si="0"/>
        <v>0</v>
      </c>
      <c r="G15" s="390">
        <f>ROUND(G10*0.1%,0)</f>
        <v>0</v>
      </c>
      <c r="H15" s="390">
        <f t="shared" ref="H15" si="26">+G15*$D15</f>
        <v>0</v>
      </c>
      <c r="I15" s="390">
        <f>ROUND(I10*0.1%,0)</f>
        <v>0</v>
      </c>
      <c r="J15" s="390">
        <f t="shared" ref="J15" si="27">+I15*$D15</f>
        <v>0</v>
      </c>
      <c r="K15" s="390">
        <f>ROUND(K10*0.1%,0)</f>
        <v>0</v>
      </c>
      <c r="L15" s="390">
        <f t="shared" ref="L15" si="28">+K15*$D15</f>
        <v>0</v>
      </c>
      <c r="M15" s="390">
        <f>ROUND(M10*0.1%,0)</f>
        <v>0</v>
      </c>
      <c r="N15" s="390">
        <f t="shared" ref="N15" si="29">+M15*$D15</f>
        <v>0</v>
      </c>
      <c r="O15" s="390">
        <f>ROUND(O10*0.1%,0)</f>
        <v>0</v>
      </c>
      <c r="P15" s="390">
        <f t="shared" ref="P15" si="30">+O15*$D15</f>
        <v>0</v>
      </c>
      <c r="Q15" s="390">
        <f>ROUND(Q10*0.1%,0)</f>
        <v>0</v>
      </c>
      <c r="R15" s="390">
        <f t="shared" ref="R15" si="31">+Q15*$D15</f>
        <v>0</v>
      </c>
      <c r="S15" s="390">
        <f>ROUND(S10*0.1%,0)</f>
        <v>0</v>
      </c>
      <c r="T15" s="390">
        <f t="shared" ref="T15" si="32">+S15*$D15</f>
        <v>0</v>
      </c>
      <c r="U15" s="390">
        <f>ROUND(U10*0.1%,0)</f>
        <v>0</v>
      </c>
      <c r="V15" s="390">
        <f t="shared" ref="V15" si="33">+U15*$D15</f>
        <v>0</v>
      </c>
      <c r="W15" s="390">
        <f>ROUND(W10*0.1%,0)</f>
        <v>0</v>
      </c>
      <c r="X15" s="390">
        <f t="shared" ref="X15" si="34">+W15*$D15</f>
        <v>0</v>
      </c>
      <c r="Y15" s="390">
        <f>ROUND(Y10*0.1%,0)</f>
        <v>0</v>
      </c>
      <c r="Z15" s="390">
        <f t="shared" ref="Z15" si="35">+Y15*$D15</f>
        <v>0</v>
      </c>
      <c r="AA15" s="390">
        <f>ROUND(AA10*0.1%,0)</f>
        <v>1</v>
      </c>
      <c r="AB15" s="390">
        <f t="shared" ref="AB15" si="36">+AA15*$D15</f>
        <v>10395</v>
      </c>
      <c r="AC15" s="390"/>
      <c r="AD15" s="390"/>
      <c r="AE15" s="390">
        <f>ROUND(AE10*0.1%,0)</f>
        <v>1</v>
      </c>
      <c r="AF15" s="390">
        <f t="shared" ref="AF15" si="37">+AE15*$D15</f>
        <v>10395</v>
      </c>
      <c r="AG15" s="391">
        <f t="shared" si="13"/>
        <v>2</v>
      </c>
      <c r="AH15" s="390">
        <f>+AG15*$D15</f>
        <v>20790</v>
      </c>
    </row>
    <row r="16" spans="1:36" ht="16.8">
      <c r="A16" s="376"/>
      <c r="B16" s="400"/>
      <c r="C16" s="398"/>
      <c r="D16" s="505"/>
      <c r="E16" s="395"/>
      <c r="F16" s="395"/>
      <c r="G16" s="395"/>
      <c r="H16" s="395"/>
      <c r="I16" s="395"/>
      <c r="J16" s="395"/>
      <c r="K16" s="395"/>
      <c r="L16" s="395"/>
      <c r="M16" s="395"/>
      <c r="N16" s="395"/>
      <c r="O16" s="395"/>
      <c r="P16" s="395"/>
      <c r="Q16" s="395"/>
      <c r="R16" s="395"/>
      <c r="S16" s="395"/>
      <c r="T16" s="395"/>
      <c r="U16" s="395"/>
      <c r="V16" s="395"/>
      <c r="W16" s="395"/>
      <c r="X16" s="395"/>
      <c r="Y16" s="395"/>
      <c r="Z16" s="395"/>
      <c r="AA16" s="395"/>
      <c r="AB16" s="395"/>
      <c r="AC16" s="395"/>
      <c r="AD16" s="395"/>
      <c r="AE16" s="395"/>
      <c r="AF16" s="395"/>
      <c r="AG16" s="391"/>
      <c r="AH16" s="390"/>
    </row>
    <row r="17" spans="1:34" ht="33.6">
      <c r="A17" s="385">
        <f>A12+1</f>
        <v>3</v>
      </c>
      <c r="B17" s="386" t="s">
        <v>869</v>
      </c>
      <c r="C17" s="387" t="s">
        <v>6</v>
      </c>
      <c r="D17" s="505">
        <v>310</v>
      </c>
      <c r="E17" s="389">
        <v>0</v>
      </c>
      <c r="F17" s="390">
        <f>+E17*$D17</f>
        <v>0</v>
      </c>
      <c r="G17" s="389">
        <v>0</v>
      </c>
      <c r="H17" s="390">
        <f>+G17*$D17</f>
        <v>0</v>
      </c>
      <c r="I17" s="389">
        <v>0</v>
      </c>
      <c r="J17" s="390">
        <f>+I17*$D17</f>
        <v>0</v>
      </c>
      <c r="K17" s="389">
        <f>'Security Extension Dtl'!G29</f>
        <v>13</v>
      </c>
      <c r="L17" s="390">
        <f>+K17*$D17</f>
        <v>4030</v>
      </c>
      <c r="M17" s="389">
        <f>ROUND(23*5,0)</f>
        <v>115</v>
      </c>
      <c r="N17" s="390">
        <f>+M17*$D17</f>
        <v>35650</v>
      </c>
      <c r="O17" s="389">
        <v>0</v>
      </c>
      <c r="P17" s="390">
        <f>+O17*$D17</f>
        <v>0</v>
      </c>
      <c r="Q17" s="389">
        <v>0</v>
      </c>
      <c r="R17" s="390">
        <f>+Q17*$D17</f>
        <v>0</v>
      </c>
      <c r="S17" s="389">
        <v>0</v>
      </c>
      <c r="T17" s="390">
        <f>+S17*$D17</f>
        <v>0</v>
      </c>
      <c r="U17" s="389">
        <v>0</v>
      </c>
      <c r="V17" s="390">
        <f>+U17*$D17</f>
        <v>0</v>
      </c>
      <c r="W17" s="389">
        <v>0</v>
      </c>
      <c r="X17" s="390">
        <f>+W17*$D17</f>
        <v>0</v>
      </c>
      <c r="Y17" s="390">
        <v>0</v>
      </c>
      <c r="Z17" s="390">
        <f>+Y17*$D17</f>
        <v>0</v>
      </c>
      <c r="AA17" s="390">
        <v>0</v>
      </c>
      <c r="AB17" s="390">
        <f>+AA17*$D17</f>
        <v>0</v>
      </c>
      <c r="AC17" s="390"/>
      <c r="AD17" s="390"/>
      <c r="AE17" s="389">
        <v>0</v>
      </c>
      <c r="AF17" s="390">
        <f>+AE17*$D17</f>
        <v>0</v>
      </c>
      <c r="AG17" s="391">
        <f>E17+G17+I17+K17+M17+O17+Q17+S17+U17+W17+Y17+AA17+AC17+AE17</f>
        <v>128</v>
      </c>
      <c r="AH17" s="390">
        <f>+AG17*$D17</f>
        <v>39680</v>
      </c>
    </row>
    <row r="18" spans="1:34" ht="16.8">
      <c r="A18" s="392"/>
      <c r="B18" s="393"/>
      <c r="C18" s="394"/>
      <c r="D18" s="505"/>
      <c r="E18" s="395"/>
      <c r="F18" s="395"/>
      <c r="G18" s="395"/>
      <c r="H18" s="395"/>
      <c r="I18" s="395"/>
      <c r="J18" s="395"/>
      <c r="K18" s="395"/>
      <c r="L18" s="395"/>
      <c r="M18" s="395"/>
      <c r="N18" s="395"/>
      <c r="O18" s="395"/>
      <c r="P18" s="395"/>
      <c r="Q18" s="395"/>
      <c r="R18" s="395"/>
      <c r="S18" s="395"/>
      <c r="T18" s="395"/>
      <c r="U18" s="395"/>
      <c r="V18" s="395"/>
      <c r="W18" s="395"/>
      <c r="X18" s="395"/>
      <c r="Y18" s="395"/>
      <c r="Z18" s="395"/>
      <c r="AA18" s="395"/>
      <c r="AB18" s="395"/>
      <c r="AC18" s="395"/>
      <c r="AD18" s="395"/>
      <c r="AE18" s="395"/>
      <c r="AF18" s="395"/>
      <c r="AG18" s="391"/>
      <c r="AH18" s="390"/>
    </row>
    <row r="19" spans="1:34" ht="67.2">
      <c r="A19" s="385">
        <f>A17+1</f>
        <v>4</v>
      </c>
      <c r="B19" s="386" t="s">
        <v>870</v>
      </c>
      <c r="C19" s="387" t="s">
        <v>7</v>
      </c>
      <c r="D19" s="505">
        <v>2635</v>
      </c>
      <c r="E19" s="389">
        <v>0</v>
      </c>
      <c r="F19" s="390">
        <f>+E19*$D19</f>
        <v>0</v>
      </c>
      <c r="G19" s="389">
        <v>0</v>
      </c>
      <c r="H19" s="390">
        <f>+G19*$D19</f>
        <v>0</v>
      </c>
      <c r="I19" s="389">
        <v>0</v>
      </c>
      <c r="J19" s="390">
        <f>+I19*$D19</f>
        <v>0</v>
      </c>
      <c r="K19" s="389">
        <v>0</v>
      </c>
      <c r="L19" s="390">
        <f>+K19*$D19</f>
        <v>0</v>
      </c>
      <c r="M19" s="389">
        <v>25</v>
      </c>
      <c r="N19" s="390">
        <f>+M19*$D19</f>
        <v>65875</v>
      </c>
      <c r="O19" s="389">
        <v>0</v>
      </c>
      <c r="P19" s="390">
        <f>+O19*$D19</f>
        <v>0</v>
      </c>
      <c r="Q19" s="389">
        <v>0</v>
      </c>
      <c r="R19" s="390">
        <f>+Q19*$D19</f>
        <v>0</v>
      </c>
      <c r="S19" s="389">
        <v>0</v>
      </c>
      <c r="T19" s="390">
        <f>+S19*$D19</f>
        <v>0</v>
      </c>
      <c r="U19" s="390">
        <v>0</v>
      </c>
      <c r="V19" s="390">
        <f>+U19*$D19</f>
        <v>0</v>
      </c>
      <c r="W19" s="389">
        <v>0</v>
      </c>
      <c r="X19" s="390">
        <f>+W19*$D19</f>
        <v>0</v>
      </c>
      <c r="Y19" s="390">
        <v>1</v>
      </c>
      <c r="Z19" s="390">
        <f>+Y19*$D19</f>
        <v>2635</v>
      </c>
      <c r="AA19" s="390">
        <v>0</v>
      </c>
      <c r="AB19" s="390">
        <f>+AA19*$D19</f>
        <v>0</v>
      </c>
      <c r="AC19" s="390"/>
      <c r="AD19" s="390"/>
      <c r="AE19" s="389">
        <v>0</v>
      </c>
      <c r="AF19" s="390">
        <f>+AE19*$D19</f>
        <v>0</v>
      </c>
      <c r="AG19" s="391">
        <f>E19+G19+I19+K19+M19+O19+Q19+S19+U19+W19+Y19+AA19+AC19+AE19</f>
        <v>26</v>
      </c>
      <c r="AH19" s="390">
        <f>+AG19*$D19</f>
        <v>68510</v>
      </c>
    </row>
    <row r="20" spans="1:34" ht="16.8">
      <c r="A20" s="392"/>
      <c r="B20" s="393"/>
      <c r="C20" s="394"/>
      <c r="D20" s="505"/>
      <c r="E20" s="395"/>
      <c r="F20" s="395"/>
      <c r="G20" s="395"/>
      <c r="H20" s="395"/>
      <c r="I20" s="395"/>
      <c r="J20" s="395"/>
      <c r="K20" s="395"/>
      <c r="L20" s="395"/>
      <c r="M20" s="395"/>
      <c r="N20" s="395"/>
      <c r="O20" s="395"/>
      <c r="P20" s="395"/>
      <c r="Q20" s="395"/>
      <c r="R20" s="395"/>
      <c r="S20" s="395"/>
      <c r="T20" s="395"/>
      <c r="U20" s="395"/>
      <c r="V20" s="395"/>
      <c r="W20" s="395"/>
      <c r="X20" s="395"/>
      <c r="Y20" s="395"/>
      <c r="Z20" s="395"/>
      <c r="AA20" s="395"/>
      <c r="AB20" s="395"/>
      <c r="AC20" s="395"/>
      <c r="AD20" s="395"/>
      <c r="AE20" s="395"/>
      <c r="AF20" s="395"/>
      <c r="AG20" s="391"/>
      <c r="AH20" s="390"/>
    </row>
    <row r="21" spans="1:34" ht="67.2">
      <c r="A21" s="385">
        <f>A19+1</f>
        <v>5</v>
      </c>
      <c r="B21" s="386" t="s">
        <v>871</v>
      </c>
      <c r="C21" s="387" t="s">
        <v>7</v>
      </c>
      <c r="D21" s="505">
        <v>2910</v>
      </c>
      <c r="E21" s="389">
        <v>0</v>
      </c>
      <c r="F21" s="390">
        <f>+E21*$D21</f>
        <v>0</v>
      </c>
      <c r="G21" s="389">
        <v>0</v>
      </c>
      <c r="H21" s="390">
        <f>+G21*$D21</f>
        <v>0</v>
      </c>
      <c r="I21" s="389">
        <v>0</v>
      </c>
      <c r="J21" s="390">
        <f>+I21*$D21</f>
        <v>0</v>
      </c>
      <c r="K21" s="389">
        <v>5</v>
      </c>
      <c r="L21" s="390">
        <f>+K21*$D21</f>
        <v>14550</v>
      </c>
      <c r="M21" s="389">
        <v>0</v>
      </c>
      <c r="N21" s="390">
        <f>+M21*$D21</f>
        <v>0</v>
      </c>
      <c r="O21" s="389">
        <v>0</v>
      </c>
      <c r="P21" s="390">
        <f>+O21*$D21</f>
        <v>0</v>
      </c>
      <c r="Q21" s="389">
        <v>0</v>
      </c>
      <c r="R21" s="390">
        <f>+Q21*$D21</f>
        <v>0</v>
      </c>
      <c r="S21" s="389">
        <v>0</v>
      </c>
      <c r="T21" s="390">
        <f>+S21*$D21</f>
        <v>0</v>
      </c>
      <c r="U21" s="390">
        <v>0</v>
      </c>
      <c r="V21" s="390">
        <f>+U21*$D21</f>
        <v>0</v>
      </c>
      <c r="W21" s="389">
        <v>0</v>
      </c>
      <c r="X21" s="390">
        <f>+W21*$D21</f>
        <v>0</v>
      </c>
      <c r="Y21" s="390">
        <v>1</v>
      </c>
      <c r="Z21" s="390">
        <f>+Y21*$D21</f>
        <v>2910</v>
      </c>
      <c r="AA21" s="390">
        <v>0</v>
      </c>
      <c r="AB21" s="390">
        <f>+AA21*$D21</f>
        <v>0</v>
      </c>
      <c r="AC21" s="390"/>
      <c r="AD21" s="390"/>
      <c r="AE21" s="389">
        <v>0</v>
      </c>
      <c r="AF21" s="390">
        <f>+AE21*$D21</f>
        <v>0</v>
      </c>
      <c r="AG21" s="391">
        <f>E21+G21+I21+K21+M21+O21+Q21+S21+U21+W21+Y21+AA21+AC21+AE21</f>
        <v>6</v>
      </c>
      <c r="AH21" s="390">
        <f>+AG21*$D21</f>
        <v>17460</v>
      </c>
    </row>
    <row r="22" spans="1:34" ht="16.8">
      <c r="A22" s="392"/>
      <c r="B22" s="393"/>
      <c r="C22" s="394"/>
      <c r="D22" s="505"/>
      <c r="E22" s="395"/>
      <c r="F22" s="395"/>
      <c r="G22" s="395"/>
      <c r="H22" s="395"/>
      <c r="I22" s="395"/>
      <c r="J22" s="395"/>
      <c r="K22" s="395"/>
      <c r="L22" s="395"/>
      <c r="M22" s="395"/>
      <c r="N22" s="395"/>
      <c r="O22" s="395"/>
      <c r="P22" s="395"/>
      <c r="Q22" s="395"/>
      <c r="R22" s="395"/>
      <c r="S22" s="395"/>
      <c r="T22" s="395"/>
      <c r="U22" s="395"/>
      <c r="V22" s="395"/>
      <c r="W22" s="395"/>
      <c r="X22" s="395"/>
      <c r="Y22" s="395"/>
      <c r="Z22" s="395"/>
      <c r="AA22" s="395"/>
      <c r="AB22" s="395"/>
      <c r="AC22" s="395"/>
      <c r="AD22" s="395"/>
      <c r="AE22" s="395"/>
      <c r="AF22" s="395"/>
      <c r="AG22" s="391"/>
      <c r="AH22" s="390"/>
    </row>
    <row r="23" spans="1:34" ht="50.4">
      <c r="A23" s="385">
        <f>A21+1</f>
        <v>6</v>
      </c>
      <c r="B23" s="386" t="s">
        <v>960</v>
      </c>
      <c r="C23" s="387" t="s">
        <v>7</v>
      </c>
      <c r="D23" s="505">
        <v>1385</v>
      </c>
      <c r="E23" s="389">
        <v>0</v>
      </c>
      <c r="F23" s="390">
        <f>+E23*$D23</f>
        <v>0</v>
      </c>
      <c r="G23" s="389">
        <v>0</v>
      </c>
      <c r="H23" s="390">
        <f>+G23*$D23</f>
        <v>0</v>
      </c>
      <c r="I23" s="389">
        <v>0</v>
      </c>
      <c r="J23" s="390">
        <f>+I23*$D23</f>
        <v>0</v>
      </c>
      <c r="K23" s="389">
        <f>ROUND(K10*0.3,0)</f>
        <v>0</v>
      </c>
      <c r="L23" s="390">
        <f>+K23*$D23</f>
        <v>0</v>
      </c>
      <c r="M23" s="389">
        <v>0</v>
      </c>
      <c r="N23" s="390">
        <f>+M23*$D23</f>
        <v>0</v>
      </c>
      <c r="O23" s="389">
        <v>0</v>
      </c>
      <c r="P23" s="390">
        <f>+O23*$D23</f>
        <v>0</v>
      </c>
      <c r="Q23" s="389">
        <v>0</v>
      </c>
      <c r="R23" s="390">
        <f>+Q23*$D23</f>
        <v>0</v>
      </c>
      <c r="S23" s="389">
        <v>0</v>
      </c>
      <c r="T23" s="390">
        <f>+S23*$D23</f>
        <v>0</v>
      </c>
      <c r="U23" s="390">
        <v>0</v>
      </c>
      <c r="V23" s="390">
        <f>+U23*$D23</f>
        <v>0</v>
      </c>
      <c r="W23" s="389">
        <v>0</v>
      </c>
      <c r="X23" s="390">
        <f>+W23*$D23</f>
        <v>0</v>
      </c>
      <c r="Y23" s="390">
        <v>1</v>
      </c>
      <c r="Z23" s="390">
        <f>+Y23*$D23</f>
        <v>1385</v>
      </c>
      <c r="AA23" s="390">
        <v>0</v>
      </c>
      <c r="AB23" s="390">
        <f>+AA23*$D23</f>
        <v>0</v>
      </c>
      <c r="AC23" s="390"/>
      <c r="AD23" s="390"/>
      <c r="AE23" s="389">
        <v>0</v>
      </c>
      <c r="AF23" s="390">
        <f>+AE23*$D23</f>
        <v>0</v>
      </c>
      <c r="AG23" s="391">
        <f>E23+G23+I23+K23+M23+O23+Q23+S23+U23+W23+Y23+AA23+AC23+AE23</f>
        <v>1</v>
      </c>
      <c r="AH23" s="390">
        <f>+AG23*$D23</f>
        <v>1385</v>
      </c>
    </row>
    <row r="24" spans="1:34" ht="16.8">
      <c r="A24" s="392"/>
      <c r="B24" s="393"/>
      <c r="C24" s="394"/>
      <c r="D24" s="505"/>
      <c r="E24" s="395"/>
      <c r="F24" s="395"/>
      <c r="G24" s="395"/>
      <c r="H24" s="395"/>
      <c r="I24" s="395"/>
      <c r="J24" s="395"/>
      <c r="K24" s="395"/>
      <c r="L24" s="395"/>
      <c r="M24" s="395"/>
      <c r="N24" s="395"/>
      <c r="O24" s="395"/>
      <c r="P24" s="395"/>
      <c r="Q24" s="395"/>
      <c r="R24" s="395"/>
      <c r="S24" s="395"/>
      <c r="T24" s="395"/>
      <c r="U24" s="395"/>
      <c r="V24" s="395"/>
      <c r="W24" s="395"/>
      <c r="X24" s="395"/>
      <c r="Y24" s="395"/>
      <c r="Z24" s="395"/>
      <c r="AA24" s="395"/>
      <c r="AB24" s="395"/>
      <c r="AC24" s="395"/>
      <c r="AD24" s="395"/>
      <c r="AE24" s="395"/>
      <c r="AF24" s="395"/>
      <c r="AG24" s="391"/>
      <c r="AH24" s="390"/>
    </row>
    <row r="25" spans="1:34" ht="134.4">
      <c r="A25" s="385">
        <f>A23+1</f>
        <v>7</v>
      </c>
      <c r="B25" s="402" t="s">
        <v>872</v>
      </c>
      <c r="C25" s="387" t="s">
        <v>8</v>
      </c>
      <c r="D25" s="505">
        <v>125</v>
      </c>
      <c r="E25" s="389">
        <v>0</v>
      </c>
      <c r="F25" s="390">
        <f>+E25*$D25</f>
        <v>0</v>
      </c>
      <c r="G25" s="389">
        <v>0</v>
      </c>
      <c r="H25" s="390">
        <f>+G25*$D25</f>
        <v>0</v>
      </c>
      <c r="I25" s="389">
        <v>0</v>
      </c>
      <c r="J25" s="390">
        <f>+I25*$D25</f>
        <v>0</v>
      </c>
      <c r="K25" s="389">
        <v>100</v>
      </c>
      <c r="L25" s="390">
        <f>+K25*$D25</f>
        <v>12500</v>
      </c>
      <c r="M25" s="389">
        <v>50</v>
      </c>
      <c r="N25" s="390">
        <f>+M25*$D25</f>
        <v>6250</v>
      </c>
      <c r="O25" s="389">
        <v>0</v>
      </c>
      <c r="P25" s="390">
        <f>+O25*$D25</f>
        <v>0</v>
      </c>
      <c r="Q25" s="389">
        <v>0</v>
      </c>
      <c r="R25" s="390">
        <f>+Q25*$D25</f>
        <v>0</v>
      </c>
      <c r="S25" s="389">
        <v>0</v>
      </c>
      <c r="T25" s="390">
        <f>+S25*$D25</f>
        <v>0</v>
      </c>
      <c r="U25" s="390">
        <v>10</v>
      </c>
      <c r="V25" s="390">
        <f>+U25*$D25</f>
        <v>1250</v>
      </c>
      <c r="W25" s="389">
        <v>0</v>
      </c>
      <c r="X25" s="390">
        <f>+W25*$D25</f>
        <v>0</v>
      </c>
      <c r="Y25" s="390">
        <v>0</v>
      </c>
      <c r="Z25" s="390">
        <f>+Y25*$D25</f>
        <v>0</v>
      </c>
      <c r="AA25" s="390">
        <v>0</v>
      </c>
      <c r="AB25" s="390">
        <f>+AA25*$D25</f>
        <v>0</v>
      </c>
      <c r="AC25" s="390"/>
      <c r="AD25" s="390"/>
      <c r="AE25" s="389">
        <v>0</v>
      </c>
      <c r="AF25" s="390">
        <f>+AE25*$D25</f>
        <v>0</v>
      </c>
      <c r="AG25" s="391">
        <f>E25+G25+I25+K25+M25+O25+Q25+S25+U25+W25+Y25+AA25+AC25+AE25</f>
        <v>160</v>
      </c>
      <c r="AH25" s="390">
        <f>+AG25*$D25</f>
        <v>20000</v>
      </c>
    </row>
    <row r="26" spans="1:34" ht="16.8">
      <c r="A26" s="396"/>
      <c r="B26" s="403"/>
      <c r="C26" s="398"/>
      <c r="D26" s="505"/>
      <c r="E26" s="395"/>
      <c r="F26" s="395"/>
      <c r="G26" s="395"/>
      <c r="H26" s="395"/>
      <c r="I26" s="395"/>
      <c r="J26" s="395"/>
      <c r="K26" s="395"/>
      <c r="L26" s="395"/>
      <c r="M26" s="395"/>
      <c r="N26" s="395"/>
      <c r="O26" s="395"/>
      <c r="P26" s="395"/>
      <c r="Q26" s="395"/>
      <c r="R26" s="395"/>
      <c r="S26" s="395"/>
      <c r="T26" s="395"/>
      <c r="U26" s="395"/>
      <c r="V26" s="395"/>
      <c r="W26" s="395"/>
      <c r="X26" s="395"/>
      <c r="Y26" s="395"/>
      <c r="Z26" s="395"/>
      <c r="AA26" s="395"/>
      <c r="AB26" s="395"/>
      <c r="AC26" s="395"/>
      <c r="AD26" s="395"/>
      <c r="AE26" s="395"/>
      <c r="AF26" s="395"/>
      <c r="AG26" s="391"/>
      <c r="AH26" s="390"/>
    </row>
    <row r="27" spans="1:34" ht="67.2">
      <c r="A27" s="404">
        <f>A25+1</f>
        <v>8</v>
      </c>
      <c r="B27" s="386" t="s">
        <v>873</v>
      </c>
      <c r="C27" s="391" t="s">
        <v>6</v>
      </c>
      <c r="D27" s="505">
        <v>65</v>
      </c>
      <c r="E27" s="389">
        <v>0</v>
      </c>
      <c r="F27" s="390">
        <f>+E27*$D27</f>
        <v>0</v>
      </c>
      <c r="G27" s="389">
        <v>0</v>
      </c>
      <c r="H27" s="390">
        <f>+G27*$D27</f>
        <v>0</v>
      </c>
      <c r="I27" s="389">
        <v>0</v>
      </c>
      <c r="J27" s="390">
        <f>+I27*$D27</f>
        <v>0</v>
      </c>
      <c r="K27" s="389">
        <v>0</v>
      </c>
      <c r="L27" s="390">
        <f>+K27*$D27</f>
        <v>0</v>
      </c>
      <c r="M27" s="389">
        <v>0</v>
      </c>
      <c r="N27" s="390">
        <f>+M27*$D27</f>
        <v>0</v>
      </c>
      <c r="O27" s="389">
        <v>0</v>
      </c>
      <c r="P27" s="390">
        <f>+O27*$D27</f>
        <v>0</v>
      </c>
      <c r="Q27" s="389">
        <v>0</v>
      </c>
      <c r="R27" s="390">
        <f>+Q27*$D27</f>
        <v>0</v>
      </c>
      <c r="S27" s="389">
        <v>0</v>
      </c>
      <c r="T27" s="390">
        <f>+S27*$D27</f>
        <v>0</v>
      </c>
      <c r="U27" s="390">
        <v>0</v>
      </c>
      <c r="V27" s="390">
        <f>+U27*$D27</f>
        <v>0</v>
      </c>
      <c r="W27" s="389">
        <v>0</v>
      </c>
      <c r="X27" s="390">
        <f>+W27*$D27</f>
        <v>0</v>
      </c>
      <c r="Y27" s="390">
        <v>0</v>
      </c>
      <c r="Z27" s="390">
        <f>+Y27*$D27</f>
        <v>0</v>
      </c>
      <c r="AA27" s="390">
        <v>0</v>
      </c>
      <c r="AB27" s="390">
        <f>+AA27*$D27</f>
        <v>0</v>
      </c>
      <c r="AC27" s="390"/>
      <c r="AD27" s="390"/>
      <c r="AE27" s="389">
        <v>0</v>
      </c>
      <c r="AF27" s="390">
        <f>+AE27*$D27</f>
        <v>0</v>
      </c>
      <c r="AG27" s="391">
        <f>E27+G27+I27+K27+M27+O27+Q27+S27+U27+W27+Y27+AA27+AC27+AE27</f>
        <v>0</v>
      </c>
      <c r="AH27" s="390">
        <f>+AG27*$D27</f>
        <v>0</v>
      </c>
    </row>
    <row r="28" spans="1:34" ht="16.8">
      <c r="A28" s="387"/>
      <c r="B28" s="405"/>
      <c r="C28" s="394"/>
      <c r="D28" s="505"/>
      <c r="E28" s="395"/>
      <c r="F28" s="395"/>
      <c r="G28" s="395"/>
      <c r="H28" s="395"/>
      <c r="I28" s="395"/>
      <c r="J28" s="395"/>
      <c r="K28" s="395"/>
      <c r="L28" s="395"/>
      <c r="M28" s="395"/>
      <c r="N28" s="395"/>
      <c r="O28" s="395"/>
      <c r="P28" s="395"/>
      <c r="Q28" s="395"/>
      <c r="R28" s="395"/>
      <c r="S28" s="395"/>
      <c r="T28" s="395"/>
      <c r="U28" s="395"/>
      <c r="V28" s="395"/>
      <c r="W28" s="395"/>
      <c r="X28" s="395"/>
      <c r="Y28" s="395"/>
      <c r="Z28" s="395"/>
      <c r="AA28" s="395"/>
      <c r="AB28" s="395"/>
      <c r="AC28" s="395"/>
      <c r="AD28" s="395"/>
      <c r="AE28" s="395"/>
      <c r="AF28" s="395"/>
      <c r="AG28" s="391"/>
      <c r="AH28" s="390"/>
    </row>
    <row r="29" spans="1:34" ht="67.2">
      <c r="A29" s="404">
        <f>A27+1</f>
        <v>9</v>
      </c>
      <c r="B29" s="403" t="s">
        <v>840</v>
      </c>
      <c r="C29" s="391"/>
      <c r="D29" s="505"/>
      <c r="E29" s="389"/>
      <c r="F29" s="390"/>
      <c r="G29" s="389"/>
      <c r="H29" s="390"/>
      <c r="I29" s="389"/>
      <c r="J29" s="390"/>
      <c r="K29" s="389"/>
      <c r="L29" s="390"/>
      <c r="M29" s="389"/>
      <c r="N29" s="390"/>
      <c r="O29" s="389"/>
      <c r="P29" s="390"/>
      <c r="Q29" s="389"/>
      <c r="R29" s="390"/>
      <c r="S29" s="389"/>
      <c r="T29" s="390"/>
      <c r="U29" s="390"/>
      <c r="V29" s="390"/>
      <c r="W29" s="389"/>
      <c r="X29" s="390"/>
      <c r="Y29" s="390"/>
      <c r="Z29" s="390"/>
      <c r="AA29" s="390"/>
      <c r="AB29" s="390"/>
      <c r="AC29" s="390"/>
      <c r="AD29" s="390"/>
      <c r="AE29" s="389"/>
      <c r="AF29" s="390"/>
      <c r="AG29" s="391"/>
      <c r="AH29" s="390"/>
    </row>
    <row r="30" spans="1:34" ht="17.399999999999999">
      <c r="A30" s="396"/>
      <c r="B30" s="406" t="s">
        <v>367</v>
      </c>
      <c r="C30" s="398" t="s">
        <v>8</v>
      </c>
      <c r="D30" s="505">
        <v>360</v>
      </c>
      <c r="E30" s="389">
        <v>0</v>
      </c>
      <c r="F30" s="390">
        <f>+E30*$D30</f>
        <v>0</v>
      </c>
      <c r="G30" s="389">
        <v>0</v>
      </c>
      <c r="H30" s="390">
        <f>+G30*$D30</f>
        <v>0</v>
      </c>
      <c r="I30" s="389">
        <v>0</v>
      </c>
      <c r="J30" s="390">
        <f>+I30*$D30</f>
        <v>0</v>
      </c>
      <c r="K30" s="389">
        <f>10</f>
        <v>10</v>
      </c>
      <c r="L30" s="390">
        <f>+K30*$D30</f>
        <v>3600</v>
      </c>
      <c r="M30" s="389">
        <v>0</v>
      </c>
      <c r="N30" s="390">
        <f>+M30*$D30</f>
        <v>0</v>
      </c>
      <c r="O30" s="389">
        <v>0</v>
      </c>
      <c r="P30" s="390">
        <f>+O30*$D30</f>
        <v>0</v>
      </c>
      <c r="Q30" s="389">
        <v>0</v>
      </c>
      <c r="R30" s="390">
        <f>+Q30*$D30</f>
        <v>0</v>
      </c>
      <c r="S30" s="389">
        <v>0</v>
      </c>
      <c r="T30" s="390">
        <f>+S30*$D30</f>
        <v>0</v>
      </c>
      <c r="U30" s="390">
        <v>0</v>
      </c>
      <c r="V30" s="390">
        <f>+U30*$D30</f>
        <v>0</v>
      </c>
      <c r="W30" s="389">
        <v>0</v>
      </c>
      <c r="X30" s="390">
        <f>+W30*$D30</f>
        <v>0</v>
      </c>
      <c r="Y30" s="390">
        <v>0</v>
      </c>
      <c r="Z30" s="390">
        <f>+Y30*$D30</f>
        <v>0</v>
      </c>
      <c r="AA30" s="390">
        <v>0</v>
      </c>
      <c r="AB30" s="390">
        <f>+AA30*$D30</f>
        <v>0</v>
      </c>
      <c r="AC30" s="390"/>
      <c r="AD30" s="390"/>
      <c r="AE30" s="389">
        <v>0</v>
      </c>
      <c r="AF30" s="390">
        <f>+AE30*$D30</f>
        <v>0</v>
      </c>
      <c r="AG30" s="391">
        <f>E30+G30+I30+K30+M30+O30+Q30+S30+U30+W30+Y30+AA30+AC30+AE30</f>
        <v>10</v>
      </c>
      <c r="AH30" s="390">
        <f>+AG30*$D30</f>
        <v>3600</v>
      </c>
    </row>
    <row r="31" spans="1:34" ht="16.8">
      <c r="A31" s="408"/>
      <c r="B31" s="405"/>
      <c r="C31" s="409"/>
      <c r="D31" s="505"/>
      <c r="E31" s="389"/>
      <c r="F31" s="390"/>
      <c r="G31" s="389"/>
      <c r="H31" s="390"/>
      <c r="I31" s="389"/>
      <c r="J31" s="390"/>
      <c r="K31" s="389"/>
      <c r="L31" s="390"/>
      <c r="M31" s="389"/>
      <c r="N31" s="390"/>
      <c r="O31" s="389"/>
      <c r="P31" s="390"/>
      <c r="Q31" s="389"/>
      <c r="R31" s="390"/>
      <c r="S31" s="389"/>
      <c r="T31" s="390"/>
      <c r="U31" s="390"/>
      <c r="V31" s="390"/>
      <c r="W31" s="389"/>
      <c r="X31" s="390"/>
      <c r="Y31" s="390"/>
      <c r="Z31" s="390"/>
      <c r="AA31" s="390"/>
      <c r="AB31" s="390"/>
      <c r="AC31" s="390"/>
      <c r="AD31" s="390"/>
      <c r="AE31" s="389"/>
      <c r="AF31" s="390"/>
      <c r="AG31" s="391"/>
      <c r="AH31" s="390"/>
    </row>
    <row r="32" spans="1:34" ht="50.4">
      <c r="A32" s="408">
        <f>A29+1</f>
        <v>10</v>
      </c>
      <c r="B32" s="410" t="s">
        <v>354</v>
      </c>
      <c r="C32" s="409"/>
      <c r="D32" s="505"/>
      <c r="E32" s="395"/>
      <c r="F32" s="395"/>
      <c r="G32" s="395"/>
      <c r="H32" s="395"/>
      <c r="I32" s="395"/>
      <c r="J32" s="395"/>
      <c r="K32" s="395"/>
      <c r="L32" s="395"/>
      <c r="M32" s="395"/>
      <c r="N32" s="395"/>
      <c r="O32" s="395"/>
      <c r="P32" s="395"/>
      <c r="Q32" s="395"/>
      <c r="R32" s="395"/>
      <c r="S32" s="395"/>
      <c r="T32" s="395"/>
      <c r="U32" s="395"/>
      <c r="V32" s="395"/>
      <c r="W32" s="395"/>
      <c r="X32" s="395"/>
      <c r="Y32" s="395"/>
      <c r="Z32" s="395"/>
      <c r="AA32" s="395"/>
      <c r="AB32" s="395"/>
      <c r="AC32" s="395"/>
      <c r="AD32" s="395"/>
      <c r="AE32" s="395"/>
      <c r="AF32" s="395"/>
      <c r="AG32" s="391"/>
      <c r="AH32" s="390"/>
    </row>
    <row r="33" spans="1:43" ht="17.399999999999999">
      <c r="A33" s="408"/>
      <c r="B33" s="411" t="s">
        <v>355</v>
      </c>
      <c r="C33" s="409" t="s">
        <v>7</v>
      </c>
      <c r="D33" s="505">
        <v>3800</v>
      </c>
      <c r="E33" s="389">
        <v>0</v>
      </c>
      <c r="F33" s="390">
        <f>+E33*$D33</f>
        <v>0</v>
      </c>
      <c r="G33" s="389">
        <v>0</v>
      </c>
      <c r="H33" s="390">
        <f>+G33*$D33</f>
        <v>0</v>
      </c>
      <c r="I33" s="389">
        <v>0</v>
      </c>
      <c r="J33" s="390">
        <f>+I33*$D33</f>
        <v>0</v>
      </c>
      <c r="K33" s="389">
        <v>0</v>
      </c>
      <c r="L33" s="390">
        <f>+K33*$D33</f>
        <v>0</v>
      </c>
      <c r="M33" s="395">
        <v>0</v>
      </c>
      <c r="N33" s="390">
        <f>+M33*$D33</f>
        <v>0</v>
      </c>
      <c r="O33" s="389">
        <v>0</v>
      </c>
      <c r="P33" s="390">
        <f>+O33*$D33</f>
        <v>0</v>
      </c>
      <c r="Q33" s="389">
        <v>0</v>
      </c>
      <c r="R33" s="390">
        <f>+Q33*$D33</f>
        <v>0</v>
      </c>
      <c r="S33" s="395">
        <v>0</v>
      </c>
      <c r="T33" s="390">
        <f>+S33*$D33</f>
        <v>0</v>
      </c>
      <c r="U33" s="390">
        <v>0</v>
      </c>
      <c r="V33" s="390">
        <f>+U33*$D33</f>
        <v>0</v>
      </c>
      <c r="W33" s="389">
        <v>0</v>
      </c>
      <c r="X33" s="390">
        <f>+W33*$D33</f>
        <v>0</v>
      </c>
      <c r="Y33" s="390">
        <v>0</v>
      </c>
      <c r="Z33" s="390">
        <f>+Y33*$D33</f>
        <v>0</v>
      </c>
      <c r="AA33" s="390">
        <v>0</v>
      </c>
      <c r="AB33" s="390">
        <f>+AA33*$D33</f>
        <v>0</v>
      </c>
      <c r="AC33" s="390"/>
      <c r="AD33" s="390"/>
      <c r="AE33" s="389">
        <v>0</v>
      </c>
      <c r="AF33" s="390">
        <f>+AE33*$D33</f>
        <v>0</v>
      </c>
      <c r="AG33" s="391">
        <f>E33+G33+I33+K33+M33+O33+Q33+S33+U33+W33+Y33+AA33+AC33+AE33</f>
        <v>0</v>
      </c>
      <c r="AH33" s="390">
        <f>+AG33*$D33</f>
        <v>0</v>
      </c>
    </row>
    <row r="34" spans="1:43" ht="16.8">
      <c r="A34" s="376"/>
      <c r="B34" s="400"/>
      <c r="C34" s="398"/>
      <c r="D34" s="505"/>
      <c r="E34" s="395"/>
      <c r="F34" s="395"/>
      <c r="G34" s="395"/>
      <c r="H34" s="395"/>
      <c r="I34" s="395"/>
      <c r="J34" s="395"/>
      <c r="K34" s="395"/>
      <c r="L34" s="395"/>
      <c r="M34" s="395"/>
      <c r="N34" s="395"/>
      <c r="O34" s="395"/>
      <c r="P34" s="395"/>
      <c r="Q34" s="395"/>
      <c r="R34" s="395"/>
      <c r="S34" s="395"/>
      <c r="T34" s="395"/>
      <c r="U34" s="395"/>
      <c r="V34" s="395"/>
      <c r="W34" s="395"/>
      <c r="X34" s="395"/>
      <c r="Y34" s="395"/>
      <c r="Z34" s="395"/>
      <c r="AA34" s="395"/>
      <c r="AB34" s="395"/>
      <c r="AC34" s="395"/>
      <c r="AD34" s="395"/>
      <c r="AE34" s="395"/>
      <c r="AF34" s="395"/>
      <c r="AG34" s="391"/>
      <c r="AH34" s="390"/>
    </row>
    <row r="35" spans="1:43" ht="50.4">
      <c r="A35" s="396">
        <f>A32+1</f>
        <v>11</v>
      </c>
      <c r="B35" s="403" t="s">
        <v>959</v>
      </c>
      <c r="C35" s="398" t="s">
        <v>6</v>
      </c>
      <c r="D35" s="505">
        <v>130</v>
      </c>
      <c r="E35" s="389">
        <v>0</v>
      </c>
      <c r="F35" s="390">
        <f>+E35*$D35</f>
        <v>0</v>
      </c>
      <c r="G35" s="389">
        <v>0</v>
      </c>
      <c r="H35" s="390">
        <f>+G35*$D35</f>
        <v>0</v>
      </c>
      <c r="I35" s="389">
        <v>0</v>
      </c>
      <c r="J35" s="390">
        <f>+I35*$D35</f>
        <v>0</v>
      </c>
      <c r="K35" s="389">
        <v>0</v>
      </c>
      <c r="L35" s="390">
        <f>+K35*$D35</f>
        <v>0</v>
      </c>
      <c r="M35" s="395">
        <v>0</v>
      </c>
      <c r="N35" s="390">
        <f>+M35*$D35</f>
        <v>0</v>
      </c>
      <c r="O35" s="389">
        <v>0</v>
      </c>
      <c r="P35" s="390">
        <f>+O35*$D35</f>
        <v>0</v>
      </c>
      <c r="Q35" s="389">
        <v>0</v>
      </c>
      <c r="R35" s="390">
        <f>+Q35*$D35</f>
        <v>0</v>
      </c>
      <c r="S35" s="395">
        <v>0</v>
      </c>
      <c r="T35" s="390">
        <f>+S35*$D35</f>
        <v>0</v>
      </c>
      <c r="U35" s="395"/>
      <c r="V35" s="390">
        <f>+U35*$D35</f>
        <v>0</v>
      </c>
      <c r="W35" s="390">
        <v>0</v>
      </c>
      <c r="X35" s="390">
        <f>+W35*$D35</f>
        <v>0</v>
      </c>
      <c r="Y35" s="390">
        <v>0</v>
      </c>
      <c r="Z35" s="390">
        <f>+Y35*$D35</f>
        <v>0</v>
      </c>
      <c r="AA35" s="390">
        <v>0</v>
      </c>
      <c r="AB35" s="390">
        <f>+AA35*$D35</f>
        <v>0</v>
      </c>
      <c r="AC35" s="390"/>
      <c r="AD35" s="390"/>
      <c r="AE35" s="389">
        <v>0</v>
      </c>
      <c r="AF35" s="390">
        <f>+AE35*$D35</f>
        <v>0</v>
      </c>
      <c r="AG35" s="391">
        <f>E35+G35+I35+K35+M35+O35+Q35+S35+U35+W35+Y35+AA35+AC35+AE35</f>
        <v>0</v>
      </c>
      <c r="AH35" s="390">
        <f>+AG35*$D35</f>
        <v>0</v>
      </c>
    </row>
    <row r="36" spans="1:43" ht="16.8">
      <c r="A36" s="376"/>
      <c r="B36" s="400"/>
      <c r="C36" s="398"/>
      <c r="D36" s="505"/>
      <c r="E36" s="395"/>
      <c r="F36" s="395"/>
      <c r="G36" s="395"/>
      <c r="H36" s="395"/>
      <c r="I36" s="395"/>
      <c r="J36" s="395"/>
      <c r="K36" s="395"/>
      <c r="L36" s="395"/>
      <c r="M36" s="395"/>
      <c r="N36" s="395"/>
      <c r="O36" s="395"/>
      <c r="P36" s="395"/>
      <c r="Q36" s="395"/>
      <c r="R36" s="395"/>
      <c r="S36" s="395"/>
      <c r="T36" s="395"/>
      <c r="U36" s="395"/>
      <c r="V36" s="395"/>
      <c r="W36" s="395"/>
      <c r="X36" s="395"/>
      <c r="Y36" s="395"/>
      <c r="Z36" s="395"/>
      <c r="AA36" s="395"/>
      <c r="AB36" s="395"/>
      <c r="AC36" s="395"/>
      <c r="AD36" s="395"/>
      <c r="AE36" s="395"/>
      <c r="AF36" s="395"/>
      <c r="AG36" s="391"/>
      <c r="AH36" s="390"/>
    </row>
    <row r="37" spans="1:43" ht="84">
      <c r="A37" s="404">
        <f>A35+1</f>
        <v>12</v>
      </c>
      <c r="B37" s="386" t="s">
        <v>874</v>
      </c>
      <c r="C37" s="391" t="s">
        <v>9</v>
      </c>
      <c r="D37" s="505">
        <v>145</v>
      </c>
      <c r="E37" s="389">
        <v>0</v>
      </c>
      <c r="F37" s="390">
        <f>+E37*$D37</f>
        <v>0</v>
      </c>
      <c r="G37" s="389">
        <v>0</v>
      </c>
      <c r="H37" s="390">
        <f>+G37*$D37</f>
        <v>0</v>
      </c>
      <c r="I37" s="389">
        <v>0</v>
      </c>
      <c r="J37" s="390">
        <f>+I37*$D37</f>
        <v>0</v>
      </c>
      <c r="K37" s="389">
        <v>0</v>
      </c>
      <c r="L37" s="390">
        <f>+K37*$D37</f>
        <v>0</v>
      </c>
      <c r="M37" s="389">
        <v>0</v>
      </c>
      <c r="N37" s="390">
        <f>+M37*$D37</f>
        <v>0</v>
      </c>
      <c r="O37" s="389">
        <v>0</v>
      </c>
      <c r="P37" s="390">
        <f>+O37*$D37</f>
        <v>0</v>
      </c>
      <c r="Q37" s="389">
        <v>0</v>
      </c>
      <c r="R37" s="390">
        <f>+Q37*$D37</f>
        <v>0</v>
      </c>
      <c r="S37" s="389">
        <v>0</v>
      </c>
      <c r="T37" s="390">
        <f>+S37*$D37</f>
        <v>0</v>
      </c>
      <c r="U37" s="390">
        <v>0</v>
      </c>
      <c r="V37" s="390">
        <f>+U37*$D37</f>
        <v>0</v>
      </c>
      <c r="W37" s="389">
        <v>0</v>
      </c>
      <c r="X37" s="390">
        <f>+W37*$D37</f>
        <v>0</v>
      </c>
      <c r="Y37" s="390">
        <v>0</v>
      </c>
      <c r="Z37" s="390">
        <f>+Y37*$D37</f>
        <v>0</v>
      </c>
      <c r="AA37" s="390">
        <v>0</v>
      </c>
      <c r="AB37" s="390">
        <f>+AA37*$D37</f>
        <v>0</v>
      </c>
      <c r="AC37" s="390"/>
      <c r="AD37" s="390"/>
      <c r="AE37" s="389">
        <v>0</v>
      </c>
      <c r="AF37" s="390">
        <f>+AE37*$D37</f>
        <v>0</v>
      </c>
      <c r="AG37" s="391">
        <f>E37+G37+I37+K37+M37+O37+Q37+S37+U37+W37+Y37+AA37+AC37+AE37</f>
        <v>0</v>
      </c>
      <c r="AH37" s="390">
        <f>+AG37*$D37</f>
        <v>0</v>
      </c>
    </row>
    <row r="38" spans="1:43" ht="16.8">
      <c r="A38" s="387"/>
      <c r="B38" s="405"/>
      <c r="C38" s="394"/>
      <c r="D38" s="505"/>
      <c r="E38" s="395"/>
      <c r="F38" s="395"/>
      <c r="G38" s="395"/>
      <c r="H38" s="395"/>
      <c r="I38" s="395"/>
      <c r="J38" s="395"/>
      <c r="K38" s="395"/>
      <c r="L38" s="395"/>
      <c r="M38" s="395"/>
      <c r="N38" s="395"/>
      <c r="O38" s="395"/>
      <c r="P38" s="395"/>
      <c r="Q38" s="395"/>
      <c r="R38" s="395"/>
      <c r="S38" s="395"/>
      <c r="T38" s="395"/>
      <c r="U38" s="395"/>
      <c r="V38" s="395"/>
      <c r="W38" s="395"/>
      <c r="X38" s="395"/>
      <c r="Y38" s="395"/>
      <c r="Z38" s="395"/>
      <c r="AA38" s="395"/>
      <c r="AB38" s="395"/>
      <c r="AC38" s="395"/>
      <c r="AD38" s="395"/>
      <c r="AE38" s="395"/>
      <c r="AF38" s="395"/>
      <c r="AG38" s="391"/>
      <c r="AH38" s="390"/>
    </row>
    <row r="39" spans="1:43" ht="50.4">
      <c r="A39" s="404">
        <f>A37+1</f>
        <v>13</v>
      </c>
      <c r="B39" s="386" t="s">
        <v>875</v>
      </c>
      <c r="C39" s="391" t="s">
        <v>8</v>
      </c>
      <c r="D39" s="505">
        <v>95</v>
      </c>
      <c r="E39" s="389">
        <v>0</v>
      </c>
      <c r="F39" s="390">
        <f>+E39*$D39</f>
        <v>0</v>
      </c>
      <c r="G39" s="389">
        <v>0</v>
      </c>
      <c r="H39" s="390">
        <f>+G39*$D39</f>
        <v>0</v>
      </c>
      <c r="I39" s="389">
        <v>0</v>
      </c>
      <c r="J39" s="390">
        <f>+I39*$D39</f>
        <v>0</v>
      </c>
      <c r="K39" s="389">
        <v>0</v>
      </c>
      <c r="L39" s="390">
        <f>+K39*$D39</f>
        <v>0</v>
      </c>
      <c r="M39" s="389">
        <v>0</v>
      </c>
      <c r="N39" s="390">
        <f>+M39*$D39</f>
        <v>0</v>
      </c>
      <c r="O39" s="389">
        <v>0</v>
      </c>
      <c r="P39" s="390">
        <f>+O39*$D39</f>
        <v>0</v>
      </c>
      <c r="Q39" s="389">
        <v>0</v>
      </c>
      <c r="R39" s="390">
        <f>+Q39*$D39</f>
        <v>0</v>
      </c>
      <c r="S39" s="389">
        <v>0</v>
      </c>
      <c r="T39" s="390">
        <f>+S39*$D39</f>
        <v>0</v>
      </c>
      <c r="U39" s="390">
        <v>0</v>
      </c>
      <c r="V39" s="390">
        <f>+U39*$D39</f>
        <v>0</v>
      </c>
      <c r="W39" s="389">
        <v>0</v>
      </c>
      <c r="X39" s="390">
        <f>+W39*$D39</f>
        <v>0</v>
      </c>
      <c r="Y39" s="390">
        <v>0</v>
      </c>
      <c r="Z39" s="390">
        <f>+Y39*$D39</f>
        <v>0</v>
      </c>
      <c r="AA39" s="390">
        <v>0</v>
      </c>
      <c r="AB39" s="390">
        <f>+AA39*$D39</f>
        <v>0</v>
      </c>
      <c r="AC39" s="390"/>
      <c r="AD39" s="390"/>
      <c r="AE39" s="389">
        <v>0</v>
      </c>
      <c r="AF39" s="390">
        <f>+AE39*$D39</f>
        <v>0</v>
      </c>
      <c r="AG39" s="391">
        <f>E39+G39+I39+K39+M39+O39+Q39+S39+U39+W39+Y39+AA39+AC39+AE39</f>
        <v>0</v>
      </c>
      <c r="AH39" s="390">
        <f>+AG39*$D39</f>
        <v>0</v>
      </c>
    </row>
    <row r="40" spans="1:43" ht="16.8">
      <c r="A40" s="387"/>
      <c r="B40" s="412"/>
      <c r="C40" s="391"/>
      <c r="D40" s="505"/>
      <c r="E40" s="413"/>
      <c r="F40" s="413"/>
      <c r="G40" s="413"/>
      <c r="H40" s="413"/>
      <c r="I40" s="413"/>
      <c r="J40" s="413"/>
      <c r="K40" s="413"/>
      <c r="L40" s="413"/>
      <c r="M40" s="413"/>
      <c r="N40" s="413"/>
      <c r="O40" s="413"/>
      <c r="P40" s="413"/>
      <c r="Q40" s="413"/>
      <c r="R40" s="413"/>
      <c r="S40" s="413"/>
      <c r="T40" s="413"/>
      <c r="U40" s="413"/>
      <c r="V40" s="413"/>
      <c r="W40" s="413"/>
      <c r="X40" s="413"/>
      <c r="Y40" s="413"/>
      <c r="Z40" s="413"/>
      <c r="AA40" s="413"/>
      <c r="AB40" s="413"/>
      <c r="AC40" s="413"/>
      <c r="AD40" s="413"/>
      <c r="AE40" s="413"/>
      <c r="AF40" s="413"/>
      <c r="AG40" s="391"/>
      <c r="AH40" s="390"/>
    </row>
    <row r="41" spans="1:43" ht="50.4">
      <c r="A41" s="404">
        <f>A39+1</f>
        <v>14</v>
      </c>
      <c r="B41" s="386" t="s">
        <v>876</v>
      </c>
      <c r="C41" s="394"/>
      <c r="D41" s="505"/>
      <c r="E41" s="395"/>
      <c r="F41" s="395"/>
      <c r="G41" s="395"/>
      <c r="H41" s="395"/>
      <c r="I41" s="395"/>
      <c r="J41" s="395"/>
      <c r="K41" s="395"/>
      <c r="L41" s="395"/>
      <c r="M41" s="395"/>
      <c r="N41" s="395"/>
      <c r="O41" s="395"/>
      <c r="P41" s="395"/>
      <c r="Q41" s="395"/>
      <c r="R41" s="395"/>
      <c r="S41" s="395"/>
      <c r="T41" s="395"/>
      <c r="U41" s="395"/>
      <c r="V41" s="395"/>
      <c r="W41" s="395"/>
      <c r="X41" s="395"/>
      <c r="Y41" s="395"/>
      <c r="Z41" s="395"/>
      <c r="AA41" s="395"/>
      <c r="AB41" s="395"/>
      <c r="AC41" s="395"/>
      <c r="AD41" s="395"/>
      <c r="AE41" s="395"/>
      <c r="AF41" s="395"/>
      <c r="AG41" s="391"/>
      <c r="AH41" s="390"/>
    </row>
    <row r="42" spans="1:43" ht="16.8">
      <c r="A42" s="387"/>
      <c r="B42" s="412" t="s">
        <v>616</v>
      </c>
      <c r="C42" s="391" t="s">
        <v>7</v>
      </c>
      <c r="D42" s="505">
        <v>1890</v>
      </c>
      <c r="E42" s="389">
        <v>0</v>
      </c>
      <c r="F42" s="390">
        <f>+E42*$D42</f>
        <v>0</v>
      </c>
      <c r="G42" s="389">
        <v>0</v>
      </c>
      <c r="H42" s="390">
        <f>+G42*$D42</f>
        <v>0</v>
      </c>
      <c r="I42" s="389">
        <v>0</v>
      </c>
      <c r="J42" s="390">
        <f>+I42*$D42</f>
        <v>0</v>
      </c>
      <c r="K42" s="389">
        <v>0</v>
      </c>
      <c r="L42" s="390">
        <f>+K42*$D42</f>
        <v>0</v>
      </c>
      <c r="M42" s="389">
        <v>10</v>
      </c>
      <c r="N42" s="390">
        <f>+M42*$D42</f>
        <v>18900</v>
      </c>
      <c r="O42" s="389">
        <v>0</v>
      </c>
      <c r="P42" s="390">
        <f>+O42*$D42</f>
        <v>0</v>
      </c>
      <c r="Q42" s="389">
        <v>0</v>
      </c>
      <c r="R42" s="390">
        <f>+Q42*$D42</f>
        <v>0</v>
      </c>
      <c r="S42" s="389">
        <v>0</v>
      </c>
      <c r="T42" s="390">
        <f>+S42*$D42</f>
        <v>0</v>
      </c>
      <c r="U42" s="390">
        <v>0</v>
      </c>
      <c r="V42" s="390">
        <f>+U42*$D42</f>
        <v>0</v>
      </c>
      <c r="W42" s="389">
        <v>0</v>
      </c>
      <c r="X42" s="390">
        <f>+W42*$D42</f>
        <v>0</v>
      </c>
      <c r="Y42" s="390">
        <v>0</v>
      </c>
      <c r="Z42" s="390">
        <f>+Y42*$D42</f>
        <v>0</v>
      </c>
      <c r="AA42" s="390">
        <v>0</v>
      </c>
      <c r="AB42" s="390">
        <f>+AA42*$D42</f>
        <v>0</v>
      </c>
      <c r="AC42" s="390"/>
      <c r="AD42" s="390"/>
      <c r="AE42" s="389">
        <v>0</v>
      </c>
      <c r="AF42" s="390">
        <f>+AE42*$D42</f>
        <v>0</v>
      </c>
      <c r="AG42" s="391">
        <f>E42+G42+I42+K42+M42+O42+Q42+S42+U42+W42+Y42+AA42+AC42+AE42</f>
        <v>10</v>
      </c>
      <c r="AH42" s="390">
        <f>+AG42*$D42</f>
        <v>18900</v>
      </c>
    </row>
    <row r="43" spans="1:43" ht="16.8">
      <c r="A43" s="414"/>
      <c r="B43" s="415"/>
      <c r="C43" s="388"/>
      <c r="D43" s="505"/>
      <c r="E43" s="389"/>
      <c r="F43" s="390"/>
      <c r="G43" s="389"/>
      <c r="H43" s="390"/>
      <c r="I43" s="389"/>
      <c r="J43" s="390"/>
      <c r="K43" s="389"/>
      <c r="L43" s="390"/>
      <c r="M43" s="389"/>
      <c r="N43" s="390"/>
      <c r="O43" s="389"/>
      <c r="P43" s="390"/>
      <c r="Q43" s="389"/>
      <c r="R43" s="390"/>
      <c r="S43" s="389"/>
      <c r="T43" s="390"/>
      <c r="U43" s="390"/>
      <c r="V43" s="390"/>
      <c r="W43" s="389"/>
      <c r="X43" s="390"/>
      <c r="Y43" s="390"/>
      <c r="Z43" s="390"/>
      <c r="AA43" s="390"/>
      <c r="AB43" s="390"/>
      <c r="AC43" s="390"/>
      <c r="AD43" s="390"/>
      <c r="AE43" s="389"/>
      <c r="AF43" s="390"/>
      <c r="AG43" s="391"/>
      <c r="AH43" s="390"/>
    </row>
    <row r="44" spans="1:43" ht="67.2">
      <c r="A44" s="416">
        <f>A41+1</f>
        <v>15</v>
      </c>
      <c r="B44" s="417" t="s">
        <v>617</v>
      </c>
      <c r="C44" s="388" t="s">
        <v>7</v>
      </c>
      <c r="D44" s="505">
        <v>2247</v>
      </c>
      <c r="E44" s="389">
        <v>0</v>
      </c>
      <c r="F44" s="390">
        <f>+E44*$D44</f>
        <v>0</v>
      </c>
      <c r="G44" s="389">
        <v>0</v>
      </c>
      <c r="H44" s="390">
        <f>+G44*$D44</f>
        <v>0</v>
      </c>
      <c r="I44" s="389">
        <v>0</v>
      </c>
      <c r="J44" s="390">
        <f>+I44*$D44</f>
        <v>0</v>
      </c>
      <c r="K44" s="389">
        <v>5</v>
      </c>
      <c r="L44" s="390">
        <f>+K44*$D44</f>
        <v>11235</v>
      </c>
      <c r="M44" s="389">
        <v>0</v>
      </c>
      <c r="N44" s="390">
        <f>+M44*$D44</f>
        <v>0</v>
      </c>
      <c r="O44" s="389">
        <v>0</v>
      </c>
      <c r="P44" s="390">
        <f>+O44*$D44</f>
        <v>0</v>
      </c>
      <c r="Q44" s="389">
        <v>0</v>
      </c>
      <c r="R44" s="390">
        <f>+Q44*$D44</f>
        <v>0</v>
      </c>
      <c r="S44" s="389">
        <v>0</v>
      </c>
      <c r="T44" s="390">
        <f>+S44*$D44</f>
        <v>0</v>
      </c>
      <c r="U44" s="390">
        <v>0</v>
      </c>
      <c r="V44" s="390">
        <f>+U44*$D44</f>
        <v>0</v>
      </c>
      <c r="W44" s="389">
        <v>0</v>
      </c>
      <c r="X44" s="390">
        <f>+W44*$D44</f>
        <v>0</v>
      </c>
      <c r="Y44" s="390">
        <v>0</v>
      </c>
      <c r="Z44" s="390">
        <f>+Y44*$D44</f>
        <v>0</v>
      </c>
      <c r="AA44" s="390">
        <v>0</v>
      </c>
      <c r="AB44" s="390">
        <f>+AA44*$D44</f>
        <v>0</v>
      </c>
      <c r="AC44" s="390"/>
      <c r="AD44" s="390"/>
      <c r="AE44" s="389">
        <v>0</v>
      </c>
      <c r="AF44" s="390">
        <f>+AE44*$D44</f>
        <v>0</v>
      </c>
      <c r="AG44" s="391">
        <f>E44+G44+I44+K44+M44+O44+Q44+S44+U44+W44+Y44+AA44+AC44+AE44</f>
        <v>5</v>
      </c>
      <c r="AH44" s="390">
        <f>+AG44*$D44</f>
        <v>11235</v>
      </c>
    </row>
    <row r="45" spans="1:43" ht="16.8">
      <c r="A45" s="416"/>
      <c r="B45" s="417"/>
      <c r="C45" s="388"/>
      <c r="D45" s="505"/>
      <c r="E45" s="389"/>
      <c r="F45" s="390"/>
      <c r="G45" s="389"/>
      <c r="H45" s="390"/>
      <c r="I45" s="389"/>
      <c r="J45" s="390"/>
      <c r="K45" s="389"/>
      <c r="L45" s="390"/>
      <c r="M45" s="389"/>
      <c r="N45" s="390"/>
      <c r="O45" s="389"/>
      <c r="P45" s="390"/>
      <c r="Q45" s="389"/>
      <c r="R45" s="390"/>
      <c r="S45" s="389"/>
      <c r="T45" s="390"/>
      <c r="U45" s="390"/>
      <c r="V45" s="390"/>
      <c r="W45" s="389"/>
      <c r="X45" s="390"/>
      <c r="Y45" s="390"/>
      <c r="Z45" s="390"/>
      <c r="AA45" s="390"/>
      <c r="AB45" s="390"/>
      <c r="AC45" s="390"/>
      <c r="AD45" s="390"/>
      <c r="AE45" s="389"/>
      <c r="AF45" s="390"/>
      <c r="AG45" s="391"/>
      <c r="AH45" s="390"/>
    </row>
    <row r="46" spans="1:43" ht="33.6">
      <c r="A46" s="416">
        <f>A44+1</f>
        <v>16</v>
      </c>
      <c r="B46" s="417" t="s">
        <v>618</v>
      </c>
      <c r="C46" s="388" t="s">
        <v>582</v>
      </c>
      <c r="D46" s="505">
        <v>651</v>
      </c>
      <c r="E46" s="389">
        <v>0</v>
      </c>
      <c r="F46" s="390">
        <f>+E46*$D46</f>
        <v>0</v>
      </c>
      <c r="G46" s="389">
        <v>0</v>
      </c>
      <c r="H46" s="390">
        <f>+G46*$D46</f>
        <v>0</v>
      </c>
      <c r="I46" s="389">
        <v>0</v>
      </c>
      <c r="J46" s="390">
        <f>+I46*$D46</f>
        <v>0</v>
      </c>
      <c r="K46" s="389">
        <v>5</v>
      </c>
      <c r="L46" s="390">
        <f>+K46*$D46</f>
        <v>3255</v>
      </c>
      <c r="M46" s="389">
        <v>0</v>
      </c>
      <c r="N46" s="390">
        <f>+M46*$D46</f>
        <v>0</v>
      </c>
      <c r="O46" s="389">
        <v>0</v>
      </c>
      <c r="P46" s="390">
        <f>+O46*$D46</f>
        <v>0</v>
      </c>
      <c r="Q46" s="389">
        <v>0</v>
      </c>
      <c r="R46" s="390">
        <f>+Q46*$D46</f>
        <v>0</v>
      </c>
      <c r="S46" s="389">
        <v>0</v>
      </c>
      <c r="T46" s="390">
        <f>+S46*$D46</f>
        <v>0</v>
      </c>
      <c r="U46" s="390">
        <v>0</v>
      </c>
      <c r="V46" s="390">
        <f>+U46*$D46</f>
        <v>0</v>
      </c>
      <c r="W46" s="389">
        <v>0</v>
      </c>
      <c r="X46" s="390">
        <f>+W46*$D46</f>
        <v>0</v>
      </c>
      <c r="Y46" s="390">
        <v>0</v>
      </c>
      <c r="Z46" s="390">
        <f>+Y46*$D46</f>
        <v>0</v>
      </c>
      <c r="AA46" s="390">
        <v>0</v>
      </c>
      <c r="AB46" s="390">
        <f>+AA46*$D46</f>
        <v>0</v>
      </c>
      <c r="AC46" s="390"/>
      <c r="AD46" s="390"/>
      <c r="AE46" s="389">
        <v>0</v>
      </c>
      <c r="AF46" s="390">
        <f>+AE46*$D46</f>
        <v>0</v>
      </c>
      <c r="AG46" s="391">
        <f>E46+G46+I46+K46+M46+O46+Q46+S46+U46+W46+Y46+AA46+AC46+AE46</f>
        <v>5</v>
      </c>
      <c r="AH46" s="390">
        <f>+AG46*$D46</f>
        <v>3255</v>
      </c>
    </row>
    <row r="47" spans="1:43" ht="16.8">
      <c r="A47" s="418"/>
      <c r="B47" s="419"/>
      <c r="C47" s="420"/>
      <c r="D47" s="505"/>
      <c r="E47" s="389"/>
      <c r="F47" s="390"/>
      <c r="G47" s="389"/>
      <c r="H47" s="390"/>
      <c r="I47" s="389"/>
      <c r="J47" s="390"/>
      <c r="K47" s="389"/>
      <c r="L47" s="390"/>
      <c r="M47" s="389"/>
      <c r="N47" s="390"/>
      <c r="O47" s="389"/>
      <c r="P47" s="390"/>
      <c r="Q47" s="389"/>
      <c r="R47" s="390"/>
      <c r="S47" s="389"/>
      <c r="T47" s="390"/>
      <c r="U47" s="390"/>
      <c r="V47" s="390"/>
      <c r="W47" s="389"/>
      <c r="X47" s="390"/>
      <c r="Y47" s="390"/>
      <c r="Z47" s="390"/>
      <c r="AA47" s="390"/>
      <c r="AB47" s="390"/>
      <c r="AC47" s="390"/>
      <c r="AD47" s="390"/>
      <c r="AE47" s="389"/>
      <c r="AF47" s="390"/>
      <c r="AG47" s="391"/>
      <c r="AH47" s="390"/>
    </row>
    <row r="48" spans="1:43" s="276" customFormat="1" ht="16.8">
      <c r="A48" s="416"/>
      <c r="B48" s="421" t="s">
        <v>280</v>
      </c>
      <c r="C48" s="388"/>
      <c r="D48" s="505"/>
      <c r="E48" s="413"/>
      <c r="F48" s="413">
        <f>SUM(F10:F46)</f>
        <v>3798</v>
      </c>
      <c r="G48" s="413"/>
      <c r="H48" s="413">
        <f>SUM(H10:H46)</f>
        <v>5868</v>
      </c>
      <c r="I48" s="413"/>
      <c r="J48" s="413">
        <f>SUM(J10:J46)</f>
        <v>4644</v>
      </c>
      <c r="K48" s="413"/>
      <c r="L48" s="413">
        <f>SUM(L10:L46)</f>
        <v>49170</v>
      </c>
      <c r="M48" s="413"/>
      <c r="N48" s="413">
        <f>SUM(N10:N46)</f>
        <v>133605</v>
      </c>
      <c r="O48" s="413"/>
      <c r="P48" s="413">
        <f>SUM(P10:P46)</f>
        <v>0</v>
      </c>
      <c r="Q48" s="413"/>
      <c r="R48" s="413">
        <f>SUM(R10:R46)</f>
        <v>0</v>
      </c>
      <c r="S48" s="413"/>
      <c r="T48" s="413">
        <f>SUM(T10:T46)</f>
        <v>0</v>
      </c>
      <c r="U48" s="413"/>
      <c r="V48" s="413">
        <f>SUM(V10:V46)</f>
        <v>3230</v>
      </c>
      <c r="W48" s="413"/>
      <c r="X48" s="413">
        <f>SUM(X10:X46)</f>
        <v>1998</v>
      </c>
      <c r="Y48" s="413"/>
      <c r="Z48" s="413">
        <f>SUM(Z10:Z46)</f>
        <v>6930</v>
      </c>
      <c r="AA48" s="413"/>
      <c r="AB48" s="413">
        <f>SUM(AB10:AB46)</f>
        <v>22512</v>
      </c>
      <c r="AC48" s="413"/>
      <c r="AD48" s="413">
        <f>SUM(AD10:AD46)</f>
        <v>3600</v>
      </c>
      <c r="AE48" s="413"/>
      <c r="AF48" s="413">
        <f>SUM(AF10:AF46)</f>
        <v>25050</v>
      </c>
      <c r="AG48" s="391"/>
      <c r="AH48" s="390"/>
      <c r="AI48" s="300"/>
      <c r="AJ48" s="540"/>
      <c r="AK48" s="373"/>
      <c r="AL48" s="373"/>
      <c r="AM48"/>
      <c r="AN48"/>
      <c r="AO48"/>
      <c r="AP48"/>
      <c r="AQ48"/>
    </row>
    <row r="49" spans="1:34" ht="16.8">
      <c r="A49" s="387"/>
      <c r="B49" s="412"/>
      <c r="C49" s="387"/>
      <c r="D49" s="505"/>
      <c r="E49" s="422"/>
      <c r="F49" s="422"/>
      <c r="G49" s="422"/>
      <c r="H49" s="422"/>
      <c r="I49" s="422"/>
      <c r="J49" s="422"/>
      <c r="K49" s="422"/>
      <c r="L49" s="422"/>
      <c r="M49" s="422"/>
      <c r="N49" s="422"/>
      <c r="O49" s="422"/>
      <c r="P49" s="422"/>
      <c r="Q49" s="422"/>
      <c r="R49" s="422"/>
      <c r="S49" s="422"/>
      <c r="T49" s="422"/>
      <c r="U49" s="422"/>
      <c r="V49" s="422"/>
      <c r="W49" s="422"/>
      <c r="X49" s="422"/>
      <c r="Y49" s="422"/>
      <c r="Z49" s="422"/>
      <c r="AA49" s="422"/>
      <c r="AB49" s="422"/>
      <c r="AC49" s="422"/>
      <c r="AD49" s="422"/>
      <c r="AE49" s="422"/>
      <c r="AF49" s="422"/>
      <c r="AG49" s="391"/>
      <c r="AH49" s="390"/>
    </row>
    <row r="50" spans="1:34" ht="16.8">
      <c r="A50" s="392"/>
      <c r="B50" s="423" t="s">
        <v>291</v>
      </c>
      <c r="C50" s="387"/>
      <c r="D50" s="505"/>
      <c r="E50" s="389"/>
      <c r="F50" s="389"/>
      <c r="G50" s="389"/>
      <c r="H50" s="389"/>
      <c r="I50" s="389"/>
      <c r="J50" s="389"/>
      <c r="K50" s="389"/>
      <c r="L50" s="389"/>
      <c r="M50" s="389"/>
      <c r="N50" s="389"/>
      <c r="O50" s="389"/>
      <c r="P50" s="389"/>
      <c r="Q50" s="389"/>
      <c r="R50" s="389"/>
      <c r="S50" s="389"/>
      <c r="T50" s="389"/>
      <c r="U50" s="389"/>
      <c r="V50" s="389"/>
      <c r="W50" s="389"/>
      <c r="X50" s="389"/>
      <c r="Y50" s="389"/>
      <c r="Z50" s="389"/>
      <c r="AA50" s="389"/>
      <c r="AB50" s="389"/>
      <c r="AC50" s="389"/>
      <c r="AD50" s="389"/>
      <c r="AE50" s="389"/>
      <c r="AF50" s="389"/>
      <c r="AG50" s="391"/>
      <c r="AH50" s="390"/>
    </row>
    <row r="51" spans="1:34" ht="16.8">
      <c r="A51" s="392"/>
      <c r="B51" s="393"/>
      <c r="C51" s="387"/>
      <c r="D51" s="505"/>
      <c r="E51" s="389"/>
      <c r="F51" s="389"/>
      <c r="G51" s="389"/>
      <c r="H51" s="389"/>
      <c r="I51" s="389"/>
      <c r="J51" s="389"/>
      <c r="K51" s="389"/>
      <c r="L51" s="389"/>
      <c r="M51" s="389"/>
      <c r="N51" s="389"/>
      <c r="O51" s="389"/>
      <c r="P51" s="389"/>
      <c r="Q51" s="389"/>
      <c r="R51" s="389"/>
      <c r="S51" s="389"/>
      <c r="T51" s="389"/>
      <c r="U51" s="389"/>
      <c r="V51" s="389"/>
      <c r="W51" s="389"/>
      <c r="X51" s="389"/>
      <c r="Y51" s="389"/>
      <c r="Z51" s="389"/>
      <c r="AA51" s="389"/>
      <c r="AB51" s="389"/>
      <c r="AC51" s="389"/>
      <c r="AD51" s="389"/>
      <c r="AE51" s="389"/>
      <c r="AF51" s="389"/>
      <c r="AG51" s="391"/>
      <c r="AH51" s="390"/>
    </row>
    <row r="52" spans="1:34" ht="117.6">
      <c r="A52" s="385">
        <f>A46+1</f>
        <v>17</v>
      </c>
      <c r="B52" s="386" t="s">
        <v>681</v>
      </c>
      <c r="C52" s="394"/>
      <c r="D52" s="505"/>
      <c r="E52" s="395"/>
      <c r="F52" s="395"/>
      <c r="G52" s="395"/>
      <c r="H52" s="395"/>
      <c r="I52" s="395"/>
      <c r="J52" s="395"/>
      <c r="K52" s="395"/>
      <c r="L52" s="395"/>
      <c r="M52" s="395"/>
      <c r="N52" s="395"/>
      <c r="O52" s="395"/>
      <c r="P52" s="395"/>
      <c r="Q52" s="395"/>
      <c r="R52" s="395"/>
      <c r="S52" s="395"/>
      <c r="T52" s="395"/>
      <c r="U52" s="395"/>
      <c r="V52" s="395"/>
      <c r="W52" s="395"/>
      <c r="X52" s="395"/>
      <c r="Y52" s="395"/>
      <c r="Z52" s="395"/>
      <c r="AA52" s="395"/>
      <c r="AB52" s="395"/>
      <c r="AC52" s="395"/>
      <c r="AD52" s="395"/>
      <c r="AE52" s="395"/>
      <c r="AF52" s="395"/>
      <c r="AG52" s="391"/>
      <c r="AH52" s="390"/>
    </row>
    <row r="53" spans="1:34" ht="16.8">
      <c r="A53" s="392"/>
      <c r="B53" s="412" t="s">
        <v>579</v>
      </c>
      <c r="C53" s="424"/>
      <c r="D53" s="505"/>
      <c r="E53" s="426"/>
      <c r="F53" s="426"/>
      <c r="G53" s="426"/>
      <c r="H53" s="426"/>
      <c r="I53" s="426"/>
      <c r="J53" s="426"/>
      <c r="K53" s="426"/>
      <c r="L53" s="426"/>
      <c r="M53" s="426"/>
      <c r="N53" s="426"/>
      <c r="O53" s="426"/>
      <c r="P53" s="426"/>
      <c r="Q53" s="426"/>
      <c r="R53" s="426"/>
      <c r="S53" s="426"/>
      <c r="T53" s="426"/>
      <c r="U53" s="426"/>
      <c r="V53" s="426"/>
      <c r="W53" s="426"/>
      <c r="X53" s="426"/>
      <c r="Y53" s="426"/>
      <c r="Z53" s="426"/>
      <c r="AA53" s="426"/>
      <c r="AB53" s="426"/>
      <c r="AC53" s="426"/>
      <c r="AD53" s="426"/>
      <c r="AE53" s="426"/>
      <c r="AF53" s="426"/>
      <c r="AG53" s="391"/>
      <c r="AH53" s="390"/>
    </row>
    <row r="54" spans="1:34" ht="16.8">
      <c r="A54" s="392"/>
      <c r="B54" s="427" t="s">
        <v>299</v>
      </c>
      <c r="C54" s="391" t="s">
        <v>7</v>
      </c>
      <c r="D54" s="505">
        <v>240</v>
      </c>
      <c r="E54" s="389">
        <f>'Rest Rooms &amp; Toilet Dtl'!G16</f>
        <v>85</v>
      </c>
      <c r="F54" s="390">
        <f>+E54*$D54</f>
        <v>20400</v>
      </c>
      <c r="G54" s="389">
        <f>'Workers rest room&amp;change room'!G15</f>
        <v>138</v>
      </c>
      <c r="H54" s="390">
        <f>+G54*$D54</f>
        <v>33120</v>
      </c>
      <c r="I54" s="389">
        <f>'Health  Care Center DTL'!G19</f>
        <v>123</v>
      </c>
      <c r="J54" s="390">
        <f>+I54*$D54</f>
        <v>29520</v>
      </c>
      <c r="K54" s="389">
        <f>'Security Extension Dtl'!G42</f>
        <v>16</v>
      </c>
      <c r="L54" s="390">
        <f>+K54*$D54</f>
        <v>3840</v>
      </c>
      <c r="M54" s="389">
        <f>'Scrap yard bins'!G41</f>
        <v>53</v>
      </c>
      <c r="N54" s="390">
        <f>+M54*$D54</f>
        <v>12720</v>
      </c>
      <c r="O54" s="389">
        <f>'Oil Store'!G16</f>
        <v>0</v>
      </c>
      <c r="P54" s="390">
        <f>+O54*$D54</f>
        <v>0</v>
      </c>
      <c r="Q54" s="389">
        <v>0</v>
      </c>
      <c r="R54" s="390">
        <f>+Q54*$D54</f>
        <v>0</v>
      </c>
      <c r="S54" s="389">
        <f>'Search  Barrier Dtl'!G14</f>
        <v>0</v>
      </c>
      <c r="T54" s="390">
        <f>+S54*$D54</f>
        <v>0</v>
      </c>
      <c r="U54" s="390">
        <f>'Ambulance Shed '!G16</f>
        <v>14</v>
      </c>
      <c r="V54" s="390">
        <f>+U54*$D54</f>
        <v>3360</v>
      </c>
      <c r="W54" s="389">
        <f>'Sump &amp; External  Servieces Dtl '!G17</f>
        <v>23</v>
      </c>
      <c r="X54" s="390">
        <f>+W54*$D54</f>
        <v>5520</v>
      </c>
      <c r="Y54" s="390">
        <f>'Office Area-1 Toilet '!G13</f>
        <v>0</v>
      </c>
      <c r="Z54" s="390">
        <f>+Y54*$D54</f>
        <v>0</v>
      </c>
      <c r="AA54" s="390">
        <f>'Approach roads'!G32</f>
        <v>496</v>
      </c>
      <c r="AB54" s="390">
        <f>+AA54*$D54</f>
        <v>119040</v>
      </c>
      <c r="AC54" s="390">
        <f>'SEPTIC TANK(100 CAPACITY)'!G15</f>
        <v>54</v>
      </c>
      <c r="AD54" s="390">
        <f>+AC54*$D54</f>
        <v>12960</v>
      </c>
      <c r="AE54" s="389">
        <v>750</v>
      </c>
      <c r="AF54" s="390">
        <f>+AE54*$D54</f>
        <v>180000</v>
      </c>
      <c r="AG54" s="391">
        <f t="shared" ref="AG54:AG57" si="38">E54+G54+I54+K54+M54+O54+Q54+S54+U54+W54+Y54+AA54+AC54+AE54</f>
        <v>1752</v>
      </c>
      <c r="AH54" s="390">
        <f>+AG54*$D54</f>
        <v>420480</v>
      </c>
    </row>
    <row r="55" spans="1:34" ht="16.8">
      <c r="A55" s="392"/>
      <c r="B55" s="428" t="s">
        <v>495</v>
      </c>
      <c r="C55" s="391" t="s">
        <v>7</v>
      </c>
      <c r="D55" s="505">
        <v>320</v>
      </c>
      <c r="E55" s="389">
        <f>'Rest Rooms &amp; Toilet Dtl'!G19</f>
        <v>64</v>
      </c>
      <c r="F55" s="390">
        <f>+E55*$D55</f>
        <v>20480</v>
      </c>
      <c r="G55" s="389">
        <f>'Workers rest room&amp;change room'!G18</f>
        <v>109</v>
      </c>
      <c r="H55" s="390">
        <f>+G55*$D55</f>
        <v>34880</v>
      </c>
      <c r="I55" s="389">
        <f>'Health  Care Center DTL'!G24</f>
        <v>101</v>
      </c>
      <c r="J55" s="390">
        <f>+I55*$D55</f>
        <v>32320</v>
      </c>
      <c r="K55" s="389">
        <f>'Security Extension Dtl'!G45</f>
        <v>11</v>
      </c>
      <c r="L55" s="390">
        <f>+K55*$D55</f>
        <v>3520</v>
      </c>
      <c r="M55" s="389">
        <f>'Scrap yard bins'!G44</f>
        <v>37</v>
      </c>
      <c r="N55" s="390">
        <f>+M55*$D55</f>
        <v>11840</v>
      </c>
      <c r="O55" s="389">
        <f>'Oil Store'!G20</f>
        <v>0</v>
      </c>
      <c r="P55" s="390">
        <f>+O55*$D55</f>
        <v>0</v>
      </c>
      <c r="Q55" s="389">
        <v>0</v>
      </c>
      <c r="R55" s="390">
        <f>+Q55*$D55</f>
        <v>0</v>
      </c>
      <c r="S55" s="389">
        <f>'Search  Barrier Dtl'!G19</f>
        <v>0</v>
      </c>
      <c r="T55" s="390">
        <f>+S55*$D55</f>
        <v>0</v>
      </c>
      <c r="U55" s="390">
        <f>'Ambulance Shed '!G19</f>
        <v>7</v>
      </c>
      <c r="V55" s="390">
        <f>+U55*$D55</f>
        <v>2240</v>
      </c>
      <c r="W55" s="389">
        <f>'Sump &amp; External  Servieces Dtl '!G20</f>
        <v>4</v>
      </c>
      <c r="X55" s="390">
        <f>+W55*$D55</f>
        <v>1280</v>
      </c>
      <c r="Y55" s="390">
        <v>0</v>
      </c>
      <c r="Z55" s="390">
        <f>+Y55*$D55</f>
        <v>0</v>
      </c>
      <c r="AA55" s="390">
        <v>0</v>
      </c>
      <c r="AB55" s="390">
        <f>+AA55*$D55</f>
        <v>0</v>
      </c>
      <c r="AC55" s="390">
        <f>'SEPTIC TANK(100 CAPACITY)'!G16</f>
        <v>36</v>
      </c>
      <c r="AD55" s="390">
        <f>+AC55*$D55</f>
        <v>11520</v>
      </c>
      <c r="AE55" s="389">
        <v>0</v>
      </c>
      <c r="AF55" s="390">
        <f>+AE55*$D55</f>
        <v>0</v>
      </c>
      <c r="AG55" s="391">
        <f t="shared" si="38"/>
        <v>369</v>
      </c>
      <c r="AH55" s="390">
        <f>+AG55*$D55</f>
        <v>118080</v>
      </c>
    </row>
    <row r="56" spans="1:34" ht="16.8">
      <c r="A56" s="392"/>
      <c r="B56" s="428" t="s">
        <v>300</v>
      </c>
      <c r="C56" s="391" t="s">
        <v>7</v>
      </c>
      <c r="D56" s="505">
        <v>440</v>
      </c>
      <c r="E56" s="389">
        <f>'Rest Rooms &amp; Toilet Dtl'!G22</f>
        <v>43</v>
      </c>
      <c r="F56" s="390">
        <f>+E56*$D56</f>
        <v>18920</v>
      </c>
      <c r="G56" s="389">
        <f>'Workers rest room&amp;change room'!G21</f>
        <v>73</v>
      </c>
      <c r="H56" s="390">
        <f>+G56*$D56</f>
        <v>32120</v>
      </c>
      <c r="I56" s="389">
        <f>'Health  Care Center DTL'!G30</f>
        <v>101</v>
      </c>
      <c r="J56" s="390">
        <f>+I56*$D56</f>
        <v>44440</v>
      </c>
      <c r="K56" s="389">
        <v>0</v>
      </c>
      <c r="L56" s="390">
        <f>+K56*$D56</f>
        <v>0</v>
      </c>
      <c r="M56" s="389">
        <v>0</v>
      </c>
      <c r="N56" s="390">
        <f>+M56*$D56</f>
        <v>0</v>
      </c>
      <c r="O56" s="389">
        <f>ROUND((O55+O54)*50%,0)</f>
        <v>0</v>
      </c>
      <c r="P56" s="390">
        <f>+O56*$D56</f>
        <v>0</v>
      </c>
      <c r="Q56" s="389">
        <v>0</v>
      </c>
      <c r="R56" s="390">
        <f>+Q56*$D56</f>
        <v>0</v>
      </c>
      <c r="S56" s="389">
        <f>ROUND((S55+S54)*50%,0)</f>
        <v>0</v>
      </c>
      <c r="T56" s="390">
        <f>+S56*$D56</f>
        <v>0</v>
      </c>
      <c r="U56" s="389">
        <v>0</v>
      </c>
      <c r="V56" s="390">
        <f>+U56*$D56</f>
        <v>0</v>
      </c>
      <c r="W56" s="389">
        <f>ROUND((W55+W54)*50%,0)</f>
        <v>14</v>
      </c>
      <c r="X56" s="390">
        <f>+W56*$D56</f>
        <v>6160</v>
      </c>
      <c r="Y56" s="390">
        <v>0</v>
      </c>
      <c r="Z56" s="390">
        <f>+Y56*$D56</f>
        <v>0</v>
      </c>
      <c r="AA56" s="390">
        <v>0</v>
      </c>
      <c r="AB56" s="390">
        <f>+AA56*$D56</f>
        <v>0</v>
      </c>
      <c r="AC56" s="390"/>
      <c r="AD56" s="390"/>
      <c r="AE56" s="389">
        <v>0</v>
      </c>
      <c r="AF56" s="390">
        <f>+AE56*$D56</f>
        <v>0</v>
      </c>
      <c r="AG56" s="391">
        <f t="shared" si="38"/>
        <v>231</v>
      </c>
      <c r="AH56" s="390">
        <f>+AG56*$D56</f>
        <v>101640</v>
      </c>
    </row>
    <row r="57" spans="1:34" ht="16.8">
      <c r="A57" s="392"/>
      <c r="B57" s="428" t="s">
        <v>961</v>
      </c>
      <c r="C57" s="391" t="s">
        <v>7</v>
      </c>
      <c r="D57" s="505">
        <v>540</v>
      </c>
      <c r="E57" s="389">
        <v>0</v>
      </c>
      <c r="F57" s="390">
        <f>+E57*$D57</f>
        <v>0</v>
      </c>
      <c r="G57" s="389">
        <v>0</v>
      </c>
      <c r="H57" s="390">
        <f>+G57*$D57</f>
        <v>0</v>
      </c>
      <c r="I57" s="389">
        <v>0</v>
      </c>
      <c r="J57" s="390">
        <f>+I57*$D57</f>
        <v>0</v>
      </c>
      <c r="K57" s="389">
        <v>0</v>
      </c>
      <c r="L57" s="390">
        <f>+K57*$D57</f>
        <v>0</v>
      </c>
      <c r="M57" s="389">
        <v>0</v>
      </c>
      <c r="N57" s="390">
        <f>+M57*$D57</f>
        <v>0</v>
      </c>
      <c r="O57" s="389">
        <f>ROUND((O56+O55)*50%,0)</f>
        <v>0</v>
      </c>
      <c r="P57" s="390">
        <f>+O57*$D57</f>
        <v>0</v>
      </c>
      <c r="Q57" s="389">
        <f>ROUND((Q56+Q55)*50%,0)</f>
        <v>0</v>
      </c>
      <c r="R57" s="390">
        <f>+Q57*$D57</f>
        <v>0</v>
      </c>
      <c r="S57" s="389">
        <f>ROUND((S56+S55)*50%,0)</f>
        <v>0</v>
      </c>
      <c r="T57" s="390">
        <f>+S57*$D57</f>
        <v>0</v>
      </c>
      <c r="U57" s="389">
        <v>0</v>
      </c>
      <c r="V57" s="390">
        <f>+U57*$D57</f>
        <v>0</v>
      </c>
      <c r="W57" s="389">
        <f>ROUND((W56+W55)*50%,0)</f>
        <v>9</v>
      </c>
      <c r="X57" s="390">
        <f>+W57*$D57</f>
        <v>4860</v>
      </c>
      <c r="Y57" s="390">
        <v>0</v>
      </c>
      <c r="Z57" s="390">
        <f>+Y57*$D57</f>
        <v>0</v>
      </c>
      <c r="AA57" s="390">
        <v>0</v>
      </c>
      <c r="AB57" s="390">
        <f>+AA57*$D57</f>
        <v>0</v>
      </c>
      <c r="AC57" s="390"/>
      <c r="AD57" s="390"/>
      <c r="AE57" s="389">
        <v>0</v>
      </c>
      <c r="AF57" s="390">
        <f>+AE57*$D57</f>
        <v>0</v>
      </c>
      <c r="AG57" s="391">
        <f t="shared" si="38"/>
        <v>9</v>
      </c>
      <c r="AH57" s="390">
        <f>+AG57*$D57</f>
        <v>4860</v>
      </c>
    </row>
    <row r="58" spans="1:34" ht="16.8">
      <c r="A58" s="396"/>
      <c r="B58" s="525"/>
      <c r="C58" s="388"/>
      <c r="D58" s="505"/>
      <c r="E58" s="389"/>
      <c r="F58" s="390"/>
      <c r="G58" s="389"/>
      <c r="H58" s="390"/>
      <c r="I58" s="389"/>
      <c r="J58" s="390"/>
      <c r="K58" s="389"/>
      <c r="L58" s="390"/>
      <c r="M58" s="389"/>
      <c r="N58" s="390"/>
      <c r="O58" s="389"/>
      <c r="P58" s="390"/>
      <c r="Q58" s="389"/>
      <c r="R58" s="390"/>
      <c r="S58" s="389"/>
      <c r="T58" s="390"/>
      <c r="U58" s="389"/>
      <c r="V58" s="390"/>
      <c r="W58" s="389"/>
      <c r="X58" s="390"/>
      <c r="Y58" s="390"/>
      <c r="Z58" s="390"/>
      <c r="AA58" s="390"/>
      <c r="AB58" s="390"/>
      <c r="AC58" s="390"/>
      <c r="AD58" s="390"/>
      <c r="AE58" s="389"/>
      <c r="AF58" s="390"/>
      <c r="AG58" s="391"/>
      <c r="AH58" s="390"/>
    </row>
    <row r="59" spans="1:34" ht="50.4">
      <c r="A59" s="396">
        <f>A52+1</f>
        <v>18</v>
      </c>
      <c r="B59" s="525" t="s">
        <v>962</v>
      </c>
      <c r="C59" s="388"/>
      <c r="D59" s="505"/>
      <c r="E59" s="389"/>
      <c r="F59" s="390"/>
      <c r="G59" s="389"/>
      <c r="H59" s="390"/>
      <c r="I59" s="389"/>
      <c r="J59" s="390"/>
      <c r="K59" s="389"/>
      <c r="L59" s="390"/>
      <c r="M59" s="389"/>
      <c r="N59" s="390"/>
      <c r="O59" s="389"/>
      <c r="P59" s="390"/>
      <c r="Q59" s="389"/>
      <c r="R59" s="390"/>
      <c r="S59" s="389"/>
      <c r="T59" s="390"/>
      <c r="U59" s="389"/>
      <c r="V59" s="390"/>
      <c r="W59" s="389"/>
      <c r="X59" s="390"/>
      <c r="Y59" s="390"/>
      <c r="Z59" s="390"/>
      <c r="AA59" s="390"/>
      <c r="AB59" s="390"/>
      <c r="AC59" s="390"/>
      <c r="AD59" s="390"/>
      <c r="AE59" s="389"/>
      <c r="AF59" s="390"/>
      <c r="AG59" s="391"/>
      <c r="AH59" s="390"/>
    </row>
    <row r="60" spans="1:34" ht="16.8">
      <c r="A60" s="396"/>
      <c r="B60" s="525" t="s">
        <v>963</v>
      </c>
      <c r="C60" s="388" t="s">
        <v>6</v>
      </c>
      <c r="D60" s="505">
        <v>150</v>
      </c>
      <c r="E60" s="389">
        <v>0</v>
      </c>
      <c r="F60" s="390">
        <f>+E60*$D60</f>
        <v>0</v>
      </c>
      <c r="G60" s="389">
        <v>0</v>
      </c>
      <c r="H60" s="390">
        <f>+G60*$D60</f>
        <v>0</v>
      </c>
      <c r="I60" s="389">
        <v>0</v>
      </c>
      <c r="J60" s="390">
        <f>+I60*$D60</f>
        <v>0</v>
      </c>
      <c r="K60" s="389">
        <v>0</v>
      </c>
      <c r="L60" s="390">
        <f>+K60*$D60</f>
        <v>0</v>
      </c>
      <c r="M60" s="389">
        <v>0</v>
      </c>
      <c r="N60" s="390">
        <f>+M60*$D60</f>
        <v>0</v>
      </c>
      <c r="O60" s="389">
        <f>ROUND(O54*10%,0)</f>
        <v>0</v>
      </c>
      <c r="P60" s="390">
        <f>+O60*$D60</f>
        <v>0</v>
      </c>
      <c r="Q60" s="389">
        <f>ROUND(Q54*10%,0)</f>
        <v>0</v>
      </c>
      <c r="R60" s="390">
        <f>+Q60*$D60</f>
        <v>0</v>
      </c>
      <c r="S60" s="389">
        <f>ROUND(S54*10%,0)</f>
        <v>0</v>
      </c>
      <c r="T60" s="390">
        <f>+S60*$D60</f>
        <v>0</v>
      </c>
      <c r="U60" s="389">
        <v>0</v>
      </c>
      <c r="V60" s="390">
        <f>+U60*$D60</f>
        <v>0</v>
      </c>
      <c r="W60" s="389">
        <f>ROUND(W54*10%,0)</f>
        <v>2</v>
      </c>
      <c r="X60" s="390">
        <f>+W60*$D60</f>
        <v>300</v>
      </c>
      <c r="Y60" s="389">
        <f>ROUND(Y54*10%,0)</f>
        <v>0</v>
      </c>
      <c r="Z60" s="390">
        <f>+Y60*$D60</f>
        <v>0</v>
      </c>
      <c r="AA60" s="389">
        <f>ROUND(AA54*10%,0)</f>
        <v>50</v>
      </c>
      <c r="AB60" s="390">
        <f>+AA60*$D60</f>
        <v>7500</v>
      </c>
      <c r="AC60" s="390"/>
      <c r="AD60" s="390"/>
      <c r="AE60" s="389">
        <f>ROUND(AE54*10%,0)</f>
        <v>75</v>
      </c>
      <c r="AF60" s="390">
        <f>+AE60*$D60</f>
        <v>11250</v>
      </c>
      <c r="AG60" s="391">
        <f t="shared" ref="AG60:AG63" si="39">E60+G60+I60+K60+M60+O60+Q60+S60+U60+W60+Y60+AA60+AC60+AE60</f>
        <v>127</v>
      </c>
      <c r="AH60" s="390">
        <f>+AG60*$D60</f>
        <v>19050</v>
      </c>
    </row>
    <row r="61" spans="1:34" ht="16.8">
      <c r="A61" s="396"/>
      <c r="B61" s="525" t="s">
        <v>964</v>
      </c>
      <c r="C61" s="388" t="s">
        <v>6</v>
      </c>
      <c r="D61" s="505">
        <v>169</v>
      </c>
      <c r="E61" s="389">
        <v>0</v>
      </c>
      <c r="F61" s="390">
        <f>+E61*$D61</f>
        <v>0</v>
      </c>
      <c r="G61" s="389">
        <v>0</v>
      </c>
      <c r="H61" s="390">
        <f>+G61*$D61</f>
        <v>0</v>
      </c>
      <c r="I61" s="389">
        <v>0</v>
      </c>
      <c r="J61" s="390">
        <f>+I61*$D61</f>
        <v>0</v>
      </c>
      <c r="K61" s="389">
        <v>0</v>
      </c>
      <c r="L61" s="390">
        <f>+K61*$D61</f>
        <v>0</v>
      </c>
      <c r="M61" s="389">
        <v>0</v>
      </c>
      <c r="N61" s="390">
        <f>+M61*$D61</f>
        <v>0</v>
      </c>
      <c r="O61" s="389">
        <f>ROUND(O55*20%,0)</f>
        <v>0</v>
      </c>
      <c r="P61" s="390">
        <f>+O61*$D61</f>
        <v>0</v>
      </c>
      <c r="Q61" s="389">
        <f>ROUND(Q55*20%,0)</f>
        <v>0</v>
      </c>
      <c r="R61" s="390">
        <f>+Q61*$D61</f>
        <v>0</v>
      </c>
      <c r="S61" s="389">
        <f>ROUND(S55*20%,0)</f>
        <v>0</v>
      </c>
      <c r="T61" s="390">
        <f>+S61*$D61</f>
        <v>0</v>
      </c>
      <c r="U61" s="389">
        <v>0</v>
      </c>
      <c r="V61" s="390">
        <f>+U61*$D61</f>
        <v>0</v>
      </c>
      <c r="W61" s="389">
        <f>ROUND(W55*20%,0)</f>
        <v>1</v>
      </c>
      <c r="X61" s="390">
        <f>+W61*$D61</f>
        <v>169</v>
      </c>
      <c r="Y61" s="389">
        <f>ROUND(Y55*20%,0)</f>
        <v>0</v>
      </c>
      <c r="Z61" s="390">
        <f>+Y61*$D61</f>
        <v>0</v>
      </c>
      <c r="AA61" s="389">
        <f>ROUND(AA55*20%,0)</f>
        <v>0</v>
      </c>
      <c r="AB61" s="390">
        <f>+AA61*$D61</f>
        <v>0</v>
      </c>
      <c r="AC61" s="390"/>
      <c r="AD61" s="390"/>
      <c r="AE61" s="389">
        <f>ROUND(AE55*20%,0)</f>
        <v>0</v>
      </c>
      <c r="AF61" s="390">
        <f>+AE61*$D61</f>
        <v>0</v>
      </c>
      <c r="AG61" s="391">
        <f t="shared" si="39"/>
        <v>1</v>
      </c>
      <c r="AH61" s="390">
        <f>+AG61*$D61</f>
        <v>169</v>
      </c>
    </row>
    <row r="62" spans="1:34" ht="16.8">
      <c r="A62" s="396"/>
      <c r="B62" s="525" t="s">
        <v>965</v>
      </c>
      <c r="C62" s="388" t="s">
        <v>6</v>
      </c>
      <c r="D62" s="505">
        <v>192</v>
      </c>
      <c r="E62" s="389">
        <v>0</v>
      </c>
      <c r="F62" s="390">
        <f>+E62*$D62</f>
        <v>0</v>
      </c>
      <c r="G62" s="389">
        <v>0</v>
      </c>
      <c r="H62" s="390">
        <f>+G62*$D62</f>
        <v>0</v>
      </c>
      <c r="I62" s="389">
        <v>0</v>
      </c>
      <c r="J62" s="390">
        <f>+I62*$D62</f>
        <v>0</v>
      </c>
      <c r="K62" s="389">
        <v>0</v>
      </c>
      <c r="L62" s="390">
        <f>+K62*$D62</f>
        <v>0</v>
      </c>
      <c r="M62" s="389">
        <v>0</v>
      </c>
      <c r="N62" s="390">
        <f>+M62*$D62</f>
        <v>0</v>
      </c>
      <c r="O62" s="389">
        <f>ROUND(O56*30%,0)</f>
        <v>0</v>
      </c>
      <c r="P62" s="390">
        <f>+O62*$D62</f>
        <v>0</v>
      </c>
      <c r="Q62" s="389">
        <f>ROUND(Q56*30%,0)</f>
        <v>0</v>
      </c>
      <c r="R62" s="390">
        <f>+Q62*$D62</f>
        <v>0</v>
      </c>
      <c r="S62" s="389">
        <f>ROUND(S56*30%,0)</f>
        <v>0</v>
      </c>
      <c r="T62" s="390">
        <f>+S62*$D62</f>
        <v>0</v>
      </c>
      <c r="U62" s="389">
        <f>ROUND(U56*30%,0)</f>
        <v>0</v>
      </c>
      <c r="V62" s="390">
        <f>+U62*$D62</f>
        <v>0</v>
      </c>
      <c r="W62" s="389">
        <f>ROUND(W56*30%,0)</f>
        <v>4</v>
      </c>
      <c r="X62" s="390">
        <f>+W62*$D62</f>
        <v>768</v>
      </c>
      <c r="Y62" s="389">
        <f>ROUND(Y56*30%,0)</f>
        <v>0</v>
      </c>
      <c r="Z62" s="390">
        <f>+Y62*$D62</f>
        <v>0</v>
      </c>
      <c r="AA62" s="389">
        <f>ROUND(AA56*30%,0)</f>
        <v>0</v>
      </c>
      <c r="AB62" s="390">
        <f>+AA62*$D62</f>
        <v>0</v>
      </c>
      <c r="AC62" s="390"/>
      <c r="AD62" s="390"/>
      <c r="AE62" s="389">
        <f>ROUND(AE56*30%,0)</f>
        <v>0</v>
      </c>
      <c r="AF62" s="390">
        <f>+AE62*$D62</f>
        <v>0</v>
      </c>
      <c r="AG62" s="391">
        <f t="shared" si="39"/>
        <v>4</v>
      </c>
      <c r="AH62" s="390">
        <f>+AG62*$D62</f>
        <v>768</v>
      </c>
    </row>
    <row r="63" spans="1:34" ht="16.8">
      <c r="A63" s="396"/>
      <c r="B63" s="525" t="s">
        <v>979</v>
      </c>
      <c r="C63" s="388" t="s">
        <v>6</v>
      </c>
      <c r="D63" s="505">
        <v>225</v>
      </c>
      <c r="E63" s="389">
        <v>0</v>
      </c>
      <c r="F63" s="390">
        <f>+E63*$D63</f>
        <v>0</v>
      </c>
      <c r="G63" s="389">
        <v>0</v>
      </c>
      <c r="H63" s="390">
        <f>+G63*$D63</f>
        <v>0</v>
      </c>
      <c r="I63" s="389">
        <f>ROUND(I57*40%,0)</f>
        <v>0</v>
      </c>
      <c r="J63" s="390">
        <f>+I63*$D63</f>
        <v>0</v>
      </c>
      <c r="K63" s="389">
        <v>0</v>
      </c>
      <c r="L63" s="390">
        <f>+K63*$D63</f>
        <v>0</v>
      </c>
      <c r="M63" s="389">
        <v>0</v>
      </c>
      <c r="N63" s="390">
        <f>+M63*$D63</f>
        <v>0</v>
      </c>
      <c r="O63" s="389">
        <f>ROUND(O57*40%,0)</f>
        <v>0</v>
      </c>
      <c r="P63" s="390">
        <f>+O63*$D63</f>
        <v>0</v>
      </c>
      <c r="Q63" s="389">
        <f>ROUND(Q57*40%,0)</f>
        <v>0</v>
      </c>
      <c r="R63" s="390">
        <f>+Q63*$D63</f>
        <v>0</v>
      </c>
      <c r="S63" s="389">
        <f>ROUND(S57*40%,0)</f>
        <v>0</v>
      </c>
      <c r="T63" s="390">
        <f>+S63*$D63</f>
        <v>0</v>
      </c>
      <c r="U63" s="389">
        <f>ROUND(U57*40%,0)</f>
        <v>0</v>
      </c>
      <c r="V63" s="390">
        <f>+U63*$D63</f>
        <v>0</v>
      </c>
      <c r="W63" s="389">
        <f>ROUND(W57*40%,0)</f>
        <v>4</v>
      </c>
      <c r="X63" s="390">
        <f>+W63*$D63</f>
        <v>900</v>
      </c>
      <c r="Y63" s="389">
        <f>ROUND(Y57*40%,0)</f>
        <v>0</v>
      </c>
      <c r="Z63" s="390">
        <f>+Y63*$D63</f>
        <v>0</v>
      </c>
      <c r="AA63" s="389">
        <f>ROUND(AA57*40%,0)</f>
        <v>0</v>
      </c>
      <c r="AB63" s="390">
        <f>+AA63*$D63</f>
        <v>0</v>
      </c>
      <c r="AC63" s="390"/>
      <c r="AD63" s="390"/>
      <c r="AE63" s="389">
        <f>ROUND(AE57*40%,0)</f>
        <v>0</v>
      </c>
      <c r="AF63" s="390">
        <f>+AE63*$D63</f>
        <v>0</v>
      </c>
      <c r="AG63" s="391">
        <f t="shared" si="39"/>
        <v>4</v>
      </c>
      <c r="AH63" s="390">
        <f>+AG63*$D63</f>
        <v>900</v>
      </c>
    </row>
    <row r="64" spans="1:34" ht="16.8">
      <c r="A64" s="392"/>
      <c r="B64" s="393"/>
      <c r="C64" s="424"/>
      <c r="D64" s="505"/>
      <c r="E64" s="426"/>
      <c r="F64" s="426"/>
      <c r="G64" s="426"/>
      <c r="H64" s="426"/>
      <c r="I64" s="426"/>
      <c r="J64" s="426"/>
      <c r="K64" s="426"/>
      <c r="L64" s="426"/>
      <c r="M64" s="426"/>
      <c r="N64" s="426"/>
      <c r="O64" s="426"/>
      <c r="P64" s="426"/>
      <c r="Q64" s="426"/>
      <c r="R64" s="426"/>
      <c r="S64" s="426"/>
      <c r="T64" s="426"/>
      <c r="U64" s="426"/>
      <c r="V64" s="426"/>
      <c r="W64" s="426"/>
      <c r="X64" s="426"/>
      <c r="Y64" s="426"/>
      <c r="Z64" s="426"/>
      <c r="AA64" s="426"/>
      <c r="AB64" s="426"/>
      <c r="AC64" s="426"/>
      <c r="AD64" s="426"/>
      <c r="AE64" s="426"/>
      <c r="AF64" s="426"/>
      <c r="AG64" s="391"/>
      <c r="AH64" s="390"/>
    </row>
    <row r="65" spans="1:34" ht="33.6">
      <c r="A65" s="385">
        <f>A59+1</f>
        <v>19</v>
      </c>
      <c r="B65" s="386" t="s">
        <v>529</v>
      </c>
      <c r="C65" s="391" t="s">
        <v>7</v>
      </c>
      <c r="D65" s="505">
        <v>268</v>
      </c>
      <c r="E65" s="389">
        <v>20</v>
      </c>
      <c r="F65" s="390">
        <f>+E65*$D65</f>
        <v>5360</v>
      </c>
      <c r="G65" s="389">
        <v>20</v>
      </c>
      <c r="H65" s="390">
        <f>+G65*$D65</f>
        <v>5360</v>
      </c>
      <c r="I65" s="389">
        <v>20</v>
      </c>
      <c r="J65" s="390">
        <f>+I65*$D65</f>
        <v>5360</v>
      </c>
      <c r="K65" s="389">
        <f>'Security Extension Dtl'!G62</f>
        <v>7</v>
      </c>
      <c r="L65" s="390">
        <f>+K65*$D65</f>
        <v>1876</v>
      </c>
      <c r="M65" s="389">
        <v>30</v>
      </c>
      <c r="N65" s="390">
        <f>+M65*$D65</f>
        <v>8040</v>
      </c>
      <c r="O65" s="389">
        <f>'Oil Store'!G40</f>
        <v>0</v>
      </c>
      <c r="P65" s="390">
        <f>+O65*$D65</f>
        <v>0</v>
      </c>
      <c r="Q65" s="389">
        <v>0</v>
      </c>
      <c r="R65" s="390">
        <f>+Q65*$D65</f>
        <v>0</v>
      </c>
      <c r="S65" s="389">
        <f>'Search  Barrier Dtl'!G35</f>
        <v>0</v>
      </c>
      <c r="T65" s="390">
        <f>+S65*$D65</f>
        <v>0</v>
      </c>
      <c r="U65" s="390">
        <v>14</v>
      </c>
      <c r="V65" s="390">
        <f>+U65*$D65</f>
        <v>3752</v>
      </c>
      <c r="W65" s="389">
        <f>'Sump &amp; External  Servieces Dtl '!G38</f>
        <v>27</v>
      </c>
      <c r="X65" s="390">
        <f>+W65*$D65</f>
        <v>7236</v>
      </c>
      <c r="Y65" s="390">
        <f>'Office Area-1 Toilet '!G30</f>
        <v>0</v>
      </c>
      <c r="Z65" s="390">
        <f>+Y65*$D65</f>
        <v>0</v>
      </c>
      <c r="AA65" s="390">
        <f>'Approach roads'!G47</f>
        <v>400</v>
      </c>
      <c r="AB65" s="390">
        <f>+AA65*$D65</f>
        <v>107200</v>
      </c>
      <c r="AC65" s="390"/>
      <c r="AD65" s="390"/>
      <c r="AE65" s="389">
        <v>0</v>
      </c>
      <c r="AF65" s="390">
        <f>+AE65*$D65</f>
        <v>0</v>
      </c>
      <c r="AG65" s="391">
        <f>E65+G65+I65+K65+M65+O65+Q65+S65+U65+W65+Y65+AA65+AC65+AE65</f>
        <v>538</v>
      </c>
      <c r="AH65" s="390">
        <f>+AG65*$D65</f>
        <v>144184</v>
      </c>
    </row>
    <row r="66" spans="1:34" ht="16.8">
      <c r="A66" s="387"/>
      <c r="B66" s="412"/>
      <c r="C66" s="394"/>
      <c r="D66" s="505"/>
      <c r="E66" s="395"/>
      <c r="F66" s="395"/>
      <c r="G66" s="395"/>
      <c r="H66" s="395"/>
      <c r="I66" s="395"/>
      <c r="J66" s="395"/>
      <c r="K66" s="395"/>
      <c r="L66" s="395"/>
      <c r="M66" s="395"/>
      <c r="N66" s="395"/>
      <c r="O66" s="395"/>
      <c r="P66" s="395"/>
      <c r="Q66" s="395"/>
      <c r="R66" s="395"/>
      <c r="S66" s="395"/>
      <c r="T66" s="395"/>
      <c r="U66" s="395"/>
      <c r="V66" s="395"/>
      <c r="W66" s="395"/>
      <c r="X66" s="395"/>
      <c r="Y66" s="395"/>
      <c r="Z66" s="395"/>
      <c r="AA66" s="395"/>
      <c r="AB66" s="395"/>
      <c r="AC66" s="395"/>
      <c r="AD66" s="395"/>
      <c r="AE66" s="395"/>
      <c r="AF66" s="395"/>
      <c r="AG66" s="391"/>
      <c r="AH66" s="390"/>
    </row>
    <row r="67" spans="1:34" ht="50.4">
      <c r="A67" s="385">
        <f>A65+1</f>
        <v>20</v>
      </c>
      <c r="B67" s="386" t="s">
        <v>530</v>
      </c>
      <c r="C67" s="391" t="s">
        <v>7</v>
      </c>
      <c r="D67" s="505">
        <v>540</v>
      </c>
      <c r="E67" s="389">
        <v>0</v>
      </c>
      <c r="F67" s="390">
        <f>+E67*$D67</f>
        <v>0</v>
      </c>
      <c r="G67" s="389">
        <v>0</v>
      </c>
      <c r="H67" s="390">
        <f>+G67*$D67</f>
        <v>0</v>
      </c>
      <c r="I67" s="389">
        <v>0</v>
      </c>
      <c r="J67" s="390">
        <f>+I67*$D67</f>
        <v>0</v>
      </c>
      <c r="K67" s="389">
        <f>'Security Extension Dtl'!G65</f>
        <v>16.2</v>
      </c>
      <c r="L67" s="390">
        <f>+K67*$D67</f>
        <v>8748</v>
      </c>
      <c r="M67" s="389">
        <v>0</v>
      </c>
      <c r="N67" s="390">
        <f>+M67*$D67</f>
        <v>0</v>
      </c>
      <c r="O67" s="389">
        <f>O65</f>
        <v>0</v>
      </c>
      <c r="P67" s="390">
        <f>+O67*$D67</f>
        <v>0</v>
      </c>
      <c r="Q67" s="389">
        <f>Q65</f>
        <v>0</v>
      </c>
      <c r="R67" s="390">
        <f>+Q67*$D67</f>
        <v>0</v>
      </c>
      <c r="S67" s="389">
        <f>S65</f>
        <v>0</v>
      </c>
      <c r="T67" s="390">
        <f>+S67*$D67</f>
        <v>0</v>
      </c>
      <c r="U67" s="390">
        <v>0</v>
      </c>
      <c r="V67" s="390">
        <f>+U67*$D67</f>
        <v>0</v>
      </c>
      <c r="W67" s="389">
        <f>W65</f>
        <v>27</v>
      </c>
      <c r="X67" s="390">
        <f>+W67*$D67</f>
        <v>14580</v>
      </c>
      <c r="Y67" s="390">
        <v>3</v>
      </c>
      <c r="Z67" s="390">
        <f>+Y67*$D67</f>
        <v>1620</v>
      </c>
      <c r="AA67" s="390">
        <f>AA65</f>
        <v>400</v>
      </c>
      <c r="AB67" s="390">
        <f>+AA67*$D67</f>
        <v>216000</v>
      </c>
      <c r="AC67" s="390"/>
      <c r="AD67" s="390"/>
      <c r="AE67" s="389">
        <v>0</v>
      </c>
      <c r="AF67" s="390">
        <f>+AE67*$D67</f>
        <v>0</v>
      </c>
      <c r="AG67" s="391">
        <f>E67+G67+I67+K67+M67+O67+Q67+S67+U67+W67+Y67+AA67+AC67+AE67</f>
        <v>446.2</v>
      </c>
      <c r="AH67" s="390">
        <f>+AG67*$D67</f>
        <v>240948</v>
      </c>
    </row>
    <row r="68" spans="1:34" ht="16.8">
      <c r="A68" s="392"/>
      <c r="B68" s="393"/>
      <c r="C68" s="394"/>
      <c r="D68" s="505"/>
      <c r="E68" s="395"/>
      <c r="F68" s="395"/>
      <c r="G68" s="395"/>
      <c r="H68" s="395"/>
      <c r="I68" s="395"/>
      <c r="J68" s="395"/>
      <c r="K68" s="395"/>
      <c r="L68" s="395"/>
      <c r="M68" s="395"/>
      <c r="N68" s="395"/>
      <c r="O68" s="395"/>
      <c r="P68" s="395"/>
      <c r="Q68" s="395"/>
      <c r="R68" s="395"/>
      <c r="S68" s="395"/>
      <c r="T68" s="395"/>
      <c r="U68" s="395"/>
      <c r="V68" s="395"/>
      <c r="W68" s="395"/>
      <c r="X68" s="395"/>
      <c r="Y68" s="395"/>
      <c r="Z68" s="395"/>
      <c r="AA68" s="395"/>
      <c r="AB68" s="395"/>
      <c r="AC68" s="395"/>
      <c r="AD68" s="395"/>
      <c r="AE68" s="395"/>
      <c r="AF68" s="395"/>
      <c r="AG68" s="391"/>
      <c r="AH68" s="390"/>
    </row>
    <row r="69" spans="1:34" ht="184.8">
      <c r="A69" s="385">
        <f>A67+1</f>
        <v>21</v>
      </c>
      <c r="B69" s="429" t="s">
        <v>696</v>
      </c>
      <c r="C69" s="391" t="s">
        <v>7</v>
      </c>
      <c r="D69" s="505">
        <v>179</v>
      </c>
      <c r="E69" s="389">
        <f>'Rest Rooms &amp; Toilet Dtl'!G41</f>
        <v>192</v>
      </c>
      <c r="F69" s="390">
        <f>+E69*$D69</f>
        <v>34368</v>
      </c>
      <c r="G69" s="389">
        <f>'Workers rest room&amp;change room'!G40</f>
        <v>320</v>
      </c>
      <c r="H69" s="390">
        <f>+G69*$D69</f>
        <v>57280</v>
      </c>
      <c r="I69" s="389">
        <f>'Health  Care Center DTL'!G50</f>
        <v>325</v>
      </c>
      <c r="J69" s="390">
        <f>+I69*$D69</f>
        <v>58175</v>
      </c>
      <c r="K69" s="389">
        <f>'Security Extension Dtl'!G64</f>
        <v>10.8</v>
      </c>
      <c r="L69" s="390">
        <f>+K69*$D69</f>
        <v>1933.2</v>
      </c>
      <c r="M69" s="389">
        <f>'Scrap yard bins'!G63</f>
        <v>90</v>
      </c>
      <c r="N69" s="390">
        <f>+M69*$D69</f>
        <v>16110</v>
      </c>
      <c r="O69" s="389">
        <f>'Oil Store'!G39</f>
        <v>0</v>
      </c>
      <c r="P69" s="390">
        <f>+O69*$D69</f>
        <v>0</v>
      </c>
      <c r="Q69" s="389">
        <v>0</v>
      </c>
      <c r="R69" s="390">
        <f>+Q69*$D69</f>
        <v>0</v>
      </c>
      <c r="S69" s="389">
        <f>'Search  Barrier Dtl'!G34</f>
        <v>0</v>
      </c>
      <c r="T69" s="390">
        <f>+S69*$D69</f>
        <v>0</v>
      </c>
      <c r="U69" s="390">
        <f>'Ambulance Shed '!G39</f>
        <v>21</v>
      </c>
      <c r="V69" s="390">
        <f>+U69*$D69</f>
        <v>3759</v>
      </c>
      <c r="W69" s="389">
        <f>'Sump &amp; External  Servieces Dtl '!G37</f>
        <v>0</v>
      </c>
      <c r="X69" s="390">
        <f>+W69*$D69</f>
        <v>0</v>
      </c>
      <c r="Y69" s="390">
        <v>0</v>
      </c>
      <c r="Z69" s="390">
        <f>+Y69*$D69</f>
        <v>0</v>
      </c>
      <c r="AA69" s="390">
        <f>'Approach roads'!G45</f>
        <v>96</v>
      </c>
      <c r="AB69" s="390">
        <f>+AA69*$D69</f>
        <v>17184</v>
      </c>
      <c r="AC69" s="390"/>
      <c r="AD69" s="390"/>
      <c r="AE69" s="389">
        <v>0</v>
      </c>
      <c r="AF69" s="390">
        <f>+AE69*$D69</f>
        <v>0</v>
      </c>
      <c r="AG69" s="391">
        <f>E69+G69+I69+K69+M69+O69+Q69+S69+U69+W69+Y69+AA69+AC69+AE69</f>
        <v>1054.8</v>
      </c>
      <c r="AH69" s="390">
        <f>+AG69*$D69</f>
        <v>188809.19999999998</v>
      </c>
    </row>
    <row r="70" spans="1:34" ht="16.8">
      <c r="A70" s="392"/>
      <c r="B70" s="393"/>
      <c r="C70" s="424"/>
      <c r="D70" s="505"/>
      <c r="E70" s="426"/>
      <c r="F70" s="426"/>
      <c r="G70" s="426"/>
      <c r="H70" s="426"/>
      <c r="I70" s="426"/>
      <c r="J70" s="426"/>
      <c r="K70" s="426"/>
      <c r="L70" s="426"/>
      <c r="M70" s="426"/>
      <c r="N70" s="426"/>
      <c r="O70" s="426"/>
      <c r="P70" s="426"/>
      <c r="Q70" s="426"/>
      <c r="R70" s="426"/>
      <c r="S70" s="426"/>
      <c r="T70" s="426"/>
      <c r="U70" s="426"/>
      <c r="V70" s="426"/>
      <c r="W70" s="426"/>
      <c r="X70" s="426"/>
      <c r="Y70" s="426"/>
      <c r="Z70" s="426"/>
      <c r="AA70" s="426"/>
      <c r="AB70" s="426"/>
      <c r="AC70" s="426"/>
      <c r="AD70" s="426"/>
      <c r="AE70" s="426"/>
      <c r="AF70" s="426"/>
      <c r="AG70" s="391"/>
      <c r="AH70" s="390"/>
    </row>
    <row r="71" spans="1:34" ht="218.4">
      <c r="A71" s="385">
        <f>A69+1</f>
        <v>22</v>
      </c>
      <c r="B71" s="386" t="s">
        <v>877</v>
      </c>
      <c r="C71" s="391" t="s">
        <v>7</v>
      </c>
      <c r="D71" s="505">
        <v>698</v>
      </c>
      <c r="E71" s="389">
        <v>0</v>
      </c>
      <c r="F71" s="390">
        <f>+E71*$D71</f>
        <v>0</v>
      </c>
      <c r="G71" s="389">
        <v>0</v>
      </c>
      <c r="H71" s="390">
        <f>+G71*$D71</f>
        <v>0</v>
      </c>
      <c r="I71" s="389">
        <v>0</v>
      </c>
      <c r="J71" s="390">
        <f>+I71*$D71</f>
        <v>0</v>
      </c>
      <c r="K71" s="389">
        <v>0</v>
      </c>
      <c r="L71" s="390">
        <f>+K71*$D71</f>
        <v>0</v>
      </c>
      <c r="M71" s="389">
        <f>'Scrap yard bins'!G61</f>
        <v>8</v>
      </c>
      <c r="N71" s="390">
        <f>+M71*$D71</f>
        <v>5584</v>
      </c>
      <c r="O71" s="389">
        <f>'Oil Store'!G37</f>
        <v>0</v>
      </c>
      <c r="P71" s="390">
        <f>+O71*$D71</f>
        <v>0</v>
      </c>
      <c r="Q71" s="389">
        <v>0</v>
      </c>
      <c r="R71" s="390">
        <f>+Q71*$D71</f>
        <v>0</v>
      </c>
      <c r="S71" s="389">
        <f>'Search  Barrier Dtl'!G32</f>
        <v>0</v>
      </c>
      <c r="T71" s="390">
        <f>+S71*$D71</f>
        <v>0</v>
      </c>
      <c r="U71" s="390">
        <v>0</v>
      </c>
      <c r="V71" s="390">
        <f>+U71*$D71</f>
        <v>0</v>
      </c>
      <c r="W71" s="389">
        <f>'Sump &amp; External  Servieces Dtl '!G35</f>
        <v>15</v>
      </c>
      <c r="X71" s="390">
        <f>+W71*$D71</f>
        <v>10470</v>
      </c>
      <c r="Y71" s="390">
        <f>'Office Area-1 Toilet '!G27</f>
        <v>0</v>
      </c>
      <c r="Z71" s="390">
        <f>+Y71*$D71</f>
        <v>0</v>
      </c>
      <c r="AA71" s="390">
        <f>'Approach roads'!G62</f>
        <v>152</v>
      </c>
      <c r="AB71" s="390">
        <f>+AA71*$D71</f>
        <v>106096</v>
      </c>
      <c r="AC71" s="390"/>
      <c r="AD71" s="390"/>
      <c r="AE71" s="389">
        <v>0</v>
      </c>
      <c r="AF71" s="390">
        <f>+AE71*$D71</f>
        <v>0</v>
      </c>
      <c r="AG71" s="391">
        <f>E71+G71+I71+K71+M71+O71+Q71+S71+U71+W71+Y71+AA71+AC71+AE71</f>
        <v>175</v>
      </c>
      <c r="AH71" s="390">
        <f>+AG71*$D71</f>
        <v>122150</v>
      </c>
    </row>
    <row r="72" spans="1:34" ht="16.8">
      <c r="A72" s="396"/>
      <c r="B72" s="429"/>
      <c r="C72" s="430"/>
      <c r="D72" s="505"/>
      <c r="E72" s="389"/>
      <c r="F72" s="390"/>
      <c r="G72" s="389"/>
      <c r="H72" s="390"/>
      <c r="I72" s="389"/>
      <c r="J72" s="390"/>
      <c r="K72" s="389"/>
      <c r="L72" s="390"/>
      <c r="M72" s="389"/>
      <c r="N72" s="390"/>
      <c r="O72" s="389"/>
      <c r="P72" s="390"/>
      <c r="Q72" s="389"/>
      <c r="R72" s="390"/>
      <c r="S72" s="389"/>
      <c r="T72" s="390"/>
      <c r="U72" s="390"/>
      <c r="V72" s="390"/>
      <c r="W72" s="389"/>
      <c r="X72" s="390"/>
      <c r="Y72" s="390"/>
      <c r="Z72" s="390"/>
      <c r="AA72" s="390"/>
      <c r="AB72" s="390"/>
      <c r="AC72" s="390"/>
      <c r="AD72" s="390"/>
      <c r="AE72" s="389"/>
      <c r="AF72" s="390"/>
      <c r="AG72" s="391"/>
      <c r="AH72" s="390"/>
    </row>
    <row r="73" spans="1:34" ht="84">
      <c r="A73" s="396">
        <f>A71+1</f>
        <v>23</v>
      </c>
      <c r="B73" s="410" t="s">
        <v>878</v>
      </c>
      <c r="C73" s="391" t="s">
        <v>7</v>
      </c>
      <c r="D73" s="505">
        <v>1972</v>
      </c>
      <c r="E73" s="389">
        <v>0</v>
      </c>
      <c r="F73" s="390">
        <f>+E73*$D73</f>
        <v>0</v>
      </c>
      <c r="G73" s="389">
        <v>0</v>
      </c>
      <c r="H73" s="390">
        <f>+G73*$D73</f>
        <v>0</v>
      </c>
      <c r="I73" s="389">
        <v>0</v>
      </c>
      <c r="J73" s="390">
        <f>+I73*$D73</f>
        <v>0</v>
      </c>
      <c r="K73" s="389">
        <v>0</v>
      </c>
      <c r="L73" s="390">
        <f>+K73*$D73</f>
        <v>0</v>
      </c>
      <c r="M73" s="389">
        <v>0</v>
      </c>
      <c r="N73" s="390">
        <f>+M73*$D73</f>
        <v>0</v>
      </c>
      <c r="O73" s="389">
        <v>0</v>
      </c>
      <c r="P73" s="390">
        <f>+O73*$D73</f>
        <v>0</v>
      </c>
      <c r="Q73" s="389">
        <v>0</v>
      </c>
      <c r="R73" s="390">
        <f>+Q73*$D73</f>
        <v>0</v>
      </c>
      <c r="S73" s="389">
        <v>0</v>
      </c>
      <c r="T73" s="390">
        <f>+S73*$D73</f>
        <v>0</v>
      </c>
      <c r="U73" s="390">
        <v>0</v>
      </c>
      <c r="V73" s="390">
        <f>+U73*$D73</f>
        <v>0</v>
      </c>
      <c r="W73" s="389">
        <v>10</v>
      </c>
      <c r="X73" s="390">
        <f>+W73*$D73</f>
        <v>19720</v>
      </c>
      <c r="Y73" s="390">
        <v>0</v>
      </c>
      <c r="Z73" s="390">
        <f>+Y73*$D73</f>
        <v>0</v>
      </c>
      <c r="AA73" s="390">
        <v>0</v>
      </c>
      <c r="AB73" s="390">
        <f>+AA73*$D73</f>
        <v>0</v>
      </c>
      <c r="AC73" s="390"/>
      <c r="AD73" s="390"/>
      <c r="AE73" s="389">
        <v>0</v>
      </c>
      <c r="AF73" s="390">
        <f>+AE73*$D73</f>
        <v>0</v>
      </c>
      <c r="AG73" s="391">
        <f>E73+G73+I73+K73+M73+O73+Q73+S73+U73+W73+Y73+AA73+AC73+AE73</f>
        <v>10</v>
      </c>
      <c r="AH73" s="390">
        <f>+AG73*$D73</f>
        <v>19720</v>
      </c>
    </row>
    <row r="74" spans="1:34" ht="16.8">
      <c r="A74" s="396"/>
      <c r="B74" s="429"/>
      <c r="C74" s="430"/>
      <c r="D74" s="505"/>
      <c r="E74" s="389"/>
      <c r="F74" s="390"/>
      <c r="G74" s="389"/>
      <c r="H74" s="390"/>
      <c r="I74" s="389"/>
      <c r="J74" s="390"/>
      <c r="K74" s="389"/>
      <c r="L74" s="390"/>
      <c r="M74" s="389"/>
      <c r="N74" s="390"/>
      <c r="O74" s="389"/>
      <c r="P74" s="390"/>
      <c r="Q74" s="389"/>
      <c r="R74" s="390"/>
      <c r="S74" s="389"/>
      <c r="T74" s="390"/>
      <c r="U74" s="390"/>
      <c r="V74" s="390"/>
      <c r="W74" s="389"/>
      <c r="X74" s="390"/>
      <c r="Y74" s="390"/>
      <c r="Z74" s="390"/>
      <c r="AA74" s="390"/>
      <c r="AB74" s="390"/>
      <c r="AC74" s="390"/>
      <c r="AD74" s="390"/>
      <c r="AE74" s="389"/>
      <c r="AF74" s="390"/>
      <c r="AG74" s="391"/>
      <c r="AH74" s="390"/>
    </row>
    <row r="75" spans="1:34" ht="16.8">
      <c r="A75" s="392"/>
      <c r="B75" s="421" t="s">
        <v>281</v>
      </c>
      <c r="C75" s="424"/>
      <c r="D75" s="505"/>
      <c r="E75" s="426"/>
      <c r="F75" s="413">
        <f>SUM(F53:F74)</f>
        <v>99528</v>
      </c>
      <c r="G75" s="426"/>
      <c r="H75" s="413">
        <f>SUM(H53:H74)</f>
        <v>162760</v>
      </c>
      <c r="I75" s="426"/>
      <c r="J75" s="413">
        <f>SUM(J53:J74)</f>
        <v>169815</v>
      </c>
      <c r="K75" s="426"/>
      <c r="L75" s="413">
        <f>SUM(L53:L74)</f>
        <v>19917.2</v>
      </c>
      <c r="M75" s="426"/>
      <c r="N75" s="413">
        <f>SUM(N53:N74)</f>
        <v>54294</v>
      </c>
      <c r="O75" s="426"/>
      <c r="P75" s="413">
        <f>SUM(P53:P74)</f>
        <v>0</v>
      </c>
      <c r="Q75" s="426"/>
      <c r="R75" s="413">
        <f>SUM(R53:R74)</f>
        <v>0</v>
      </c>
      <c r="S75" s="426"/>
      <c r="T75" s="413">
        <f>SUM(T53:T74)</f>
        <v>0</v>
      </c>
      <c r="U75" s="413"/>
      <c r="V75" s="413">
        <f>SUM(V53:V74)</f>
        <v>13111</v>
      </c>
      <c r="W75" s="426"/>
      <c r="X75" s="413">
        <f>SUM(X53:X74)</f>
        <v>71963</v>
      </c>
      <c r="Y75" s="413"/>
      <c r="Z75" s="413">
        <f>SUM(Z53:Z74)</f>
        <v>1620</v>
      </c>
      <c r="AA75" s="413"/>
      <c r="AB75" s="413">
        <f>SUM(AB53:AB74)</f>
        <v>573020</v>
      </c>
      <c r="AC75" s="413"/>
      <c r="AD75" s="413">
        <f>SUM(AD53:AD74)</f>
        <v>24480</v>
      </c>
      <c r="AE75" s="426"/>
      <c r="AF75" s="413">
        <f>SUM(AF53:AF74)</f>
        <v>191250</v>
      </c>
      <c r="AG75" s="391"/>
      <c r="AH75" s="390"/>
    </row>
    <row r="76" spans="1:34" ht="16.8">
      <c r="A76" s="376"/>
      <c r="B76" s="421"/>
      <c r="C76" s="430"/>
      <c r="D76" s="505"/>
      <c r="E76" s="426"/>
      <c r="F76" s="413"/>
      <c r="G76" s="426"/>
      <c r="H76" s="413"/>
      <c r="I76" s="426"/>
      <c r="J76" s="413"/>
      <c r="K76" s="426"/>
      <c r="L76" s="413"/>
      <c r="M76" s="426"/>
      <c r="N76" s="413"/>
      <c r="O76" s="426"/>
      <c r="P76" s="413"/>
      <c r="Q76" s="426"/>
      <c r="R76" s="413"/>
      <c r="S76" s="426"/>
      <c r="T76" s="413"/>
      <c r="U76" s="413"/>
      <c r="V76" s="413"/>
      <c r="W76" s="426"/>
      <c r="X76" s="413"/>
      <c r="Y76" s="413"/>
      <c r="Z76" s="413"/>
      <c r="AA76" s="413"/>
      <c r="AB76" s="413"/>
      <c r="AC76" s="413"/>
      <c r="AD76" s="413"/>
      <c r="AE76" s="426"/>
      <c r="AF76" s="413"/>
      <c r="AG76" s="391"/>
      <c r="AH76" s="390"/>
    </row>
    <row r="77" spans="1:34" ht="16.8">
      <c r="A77" s="376"/>
      <c r="B77" s="431" t="s">
        <v>290</v>
      </c>
      <c r="C77" s="430"/>
      <c r="D77" s="505"/>
      <c r="E77" s="426"/>
      <c r="F77" s="413"/>
      <c r="G77" s="426"/>
      <c r="H77" s="413"/>
      <c r="I77" s="426"/>
      <c r="J77" s="413"/>
      <c r="K77" s="426"/>
      <c r="L77" s="413"/>
      <c r="M77" s="426"/>
      <c r="N77" s="413"/>
      <c r="O77" s="426"/>
      <c r="P77" s="413"/>
      <c r="Q77" s="426"/>
      <c r="R77" s="413"/>
      <c r="S77" s="426"/>
      <c r="T77" s="413"/>
      <c r="U77" s="413"/>
      <c r="V77" s="413"/>
      <c r="W77" s="426"/>
      <c r="X77" s="413"/>
      <c r="Y77" s="413"/>
      <c r="Z77" s="413"/>
      <c r="AA77" s="413"/>
      <c r="AB77" s="413"/>
      <c r="AC77" s="413"/>
      <c r="AD77" s="413"/>
      <c r="AE77" s="426"/>
      <c r="AF77" s="413"/>
      <c r="AG77" s="391"/>
      <c r="AH77" s="390"/>
    </row>
    <row r="78" spans="1:34" ht="16.8">
      <c r="A78" s="376"/>
      <c r="B78" s="421"/>
      <c r="C78" s="430"/>
      <c r="D78" s="505"/>
      <c r="E78" s="426"/>
      <c r="F78" s="413"/>
      <c r="G78" s="426"/>
      <c r="H78" s="413"/>
      <c r="I78" s="426"/>
      <c r="J78" s="413"/>
      <c r="K78" s="426"/>
      <c r="L78" s="413"/>
      <c r="M78" s="426"/>
      <c r="N78" s="413"/>
      <c r="O78" s="426"/>
      <c r="P78" s="413"/>
      <c r="Q78" s="426"/>
      <c r="R78" s="413"/>
      <c r="S78" s="426"/>
      <c r="T78" s="413"/>
      <c r="U78" s="413"/>
      <c r="V78" s="413"/>
      <c r="W78" s="426"/>
      <c r="X78" s="413"/>
      <c r="Y78" s="413"/>
      <c r="Z78" s="413"/>
      <c r="AA78" s="413"/>
      <c r="AB78" s="413"/>
      <c r="AC78" s="413"/>
      <c r="AD78" s="413"/>
      <c r="AE78" s="426"/>
      <c r="AF78" s="413"/>
      <c r="AG78" s="391"/>
      <c r="AH78" s="390"/>
    </row>
    <row r="79" spans="1:34" ht="201.6">
      <c r="A79" s="396">
        <f>A73+1</f>
        <v>24</v>
      </c>
      <c r="B79" s="432" t="s">
        <v>293</v>
      </c>
      <c r="C79" s="430"/>
      <c r="D79" s="505"/>
      <c r="E79" s="426"/>
      <c r="F79" s="413"/>
      <c r="G79" s="426"/>
      <c r="H79" s="413"/>
      <c r="I79" s="426"/>
      <c r="J79" s="413"/>
      <c r="K79" s="426"/>
      <c r="L79" s="413"/>
      <c r="M79" s="426"/>
      <c r="N79" s="413"/>
      <c r="O79" s="426"/>
      <c r="P79" s="413"/>
      <c r="Q79" s="426"/>
      <c r="R79" s="413"/>
      <c r="S79" s="426"/>
      <c r="T79" s="413"/>
      <c r="U79" s="413"/>
      <c r="V79" s="413"/>
      <c r="W79" s="426"/>
      <c r="X79" s="413"/>
      <c r="Y79" s="413"/>
      <c r="Z79" s="413"/>
      <c r="AA79" s="390"/>
      <c r="AB79" s="413"/>
      <c r="AC79" s="413"/>
      <c r="AD79" s="413"/>
      <c r="AE79" s="426"/>
      <c r="AF79" s="413"/>
      <c r="AG79" s="391"/>
      <c r="AH79" s="390"/>
    </row>
    <row r="80" spans="1:34" ht="33.6">
      <c r="A80" s="376"/>
      <c r="B80" s="432" t="s">
        <v>294</v>
      </c>
      <c r="C80" s="409" t="s">
        <v>6</v>
      </c>
      <c r="D80" s="505">
        <v>230</v>
      </c>
      <c r="E80" s="389">
        <f>'Rest Rooms &amp; Toilet Dtl'!G69</f>
        <v>72</v>
      </c>
      <c r="F80" s="390">
        <f>+E80*$D80</f>
        <v>16560</v>
      </c>
      <c r="G80" s="389">
        <f>'Workers rest room&amp;change room'!G65</f>
        <v>146</v>
      </c>
      <c r="H80" s="390">
        <f>+G80*$D80</f>
        <v>33580</v>
      </c>
      <c r="I80" s="389">
        <f>'Health  Care Center DTL'!G81</f>
        <v>122</v>
      </c>
      <c r="J80" s="390">
        <f>+I80*$D80</f>
        <v>28060</v>
      </c>
      <c r="K80" s="389">
        <f>'Security Extension Dtl'!G89</f>
        <v>15</v>
      </c>
      <c r="L80" s="390">
        <f>+K80*$D80</f>
        <v>3450</v>
      </c>
      <c r="M80" s="389">
        <f>'Scrap yard bins'!G88</f>
        <v>190</v>
      </c>
      <c r="N80" s="390">
        <f>+M80*$D80</f>
        <v>43700</v>
      </c>
      <c r="O80" s="389">
        <f>'Oil Store'!G68</f>
        <v>0</v>
      </c>
      <c r="P80" s="390">
        <f>+O80*$D80</f>
        <v>0</v>
      </c>
      <c r="Q80" s="389">
        <v>0</v>
      </c>
      <c r="R80" s="390">
        <f>+Q80*$D80</f>
        <v>0</v>
      </c>
      <c r="S80" s="389"/>
      <c r="T80" s="390">
        <f>+S80*$D80</f>
        <v>0</v>
      </c>
      <c r="U80" s="390">
        <f>'Ambulance Shed '!G65</f>
        <v>12</v>
      </c>
      <c r="V80" s="390">
        <f>+U80*$D80</f>
        <v>2760</v>
      </c>
      <c r="W80" s="389">
        <v>20</v>
      </c>
      <c r="X80" s="390">
        <f>+W80*$D80</f>
        <v>4600</v>
      </c>
      <c r="Y80" s="390">
        <f>'Office Area-1 Toilet '!G50</f>
        <v>0</v>
      </c>
      <c r="Z80" s="390">
        <f>+Y80*$D80</f>
        <v>0</v>
      </c>
      <c r="AA80" s="390">
        <v>0</v>
      </c>
      <c r="AB80" s="390">
        <f>+AA80*$D80</f>
        <v>0</v>
      </c>
      <c r="AC80" s="390"/>
      <c r="AD80" s="390"/>
      <c r="AE80" s="389">
        <v>0</v>
      </c>
      <c r="AF80" s="390">
        <f>+AE80*$D80</f>
        <v>0</v>
      </c>
      <c r="AG80" s="391">
        <f>E80+G80+I80+K80+M80+O80+Q80+S80+U80+W80+Y80+AA80+AC80+AE80</f>
        <v>577</v>
      </c>
      <c r="AH80" s="390">
        <f>+AG80*$D80</f>
        <v>132710</v>
      </c>
    </row>
    <row r="81" spans="1:34" ht="16.8">
      <c r="A81" s="376"/>
      <c r="B81" s="421" t="s">
        <v>282</v>
      </c>
      <c r="C81" s="430"/>
      <c r="D81" s="505"/>
      <c r="E81" s="426"/>
      <c r="F81" s="413">
        <f>SUM(F79:F80)</f>
        <v>16560</v>
      </c>
      <c r="G81" s="426"/>
      <c r="H81" s="413">
        <f>SUM(H79:H80)</f>
        <v>33580</v>
      </c>
      <c r="I81" s="426"/>
      <c r="J81" s="413">
        <f>SUM(J79:J80)</f>
        <v>28060</v>
      </c>
      <c r="K81" s="426"/>
      <c r="L81" s="413">
        <f>SUM(L79:L80)</f>
        <v>3450</v>
      </c>
      <c r="M81" s="426"/>
      <c r="N81" s="413">
        <f>SUM(N79:N80)</f>
        <v>43700</v>
      </c>
      <c r="O81" s="426"/>
      <c r="P81" s="413">
        <f>SUM(P79:P80)</f>
        <v>0</v>
      </c>
      <c r="Q81" s="426"/>
      <c r="R81" s="413">
        <f>SUM(R79:R80)</f>
        <v>0</v>
      </c>
      <c r="S81" s="426"/>
      <c r="T81" s="413">
        <f>SUM(T79:T80)</f>
        <v>0</v>
      </c>
      <c r="U81" s="413"/>
      <c r="V81" s="413">
        <f>SUM(V79:V80)</f>
        <v>2760</v>
      </c>
      <c r="W81" s="426"/>
      <c r="X81" s="413">
        <f>SUM(X79:X80)</f>
        <v>4600</v>
      </c>
      <c r="Y81" s="413"/>
      <c r="Z81" s="413">
        <f>SUM(Z79:Z80)</f>
        <v>0</v>
      </c>
      <c r="AA81" s="413"/>
      <c r="AB81" s="413">
        <f>SUM(AB79:AB80)</f>
        <v>0</v>
      </c>
      <c r="AC81" s="413"/>
      <c r="AD81" s="413"/>
      <c r="AE81" s="426"/>
      <c r="AF81" s="413">
        <f>SUM(AF79:AF80)</f>
        <v>0</v>
      </c>
      <c r="AG81" s="391"/>
      <c r="AH81" s="390"/>
    </row>
    <row r="82" spans="1:34" ht="16.8">
      <c r="A82" s="376"/>
      <c r="B82" s="400"/>
      <c r="C82" s="430"/>
      <c r="D82" s="505"/>
      <c r="E82" s="426"/>
      <c r="F82" s="413"/>
      <c r="G82" s="426"/>
      <c r="H82" s="413"/>
      <c r="I82" s="426"/>
      <c r="J82" s="413"/>
      <c r="K82" s="426"/>
      <c r="L82" s="413"/>
      <c r="M82" s="426"/>
      <c r="N82" s="413"/>
      <c r="O82" s="426"/>
      <c r="P82" s="413"/>
      <c r="Q82" s="426"/>
      <c r="R82" s="413"/>
      <c r="S82" s="426"/>
      <c r="T82" s="413"/>
      <c r="U82" s="426"/>
      <c r="V82" s="413"/>
      <c r="W82" s="426"/>
      <c r="X82" s="413"/>
      <c r="Y82" s="413"/>
      <c r="Z82" s="413"/>
      <c r="AA82" s="413"/>
      <c r="AB82" s="413"/>
      <c r="AC82" s="413"/>
      <c r="AD82" s="413"/>
      <c r="AE82" s="426"/>
      <c r="AF82" s="413"/>
      <c r="AG82" s="391"/>
      <c r="AH82" s="390"/>
    </row>
    <row r="83" spans="1:34" ht="16.8">
      <c r="A83" s="392"/>
      <c r="B83" s="423" t="s">
        <v>292</v>
      </c>
      <c r="C83" s="387"/>
      <c r="D83" s="505"/>
      <c r="E83" s="389"/>
      <c r="F83" s="389"/>
      <c r="G83" s="389"/>
      <c r="H83" s="389"/>
      <c r="I83" s="389"/>
      <c r="J83" s="389"/>
      <c r="K83" s="389"/>
      <c r="L83" s="389"/>
      <c r="M83" s="389"/>
      <c r="N83" s="389"/>
      <c r="O83" s="389"/>
      <c r="P83" s="389"/>
      <c r="Q83" s="389"/>
      <c r="R83" s="389"/>
      <c r="S83" s="389"/>
      <c r="T83" s="389"/>
      <c r="U83" s="389"/>
      <c r="V83" s="389"/>
      <c r="W83" s="389"/>
      <c r="X83" s="389"/>
      <c r="Y83" s="389"/>
      <c r="Z83" s="389"/>
      <c r="AA83" s="389"/>
      <c r="AB83" s="389"/>
      <c r="AC83" s="389"/>
      <c r="AD83" s="389"/>
      <c r="AE83" s="389"/>
      <c r="AF83" s="389"/>
      <c r="AG83" s="391"/>
      <c r="AH83" s="390"/>
    </row>
    <row r="84" spans="1:34" ht="134.4">
      <c r="A84" s="385">
        <f>A79+1</f>
        <v>25</v>
      </c>
      <c r="B84" s="386" t="s">
        <v>879</v>
      </c>
      <c r="C84" s="391" t="s">
        <v>7</v>
      </c>
      <c r="D84" s="505">
        <v>5125</v>
      </c>
      <c r="E84" s="389">
        <f>'Rest Rooms &amp; Toilet Dtl'!G56</f>
        <v>14</v>
      </c>
      <c r="F84" s="390">
        <f>+E84*$D84</f>
        <v>71750</v>
      </c>
      <c r="G84" s="389">
        <f>'Workers rest room&amp;change room'!G54</f>
        <v>27</v>
      </c>
      <c r="H84" s="390">
        <f>+G84*$D84</f>
        <v>138375</v>
      </c>
      <c r="I84" s="389">
        <f>'Health  Care Center DTL'!G69</f>
        <v>24</v>
      </c>
      <c r="J84" s="390">
        <f>+I84*$D84</f>
        <v>123000</v>
      </c>
      <c r="K84" s="389">
        <f>'Security Extension Dtl'!G78</f>
        <v>3</v>
      </c>
      <c r="L84" s="390">
        <f>+K84*$D84</f>
        <v>15375</v>
      </c>
      <c r="M84" s="389">
        <f>'Scrap yard bins'!G77</f>
        <v>23</v>
      </c>
      <c r="N84" s="390">
        <f>+M84*$D84</f>
        <v>117875</v>
      </c>
      <c r="O84" s="389">
        <f>'Oil Store'!G56</f>
        <v>0</v>
      </c>
      <c r="P84" s="390">
        <f>+O84*$D84</f>
        <v>0</v>
      </c>
      <c r="Q84" s="389">
        <v>0</v>
      </c>
      <c r="R84" s="390">
        <f>+Q84*$D84</f>
        <v>0</v>
      </c>
      <c r="S84" s="389">
        <f>'Search  Barrier Dtl'!G48</f>
        <v>0</v>
      </c>
      <c r="T84" s="390">
        <f>+S84*$D84</f>
        <v>0</v>
      </c>
      <c r="U84" s="390">
        <f>'Ambulance Shed '!G53</f>
        <v>3</v>
      </c>
      <c r="V84" s="390">
        <f>+U84*$D84</f>
        <v>15375</v>
      </c>
      <c r="W84" s="389">
        <f>'Sump &amp; External  Servieces Dtl '!G46</f>
        <v>2</v>
      </c>
      <c r="X84" s="390">
        <f>+W84*$D84</f>
        <v>10250</v>
      </c>
      <c r="Y84" s="390">
        <f>'Office Area-1 Toilet '!G38</f>
        <v>2.408175</v>
      </c>
      <c r="Z84" s="390">
        <f>+Y84*$D84</f>
        <v>12341.896875</v>
      </c>
      <c r="AA84" s="390">
        <f>'Approach roads'!G106</f>
        <v>51</v>
      </c>
      <c r="AB84" s="390">
        <f>+AA84*$D84</f>
        <v>261375</v>
      </c>
      <c r="AC84" s="390">
        <f>'SEPTIC TANK(100 CAPACITY)'!G23</f>
        <v>4</v>
      </c>
      <c r="AD84" s="390">
        <f>+AC84*$D84</f>
        <v>20500</v>
      </c>
      <c r="AE84" s="389">
        <v>150</v>
      </c>
      <c r="AF84" s="390">
        <f>+AE84*$D84</f>
        <v>768750</v>
      </c>
      <c r="AG84" s="391">
        <f>E84+G84+I84+K84+M84+O84+Q84+S84+U84+W84+Y84+AA84+AC84+AE84</f>
        <v>303.40817500000003</v>
      </c>
      <c r="AH84" s="390">
        <f>+AG84*$D84</f>
        <v>1554966.8968750001</v>
      </c>
    </row>
    <row r="85" spans="1:34" ht="16.8">
      <c r="A85" s="392"/>
      <c r="B85" s="393"/>
      <c r="C85" s="424"/>
      <c r="D85" s="505"/>
      <c r="E85" s="426"/>
      <c r="F85" s="426"/>
      <c r="G85" s="426"/>
      <c r="H85" s="426"/>
      <c r="I85" s="426"/>
      <c r="J85" s="426"/>
      <c r="K85" s="426"/>
      <c r="L85" s="426"/>
      <c r="M85" s="426"/>
      <c r="N85" s="426"/>
      <c r="O85" s="426"/>
      <c r="P85" s="426"/>
      <c r="Q85" s="426"/>
      <c r="R85" s="426"/>
      <c r="S85" s="426"/>
      <c r="T85" s="426"/>
      <c r="U85" s="426"/>
      <c r="V85" s="426"/>
      <c r="W85" s="426"/>
      <c r="X85" s="426"/>
      <c r="Y85" s="426"/>
      <c r="Z85" s="426"/>
      <c r="AA85" s="426"/>
      <c r="AB85" s="426"/>
      <c r="AC85" s="426"/>
      <c r="AD85" s="426"/>
      <c r="AE85" s="426"/>
      <c r="AF85" s="426"/>
      <c r="AG85" s="391"/>
      <c r="AH85" s="390"/>
    </row>
    <row r="86" spans="1:34" ht="184.8">
      <c r="A86" s="385">
        <f>A84+1</f>
        <v>26</v>
      </c>
      <c r="B86" s="386" t="s">
        <v>880</v>
      </c>
      <c r="C86" s="391" t="s">
        <v>6</v>
      </c>
      <c r="D86" s="505">
        <v>550</v>
      </c>
      <c r="E86" s="389">
        <f>'Rest Rooms &amp; Toilet Dtl'!G85</f>
        <v>32</v>
      </c>
      <c r="F86" s="390">
        <f>+E86*$D86</f>
        <v>17600</v>
      </c>
      <c r="G86" s="389">
        <f>'Workers rest room&amp;change room'!G82</f>
        <v>43</v>
      </c>
      <c r="H86" s="390">
        <f>+G86*$D86</f>
        <v>23650</v>
      </c>
      <c r="I86" s="389">
        <f>'Health  Care Center DTL'!G104</f>
        <v>36</v>
      </c>
      <c r="J86" s="390">
        <f>+I86*$D86</f>
        <v>19800</v>
      </c>
      <c r="K86" s="389">
        <f>'Security Extension Dtl'!G103</f>
        <v>0</v>
      </c>
      <c r="L86" s="390">
        <f>+K86*$D86</f>
        <v>0</v>
      </c>
      <c r="M86" s="389">
        <f>'Scrap yard bins'!G106</f>
        <v>32</v>
      </c>
      <c r="N86" s="390">
        <f>+M86*$D86</f>
        <v>17600</v>
      </c>
      <c r="O86" s="389">
        <f>'Oil Store'!G88</f>
        <v>0</v>
      </c>
      <c r="P86" s="390">
        <f>+O86*$D86</f>
        <v>0</v>
      </c>
      <c r="Q86" s="389">
        <v>0</v>
      </c>
      <c r="R86" s="390">
        <f>+Q86*$D86</f>
        <v>0</v>
      </c>
      <c r="S86" s="389">
        <v>0</v>
      </c>
      <c r="T86" s="390">
        <f>+S86*$D86</f>
        <v>0</v>
      </c>
      <c r="U86" s="390">
        <f>'Ambulance Shed '!G84</f>
        <v>7</v>
      </c>
      <c r="V86" s="390">
        <f>+U86*$D86</f>
        <v>3850</v>
      </c>
      <c r="W86" s="389">
        <v>0</v>
      </c>
      <c r="X86" s="390">
        <f>+W86*$D86</f>
        <v>0</v>
      </c>
      <c r="Y86" s="390">
        <f>'Office Area-1 Toilet '!G71</f>
        <v>0</v>
      </c>
      <c r="Z86" s="390">
        <f>+Y86*$D86</f>
        <v>0</v>
      </c>
      <c r="AA86" s="390">
        <v>0</v>
      </c>
      <c r="AB86" s="390">
        <f>+AA86*$D86</f>
        <v>0</v>
      </c>
      <c r="AC86" s="390"/>
      <c r="AD86" s="390"/>
      <c r="AE86" s="389">
        <v>0</v>
      </c>
      <c r="AF86" s="390">
        <f>+AE86*$D86</f>
        <v>0</v>
      </c>
      <c r="AG86" s="391">
        <f>E86+G86+I86+K86+M86+O86+Q86+S86+U86+W86+Y86+AA86+AC86+AE86</f>
        <v>150</v>
      </c>
      <c r="AH86" s="390">
        <f>+AG86*$D86</f>
        <v>82500</v>
      </c>
    </row>
    <row r="87" spans="1:34" ht="16.8">
      <c r="A87" s="396"/>
      <c r="B87" s="429"/>
      <c r="C87" s="430"/>
      <c r="D87" s="505"/>
      <c r="E87" s="389"/>
      <c r="F87" s="390"/>
      <c r="G87" s="389"/>
      <c r="H87" s="390"/>
      <c r="I87" s="389"/>
      <c r="J87" s="390"/>
      <c r="K87" s="389"/>
      <c r="L87" s="390"/>
      <c r="M87" s="389"/>
      <c r="N87" s="390"/>
      <c r="O87" s="389"/>
      <c r="P87" s="390"/>
      <c r="Q87" s="389"/>
      <c r="R87" s="390"/>
      <c r="S87" s="389"/>
      <c r="T87" s="390"/>
      <c r="U87" s="390"/>
      <c r="V87" s="390"/>
      <c r="W87" s="389"/>
      <c r="X87" s="390"/>
      <c r="Y87" s="390"/>
      <c r="Z87" s="390"/>
      <c r="AA87" s="390"/>
      <c r="AB87" s="390"/>
      <c r="AC87" s="390"/>
      <c r="AD87" s="390"/>
      <c r="AE87" s="389"/>
      <c r="AF87" s="390"/>
      <c r="AG87" s="391"/>
      <c r="AH87" s="390"/>
    </row>
    <row r="88" spans="1:34" ht="16.8">
      <c r="A88" s="392"/>
      <c r="B88" s="433" t="s">
        <v>301</v>
      </c>
      <c r="C88" s="394"/>
      <c r="D88" s="505"/>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1"/>
      <c r="AH88" s="390"/>
    </row>
    <row r="89" spans="1:34" ht="268.8">
      <c r="A89" s="385">
        <f>A86+1</f>
        <v>27</v>
      </c>
      <c r="B89" s="386" t="s">
        <v>881</v>
      </c>
      <c r="C89" s="424"/>
      <c r="D89" s="505"/>
      <c r="E89" s="389"/>
      <c r="F89" s="390"/>
      <c r="G89" s="389"/>
      <c r="H89" s="390"/>
      <c r="I89" s="389"/>
      <c r="J89" s="390"/>
      <c r="K89" s="389"/>
      <c r="L89" s="390"/>
      <c r="M89" s="389"/>
      <c r="N89" s="390"/>
      <c r="O89" s="389"/>
      <c r="P89" s="390"/>
      <c r="Q89" s="389"/>
      <c r="R89" s="390"/>
      <c r="S89" s="389"/>
      <c r="T89" s="390"/>
      <c r="U89" s="390"/>
      <c r="V89" s="390"/>
      <c r="W89" s="389"/>
      <c r="X89" s="390"/>
      <c r="Y89" s="390"/>
      <c r="Z89" s="390"/>
      <c r="AA89" s="390"/>
      <c r="AB89" s="390"/>
      <c r="AC89" s="390"/>
      <c r="AD89" s="390"/>
      <c r="AE89" s="389"/>
      <c r="AF89" s="390"/>
      <c r="AG89" s="391"/>
      <c r="AH89" s="390"/>
    </row>
    <row r="90" spans="1:34" ht="16.8">
      <c r="A90" s="392"/>
      <c r="B90" s="434" t="s">
        <v>297</v>
      </c>
      <c r="C90" s="391" t="s">
        <v>7</v>
      </c>
      <c r="D90" s="505">
        <v>8150</v>
      </c>
      <c r="E90" s="389">
        <f>'Rest Rooms &amp; Toilet Dtl'!G146</f>
        <v>23</v>
      </c>
      <c r="F90" s="390">
        <f>+E90*$D90</f>
        <v>187450</v>
      </c>
      <c r="G90" s="389">
        <f>'Workers rest room&amp;change room'!G156</f>
        <v>38</v>
      </c>
      <c r="H90" s="390">
        <f>+G90*$D90</f>
        <v>309700</v>
      </c>
      <c r="I90" s="389">
        <f>'Health  Care Center DTL'!G200</f>
        <v>38</v>
      </c>
      <c r="J90" s="390">
        <f>+I90*$D90</f>
        <v>309700</v>
      </c>
      <c r="K90" s="389">
        <f>'Security Extension Dtl'!G162</f>
        <v>4</v>
      </c>
      <c r="L90" s="390">
        <f>+K90*$D90</f>
        <v>32600</v>
      </c>
      <c r="M90" s="389">
        <f>'Scrap yard bins'!G132</f>
        <v>37</v>
      </c>
      <c r="N90" s="390">
        <f>+M90*$D90</f>
        <v>301550</v>
      </c>
      <c r="O90" s="389">
        <f>'Oil Store'!G220</f>
        <v>0</v>
      </c>
      <c r="P90" s="390">
        <f>+O90*$D90</f>
        <v>0</v>
      </c>
      <c r="Q90" s="389">
        <v>0</v>
      </c>
      <c r="R90" s="390">
        <f>+Q90*$D90</f>
        <v>0</v>
      </c>
      <c r="S90" s="389">
        <f>'Search  Barrier Dtl'!G75</f>
        <v>0</v>
      </c>
      <c r="T90" s="390">
        <f>+S90*$D90</f>
        <v>0</v>
      </c>
      <c r="U90" s="390">
        <f>'Ambulance Shed '!G107</f>
        <v>4</v>
      </c>
      <c r="V90" s="390">
        <f>+U90*$D90</f>
        <v>32600</v>
      </c>
      <c r="W90" s="389">
        <f>'Sump &amp; External  Servieces Dtl '!G76</f>
        <v>10</v>
      </c>
      <c r="X90" s="390">
        <f>+W90*$D90</f>
        <v>81500</v>
      </c>
      <c r="Y90" s="390">
        <v>0</v>
      </c>
      <c r="Z90" s="390">
        <f>+Y90*$D90</f>
        <v>0</v>
      </c>
      <c r="AA90" s="390">
        <v>0</v>
      </c>
      <c r="AB90" s="390">
        <f>+AA90*$D90</f>
        <v>0</v>
      </c>
      <c r="AC90" s="390">
        <f>'SEPTIC TANK(100 CAPACITY)'!G38</f>
        <v>18</v>
      </c>
      <c r="AD90" s="390">
        <f>+AC90*$D90</f>
        <v>146700</v>
      </c>
      <c r="AE90" s="389">
        <v>0</v>
      </c>
      <c r="AF90" s="390">
        <f>+AE90*$D90</f>
        <v>0</v>
      </c>
      <c r="AG90" s="391">
        <f>E90+G90+I90+K90+M90+O90+Q90+S90+U90+W90+Y90+AA90+AC90+AE90</f>
        <v>172</v>
      </c>
      <c r="AH90" s="390">
        <f>+AG90*$D90</f>
        <v>1401800</v>
      </c>
    </row>
    <row r="91" spans="1:34" ht="16.8">
      <c r="A91" s="392"/>
      <c r="B91" s="412"/>
      <c r="C91" s="424"/>
      <c r="D91" s="505"/>
      <c r="E91" s="426"/>
      <c r="F91" s="426"/>
      <c r="G91" s="426"/>
      <c r="H91" s="426"/>
      <c r="I91" s="426"/>
      <c r="J91" s="426"/>
      <c r="K91" s="426"/>
      <c r="L91" s="426"/>
      <c r="M91" s="426"/>
      <c r="N91" s="426"/>
      <c r="O91" s="426"/>
      <c r="P91" s="426"/>
      <c r="Q91" s="426"/>
      <c r="R91" s="426"/>
      <c r="S91" s="426"/>
      <c r="T91" s="426"/>
      <c r="U91" s="426"/>
      <c r="V91" s="426"/>
      <c r="W91" s="426"/>
      <c r="X91" s="426"/>
      <c r="Y91" s="426"/>
      <c r="Z91" s="426"/>
      <c r="AA91" s="426"/>
      <c r="AB91" s="426"/>
      <c r="AC91" s="426"/>
      <c r="AD91" s="426"/>
      <c r="AE91" s="426"/>
      <c r="AF91" s="426"/>
      <c r="AG91" s="391"/>
      <c r="AH91" s="390"/>
    </row>
    <row r="92" spans="1:34" ht="16.8">
      <c r="A92" s="392"/>
      <c r="B92" s="412" t="s">
        <v>849</v>
      </c>
      <c r="C92" s="391" t="s">
        <v>7</v>
      </c>
      <c r="D92" s="505">
        <v>8460</v>
      </c>
      <c r="E92" s="389">
        <f>'Rest Rooms &amp; Toilet Dtl'!G147</f>
        <v>20</v>
      </c>
      <c r="F92" s="390">
        <f>+E92*$D92</f>
        <v>169200</v>
      </c>
      <c r="G92" s="389">
        <f>'Workers rest room&amp;change room'!G157+'Workers rest room&amp;change room'!G158</f>
        <v>41</v>
      </c>
      <c r="H92" s="390">
        <f>+G92*$D92</f>
        <v>346860</v>
      </c>
      <c r="I92" s="389">
        <f>'Health  Care Center DTL'!G201</f>
        <v>61</v>
      </c>
      <c r="J92" s="390">
        <f>+I92*$D92</f>
        <v>516060</v>
      </c>
      <c r="K92" s="389">
        <f>'Security Extension Dtl'!G163</f>
        <v>5</v>
      </c>
      <c r="L92" s="390">
        <f>+K92*$D92</f>
        <v>42300</v>
      </c>
      <c r="M92" s="389">
        <v>0</v>
      </c>
      <c r="N92" s="390">
        <f>+M92*$D92</f>
        <v>0</v>
      </c>
      <c r="O92" s="389">
        <f>'Oil Store'!G221</f>
        <v>20</v>
      </c>
      <c r="P92" s="390">
        <f>+O92*$D92</f>
        <v>169200</v>
      </c>
      <c r="Q92" s="389">
        <v>0</v>
      </c>
      <c r="R92" s="390">
        <f>+Q92*$D92</f>
        <v>0</v>
      </c>
      <c r="S92" s="389">
        <f>'Search  Barrier Dtl'!G76</f>
        <v>0</v>
      </c>
      <c r="T92" s="390">
        <f>+S92*$D92</f>
        <v>0</v>
      </c>
      <c r="U92" s="390">
        <v>0</v>
      </c>
      <c r="V92" s="390">
        <f>+U92*$D92</f>
        <v>0</v>
      </c>
      <c r="W92" s="389">
        <v>0</v>
      </c>
      <c r="X92" s="390">
        <f>+W92*$D92</f>
        <v>0</v>
      </c>
      <c r="Y92" s="390">
        <v>0</v>
      </c>
      <c r="Z92" s="390">
        <f>+Y92*$D92</f>
        <v>0</v>
      </c>
      <c r="AA92" s="390">
        <v>0</v>
      </c>
      <c r="AB92" s="390">
        <f>+AA92*$D92</f>
        <v>0</v>
      </c>
      <c r="AC92" s="390"/>
      <c r="AD92" s="390"/>
      <c r="AE92" s="389">
        <v>0</v>
      </c>
      <c r="AF92" s="390">
        <f>+AE92*$D92</f>
        <v>0</v>
      </c>
      <c r="AG92" s="391">
        <f>E92+G92+I92+K92+M92+O92+Q92+S92+U92+W92+Y92+AA92+AC92+AE92</f>
        <v>147</v>
      </c>
      <c r="AH92" s="390">
        <f>+AG92*$D92</f>
        <v>1243620</v>
      </c>
    </row>
    <row r="93" spans="1:34" ht="16.8">
      <c r="A93" s="376"/>
      <c r="B93" s="415"/>
      <c r="C93" s="388"/>
      <c r="D93" s="505"/>
      <c r="E93" s="389"/>
      <c r="F93" s="390"/>
      <c r="G93" s="389"/>
      <c r="H93" s="390"/>
      <c r="I93" s="389"/>
      <c r="J93" s="390"/>
      <c r="K93" s="389"/>
      <c r="L93" s="390"/>
      <c r="M93" s="389"/>
      <c r="N93" s="390"/>
      <c r="O93" s="389"/>
      <c r="P93" s="390"/>
      <c r="Q93" s="389"/>
      <c r="R93" s="390"/>
      <c r="S93" s="389"/>
      <c r="T93" s="390"/>
      <c r="U93" s="390"/>
      <c r="V93" s="390"/>
      <c r="W93" s="389"/>
      <c r="X93" s="390"/>
      <c r="Y93" s="390"/>
      <c r="Z93" s="390"/>
      <c r="AA93" s="390"/>
      <c r="AB93" s="390"/>
      <c r="AC93" s="390"/>
      <c r="AD93" s="390"/>
      <c r="AE93" s="389"/>
      <c r="AF93" s="390"/>
      <c r="AG93" s="391"/>
      <c r="AH93" s="390"/>
    </row>
    <row r="94" spans="1:34" ht="151.19999999999999">
      <c r="A94" s="385">
        <f>A89+1</f>
        <v>28</v>
      </c>
      <c r="B94" s="386" t="s">
        <v>882</v>
      </c>
      <c r="C94" s="387" t="s">
        <v>7</v>
      </c>
      <c r="D94" s="505">
        <v>7700</v>
      </c>
      <c r="E94" s="389">
        <f>'Rest Rooms &amp; Toilet Dtl'!G136</f>
        <v>4</v>
      </c>
      <c r="F94" s="390">
        <f>+E94*$D94</f>
        <v>30800</v>
      </c>
      <c r="G94" s="389">
        <f>'Workers rest room&amp;change room'!G147</f>
        <v>5</v>
      </c>
      <c r="H94" s="390">
        <f>+G94*$D94</f>
        <v>38500</v>
      </c>
      <c r="I94" s="389">
        <f>'Health  Care Center DTL'!G188</f>
        <v>7</v>
      </c>
      <c r="J94" s="390">
        <f>+I94*$D94</f>
        <v>53900</v>
      </c>
      <c r="K94" s="389">
        <f>'Security Extension Dtl'!G153</f>
        <v>1</v>
      </c>
      <c r="L94" s="390">
        <f>+K94*$D94</f>
        <v>7700</v>
      </c>
      <c r="M94" s="389">
        <v>0</v>
      </c>
      <c r="N94" s="390">
        <f>+M94*$D94</f>
        <v>0</v>
      </c>
      <c r="O94" s="389">
        <f>'Oil Store'!G207</f>
        <v>3</v>
      </c>
      <c r="P94" s="390">
        <f>+O94*$D94</f>
        <v>23100</v>
      </c>
      <c r="Q94" s="389">
        <v>0</v>
      </c>
      <c r="R94" s="390">
        <f>+Q94*$D94</f>
        <v>0</v>
      </c>
      <c r="S94" s="389">
        <v>0</v>
      </c>
      <c r="T94" s="390">
        <f>+S94*$D94</f>
        <v>0</v>
      </c>
      <c r="U94" s="390">
        <v>0</v>
      </c>
      <c r="V94" s="390">
        <f>+U94*$D94</f>
        <v>0</v>
      </c>
      <c r="W94" s="389">
        <v>0</v>
      </c>
      <c r="X94" s="390">
        <f>+W94*$D94</f>
        <v>0</v>
      </c>
      <c r="Y94" s="390">
        <v>0</v>
      </c>
      <c r="Z94" s="390">
        <f>+Y94*$D94</f>
        <v>0</v>
      </c>
      <c r="AA94" s="390">
        <v>0</v>
      </c>
      <c r="AB94" s="390">
        <f>+AA94*$D94</f>
        <v>0</v>
      </c>
      <c r="AC94" s="390"/>
      <c r="AD94" s="390"/>
      <c r="AE94" s="389">
        <v>0</v>
      </c>
      <c r="AF94" s="390">
        <f>+AE94*$D94</f>
        <v>0</v>
      </c>
      <c r="AG94" s="391">
        <f>E94+G94+I94+K94+M94+O94+Q94+S94+U94+W94+Y94+AA94+AC94+AE94</f>
        <v>20</v>
      </c>
      <c r="AH94" s="390">
        <f>+AG94*$D94</f>
        <v>154000</v>
      </c>
    </row>
    <row r="95" spans="1:34" ht="16.8">
      <c r="A95" s="392"/>
      <c r="B95" s="393"/>
      <c r="C95" s="394"/>
      <c r="D95" s="505"/>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1"/>
      <c r="AH95" s="390"/>
    </row>
    <row r="96" spans="1:34" ht="168">
      <c r="A96" s="385">
        <f>A94+1</f>
        <v>29</v>
      </c>
      <c r="B96" s="386" t="s">
        <v>883</v>
      </c>
      <c r="C96" s="387" t="s">
        <v>7</v>
      </c>
      <c r="D96" s="505">
        <v>8200</v>
      </c>
      <c r="E96" s="389">
        <f>'Rest Rooms &amp; Toilet Dtl'!G143</f>
        <v>2</v>
      </c>
      <c r="F96" s="390">
        <f>+E96*$D96</f>
        <v>16400</v>
      </c>
      <c r="G96" s="389">
        <f>'Workers rest room&amp;change room'!G153</f>
        <v>3</v>
      </c>
      <c r="H96" s="390">
        <f>+G96*$D96</f>
        <v>24600</v>
      </c>
      <c r="I96" s="389">
        <f>'Health  Care Center DTL'!G197</f>
        <v>2</v>
      </c>
      <c r="J96" s="390">
        <f>+I96*$D96</f>
        <v>16400</v>
      </c>
      <c r="K96" s="389">
        <f>'Security Extension Dtl'!G159</f>
        <v>1</v>
      </c>
      <c r="L96" s="390">
        <f>+K96*$D96</f>
        <v>8200</v>
      </c>
      <c r="M96" s="389">
        <v>0</v>
      </c>
      <c r="N96" s="390">
        <f>+M96*$D96</f>
        <v>0</v>
      </c>
      <c r="O96" s="389">
        <f>'Oil Store'!G217</f>
        <v>2</v>
      </c>
      <c r="P96" s="390">
        <f>+O96*$D96</f>
        <v>16400</v>
      </c>
      <c r="Q96" s="389">
        <v>0</v>
      </c>
      <c r="R96" s="390">
        <f>+Q96*$D96</f>
        <v>0</v>
      </c>
      <c r="S96" s="389">
        <v>0</v>
      </c>
      <c r="T96" s="390">
        <f>+S96*$D96</f>
        <v>0</v>
      </c>
      <c r="U96" s="390">
        <v>0</v>
      </c>
      <c r="V96" s="390">
        <f>+U96*$D96</f>
        <v>0</v>
      </c>
      <c r="W96" s="389">
        <v>0</v>
      </c>
      <c r="X96" s="390">
        <f>+W96*$D96</f>
        <v>0</v>
      </c>
      <c r="Y96" s="390">
        <v>0</v>
      </c>
      <c r="Z96" s="390">
        <f>+Y96*$D96</f>
        <v>0</v>
      </c>
      <c r="AA96" s="390">
        <v>0</v>
      </c>
      <c r="AB96" s="390">
        <f>+AA96*$D96</f>
        <v>0</v>
      </c>
      <c r="AC96" s="390"/>
      <c r="AD96" s="390"/>
      <c r="AE96" s="389">
        <v>0</v>
      </c>
      <c r="AF96" s="390">
        <f>+AE96*$D96</f>
        <v>0</v>
      </c>
      <c r="AG96" s="391">
        <f>E96+G96+I96+K96+M96+O96+Q96+S96+U96+W96+Y96+AA96+AC96+AE96</f>
        <v>10</v>
      </c>
      <c r="AH96" s="390">
        <f>+AG96*$D96</f>
        <v>82000</v>
      </c>
    </row>
    <row r="97" spans="1:43" ht="16.8">
      <c r="A97" s="392"/>
      <c r="B97" s="393"/>
      <c r="C97" s="394"/>
      <c r="D97" s="505"/>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1"/>
      <c r="AH97" s="390"/>
    </row>
    <row r="98" spans="1:43" ht="134.4">
      <c r="A98" s="435">
        <f>A96+1</f>
        <v>30</v>
      </c>
      <c r="B98" s="436" t="s">
        <v>682</v>
      </c>
      <c r="C98" s="387" t="s">
        <v>7</v>
      </c>
      <c r="D98" s="505">
        <v>6450</v>
      </c>
      <c r="E98" s="389">
        <v>2</v>
      </c>
      <c r="F98" s="390">
        <f>+E98*$D98</f>
        <v>12900</v>
      </c>
      <c r="G98" s="389">
        <v>2</v>
      </c>
      <c r="H98" s="390">
        <f>+G98*$D98</f>
        <v>12900</v>
      </c>
      <c r="I98" s="389">
        <v>2</v>
      </c>
      <c r="J98" s="390">
        <f>+I98*$D98</f>
        <v>12900</v>
      </c>
      <c r="K98" s="389">
        <v>0</v>
      </c>
      <c r="L98" s="390">
        <f>+K98*$D98</f>
        <v>0</v>
      </c>
      <c r="M98" s="389">
        <v>0</v>
      </c>
      <c r="N98" s="390">
        <f>+M98*$D98</f>
        <v>0</v>
      </c>
      <c r="O98" s="389">
        <v>0</v>
      </c>
      <c r="P98" s="390">
        <f>+O98*$D98</f>
        <v>0</v>
      </c>
      <c r="Q98" s="389">
        <v>0</v>
      </c>
      <c r="R98" s="390">
        <f>+Q98*$D98</f>
        <v>0</v>
      </c>
      <c r="S98" s="389">
        <v>0</v>
      </c>
      <c r="T98" s="390">
        <f>+S98*$D98</f>
        <v>0</v>
      </c>
      <c r="U98" s="390">
        <v>0</v>
      </c>
      <c r="V98" s="390">
        <f>+U98*$D98</f>
        <v>0</v>
      </c>
      <c r="W98" s="389">
        <v>0</v>
      </c>
      <c r="X98" s="390">
        <f>+W98*$D98</f>
        <v>0</v>
      </c>
      <c r="Y98" s="390">
        <v>2</v>
      </c>
      <c r="Z98" s="390">
        <f>+Y98*$D98</f>
        <v>12900</v>
      </c>
      <c r="AA98" s="390">
        <v>0</v>
      </c>
      <c r="AB98" s="390">
        <f>+AA98*$D98</f>
        <v>0</v>
      </c>
      <c r="AC98" s="390"/>
      <c r="AD98" s="390"/>
      <c r="AE98" s="389">
        <v>0</v>
      </c>
      <c r="AF98" s="390">
        <f>+AE98*$D98</f>
        <v>0</v>
      </c>
      <c r="AG98" s="391">
        <f>E98+G98+I98+K98+M98+O98+Q98+S98+U98+W98+Y98+AA98+AC98+AE98</f>
        <v>8</v>
      </c>
      <c r="AH98" s="390">
        <f>+AG98*$D98</f>
        <v>51600</v>
      </c>
    </row>
    <row r="99" spans="1:43" ht="16.8">
      <c r="A99" s="408"/>
      <c r="B99" s="436"/>
      <c r="C99" s="414"/>
      <c r="D99" s="505"/>
      <c r="E99" s="389"/>
      <c r="F99" s="390"/>
      <c r="G99" s="389"/>
      <c r="H99" s="390"/>
      <c r="I99" s="389"/>
      <c r="J99" s="390"/>
      <c r="K99" s="389"/>
      <c r="L99" s="390"/>
      <c r="M99" s="389"/>
      <c r="N99" s="390"/>
      <c r="O99" s="389"/>
      <c r="P99" s="390"/>
      <c r="Q99" s="389"/>
      <c r="R99" s="390"/>
      <c r="S99" s="389"/>
      <c r="T99" s="390"/>
      <c r="U99" s="390"/>
      <c r="V99" s="390"/>
      <c r="W99" s="389"/>
      <c r="X99" s="390"/>
      <c r="Y99" s="390"/>
      <c r="Z99" s="390"/>
      <c r="AA99" s="390"/>
      <c r="AB99" s="390"/>
      <c r="AC99" s="390"/>
      <c r="AD99" s="390"/>
      <c r="AE99" s="389"/>
      <c r="AF99" s="390"/>
      <c r="AG99" s="391"/>
      <c r="AH99" s="390"/>
    </row>
    <row r="100" spans="1:43" ht="117.6">
      <c r="A100" s="408">
        <f>A98+1</f>
        <v>31</v>
      </c>
      <c r="B100" s="437" t="s">
        <v>884</v>
      </c>
      <c r="C100" s="414" t="s">
        <v>6</v>
      </c>
      <c r="D100" s="505">
        <v>410</v>
      </c>
      <c r="E100" s="389">
        <v>5</v>
      </c>
      <c r="F100" s="390">
        <f>+E100*$D100</f>
        <v>2050</v>
      </c>
      <c r="G100" s="389">
        <v>5</v>
      </c>
      <c r="H100" s="390">
        <f>+G100*$D100</f>
        <v>2050</v>
      </c>
      <c r="I100" s="389">
        <v>5</v>
      </c>
      <c r="J100" s="390">
        <f>+I100*$D100</f>
        <v>2050</v>
      </c>
      <c r="K100" s="389">
        <v>0</v>
      </c>
      <c r="L100" s="390">
        <f>+K100*$D100</f>
        <v>0</v>
      </c>
      <c r="M100" s="389">
        <v>0</v>
      </c>
      <c r="N100" s="390">
        <f>+M100*$D100</f>
        <v>0</v>
      </c>
      <c r="O100" s="389">
        <v>0</v>
      </c>
      <c r="P100" s="390">
        <f>+O100*$D100</f>
        <v>0</v>
      </c>
      <c r="Q100" s="389">
        <v>0</v>
      </c>
      <c r="R100" s="390">
        <f>+Q100*$D100</f>
        <v>0</v>
      </c>
      <c r="S100" s="389">
        <v>0</v>
      </c>
      <c r="T100" s="390">
        <f>+S100*$D100</f>
        <v>0</v>
      </c>
      <c r="U100" s="389">
        <v>0</v>
      </c>
      <c r="V100" s="390">
        <f>+U100*$D100</f>
        <v>0</v>
      </c>
      <c r="W100" s="389">
        <v>0</v>
      </c>
      <c r="X100" s="390">
        <f>+W100*$D100</f>
        <v>0</v>
      </c>
      <c r="Y100" s="390">
        <v>5</v>
      </c>
      <c r="Z100" s="390">
        <f>+Y100*$D100</f>
        <v>2050</v>
      </c>
      <c r="AA100" s="390">
        <v>0</v>
      </c>
      <c r="AB100" s="390">
        <f>+AA100*$D100</f>
        <v>0</v>
      </c>
      <c r="AC100" s="390"/>
      <c r="AD100" s="390"/>
      <c r="AE100" s="389">
        <v>0</v>
      </c>
      <c r="AF100" s="390">
        <f>+AE100*$D100</f>
        <v>0</v>
      </c>
      <c r="AG100" s="391">
        <f>E100+G100+I100+K100+M100+O100+Q100+S100+U100+W100+Y100+AA100+AC100+AE100</f>
        <v>20</v>
      </c>
      <c r="AH100" s="390">
        <f>+AG100*$D100</f>
        <v>8200</v>
      </c>
    </row>
    <row r="101" spans="1:43" ht="16.8">
      <c r="A101" s="376"/>
      <c r="B101" s="415"/>
      <c r="C101" s="430"/>
      <c r="D101" s="505"/>
      <c r="E101" s="389"/>
      <c r="F101" s="390"/>
      <c r="G101" s="389"/>
      <c r="H101" s="390"/>
      <c r="I101" s="389"/>
      <c r="J101" s="390"/>
      <c r="K101" s="389"/>
      <c r="L101" s="390"/>
      <c r="M101" s="389"/>
      <c r="N101" s="390"/>
      <c r="O101" s="389"/>
      <c r="P101" s="390"/>
      <c r="Q101" s="389"/>
      <c r="R101" s="390"/>
      <c r="S101" s="389"/>
      <c r="T101" s="390"/>
      <c r="U101" s="390"/>
      <c r="V101" s="390"/>
      <c r="W101" s="389"/>
      <c r="X101" s="390"/>
      <c r="Y101" s="390"/>
      <c r="Z101" s="390"/>
      <c r="AA101" s="390"/>
      <c r="AB101" s="390"/>
      <c r="AC101" s="390"/>
      <c r="AD101" s="390"/>
      <c r="AE101" s="389"/>
      <c r="AF101" s="390"/>
      <c r="AG101" s="391"/>
      <c r="AH101" s="390"/>
    </row>
    <row r="102" spans="1:43" ht="67.2">
      <c r="A102" s="396">
        <f>A100+1</f>
        <v>32</v>
      </c>
      <c r="B102" s="432" t="s">
        <v>683</v>
      </c>
      <c r="C102" s="430"/>
      <c r="D102" s="505"/>
      <c r="E102" s="426"/>
      <c r="F102" s="426"/>
      <c r="G102" s="426"/>
      <c r="H102" s="426"/>
      <c r="I102" s="426"/>
      <c r="J102" s="426"/>
      <c r="K102" s="426"/>
      <c r="L102" s="426"/>
      <c r="M102" s="426"/>
      <c r="N102" s="426"/>
      <c r="O102" s="426"/>
      <c r="P102" s="426"/>
      <c r="Q102" s="426"/>
      <c r="R102" s="426"/>
      <c r="S102" s="426"/>
      <c r="T102" s="426"/>
      <c r="U102" s="426"/>
      <c r="V102" s="426"/>
      <c r="W102" s="426"/>
      <c r="X102" s="426"/>
      <c r="Y102" s="426"/>
      <c r="Z102" s="426"/>
      <c r="AA102" s="426"/>
      <c r="AB102" s="426"/>
      <c r="AC102" s="426"/>
      <c r="AD102" s="426"/>
      <c r="AE102" s="426"/>
      <c r="AF102" s="426"/>
      <c r="AG102" s="391"/>
      <c r="AH102" s="390"/>
    </row>
    <row r="103" spans="1:43" ht="16.8">
      <c r="A103" s="385"/>
      <c r="B103" s="410" t="s">
        <v>302</v>
      </c>
      <c r="C103" s="424" t="s">
        <v>348</v>
      </c>
      <c r="D103" s="505">
        <v>98</v>
      </c>
      <c r="E103" s="389">
        <f>'Rest Rooms &amp; Toilet Dtl'!G163</f>
        <v>6647</v>
      </c>
      <c r="F103" s="390">
        <f>+E103*$D103</f>
        <v>651406</v>
      </c>
      <c r="G103" s="389">
        <f>'Workers rest room&amp;change room'!G174</f>
        <v>12180</v>
      </c>
      <c r="H103" s="390">
        <f>+G103*$D103</f>
        <v>1193640</v>
      </c>
      <c r="I103" s="389">
        <f>'Health  Care Center DTL'!G217</f>
        <v>15488</v>
      </c>
      <c r="J103" s="390">
        <f>+I103*$D103</f>
        <v>1517824</v>
      </c>
      <c r="K103" s="389">
        <f>'Security Extension Dtl'!G179</f>
        <v>1470</v>
      </c>
      <c r="L103" s="390">
        <f>+K103*$D103</f>
        <v>144060</v>
      </c>
      <c r="M103" s="389">
        <f>'Scrap yard bins'!G147</f>
        <v>5985</v>
      </c>
      <c r="N103" s="390">
        <f>+M103*$D103</f>
        <v>586530</v>
      </c>
      <c r="O103" s="389">
        <f>'Oil Store'!G238</f>
        <v>3486</v>
      </c>
      <c r="P103" s="390">
        <f>+O103*$D103</f>
        <v>341628</v>
      </c>
      <c r="Q103" s="389">
        <v>0</v>
      </c>
      <c r="R103" s="390">
        <f>+Q103*$D103</f>
        <v>0</v>
      </c>
      <c r="S103" s="389">
        <f>'Search  Barrier Dtl'!G90</f>
        <v>0</v>
      </c>
      <c r="T103" s="390">
        <f>+S103*$D103</f>
        <v>0</v>
      </c>
      <c r="U103" s="390">
        <f>'Ambulance Shed '!G122</f>
        <v>546</v>
      </c>
      <c r="V103" s="390">
        <f>+U103*$D103</f>
        <v>53508</v>
      </c>
      <c r="W103" s="389">
        <f>'Sump &amp; External  Servieces Dtl '!G95</f>
        <v>1407</v>
      </c>
      <c r="X103" s="390">
        <f>+W103*$D103</f>
        <v>137886</v>
      </c>
      <c r="Y103" s="390">
        <v>0</v>
      </c>
      <c r="Z103" s="390">
        <f>+Y103*$D103</f>
        <v>0</v>
      </c>
      <c r="AA103" s="390">
        <f>'Approach roads'!H170</f>
        <v>3305</v>
      </c>
      <c r="AB103" s="390">
        <f>+AA103*$D103</f>
        <v>323890</v>
      </c>
      <c r="AC103" s="390">
        <f>'SEPTIC TANK(100 CAPACITY)'!G56</f>
        <v>3909</v>
      </c>
      <c r="AD103" s="390">
        <f>+AC103*$D103</f>
        <v>383082</v>
      </c>
      <c r="AE103" s="389">
        <v>0</v>
      </c>
      <c r="AF103" s="390">
        <f>+AE103*$D103</f>
        <v>0</v>
      </c>
      <c r="AG103" s="391">
        <f>E103+G103+I103+K103+M103+O103+Q103+S103+U103+W103+Y103+AA103+AC103+AE103</f>
        <v>54423</v>
      </c>
      <c r="AH103" s="390">
        <f>+AG103*$D103</f>
        <v>5333454</v>
      </c>
    </row>
    <row r="104" spans="1:43" ht="16.8">
      <c r="A104" s="396"/>
      <c r="B104" s="410"/>
      <c r="C104" s="430"/>
      <c r="D104" s="505"/>
      <c r="E104" s="389"/>
      <c r="F104" s="390"/>
      <c r="G104" s="389"/>
      <c r="H104" s="390"/>
      <c r="I104" s="389"/>
      <c r="J104" s="390"/>
      <c r="K104" s="389"/>
      <c r="L104" s="390"/>
      <c r="M104" s="389"/>
      <c r="N104" s="390"/>
      <c r="O104" s="389"/>
      <c r="P104" s="390"/>
      <c r="Q104" s="389"/>
      <c r="R104" s="390"/>
      <c r="S104" s="389"/>
      <c r="T104" s="390"/>
      <c r="U104" s="390"/>
      <c r="V104" s="390"/>
      <c r="W104" s="389"/>
      <c r="X104" s="390"/>
      <c r="Y104" s="390"/>
      <c r="Z104" s="390"/>
      <c r="AA104" s="390"/>
      <c r="AB104" s="390"/>
      <c r="AC104" s="390"/>
      <c r="AD104" s="390"/>
      <c r="AE104" s="389"/>
      <c r="AF104" s="390"/>
      <c r="AG104" s="391"/>
      <c r="AH104" s="390"/>
    </row>
    <row r="105" spans="1:43" s="277" customFormat="1" ht="235.2">
      <c r="A105" s="435">
        <f>A102+1</f>
        <v>33</v>
      </c>
      <c r="B105" s="402" t="s">
        <v>885</v>
      </c>
      <c r="C105" s="438"/>
      <c r="D105" s="505"/>
      <c r="E105" s="439"/>
      <c r="F105" s="439"/>
      <c r="G105" s="439"/>
      <c r="H105" s="439"/>
      <c r="I105" s="439"/>
      <c r="J105" s="439"/>
      <c r="K105" s="439"/>
      <c r="L105" s="439"/>
      <c r="M105" s="439"/>
      <c r="N105" s="439"/>
      <c r="O105" s="439"/>
      <c r="P105" s="439"/>
      <c r="Q105" s="439"/>
      <c r="R105" s="439"/>
      <c r="S105" s="439"/>
      <c r="T105" s="439"/>
      <c r="U105" s="439"/>
      <c r="V105" s="439"/>
      <c r="W105" s="439"/>
      <c r="X105" s="439"/>
      <c r="Y105" s="439"/>
      <c r="Z105" s="439"/>
      <c r="AA105" s="439"/>
      <c r="AB105" s="439"/>
      <c r="AC105" s="439"/>
      <c r="AD105" s="439"/>
      <c r="AE105" s="439"/>
      <c r="AF105" s="439"/>
      <c r="AG105" s="391"/>
      <c r="AH105" s="390"/>
      <c r="AI105" s="300"/>
      <c r="AJ105" s="540"/>
      <c r="AK105" s="373"/>
      <c r="AL105" s="373"/>
      <c r="AM105"/>
      <c r="AN105"/>
      <c r="AO105"/>
      <c r="AP105"/>
      <c r="AQ105"/>
    </row>
    <row r="106" spans="1:43" s="277" customFormat="1" ht="16.8">
      <c r="A106" s="440"/>
      <c r="B106" s="432" t="s">
        <v>966</v>
      </c>
      <c r="C106" s="409" t="s">
        <v>6</v>
      </c>
      <c r="D106" s="505">
        <v>345</v>
      </c>
      <c r="E106" s="389">
        <f>'Rest Rooms &amp; Toilet Dtl'!G169</f>
        <v>30</v>
      </c>
      <c r="F106" s="390">
        <f t="shared" ref="F106:F111" si="40">+E106*$D106</f>
        <v>10350</v>
      </c>
      <c r="G106" s="389">
        <f>'Workers rest room&amp;change room'!G180</f>
        <v>53</v>
      </c>
      <c r="H106" s="390">
        <f t="shared" ref="H106:H111" si="41">+G106*$D106</f>
        <v>18285</v>
      </c>
      <c r="I106" s="389">
        <f>'Health  Care Center DTL'!G226</f>
        <v>50</v>
      </c>
      <c r="J106" s="390">
        <f t="shared" ref="J106:J111" si="42">+I106*$D106</f>
        <v>17250</v>
      </c>
      <c r="K106" s="389">
        <f>'Security Extension Dtl'!G185</f>
        <v>6</v>
      </c>
      <c r="L106" s="390">
        <f t="shared" ref="L106:L111" si="43">+K106*$D106</f>
        <v>2070</v>
      </c>
      <c r="M106" s="389">
        <f>'Scrap yard bins'!G153</f>
        <v>50</v>
      </c>
      <c r="N106" s="390">
        <f t="shared" ref="N106:N111" si="44">+M106*$D106</f>
        <v>17250</v>
      </c>
      <c r="O106" s="389">
        <f>'Oil Store'!G245</f>
        <v>0</v>
      </c>
      <c r="P106" s="390">
        <f t="shared" ref="P106:P111" si="45">+O106*$D106</f>
        <v>0</v>
      </c>
      <c r="Q106" s="389">
        <v>0</v>
      </c>
      <c r="R106" s="390">
        <f t="shared" ref="R106:R111" si="46">+Q106*$D106</f>
        <v>0</v>
      </c>
      <c r="S106" s="389">
        <f>'Search  Barrier Dtl'!G96</f>
        <v>0</v>
      </c>
      <c r="T106" s="390">
        <f t="shared" ref="T106:T111" si="47">+S106*$D106</f>
        <v>0</v>
      </c>
      <c r="U106" s="390">
        <f>'Ambulance Shed '!G128</f>
        <v>5</v>
      </c>
      <c r="V106" s="390">
        <f t="shared" ref="V106:V111" si="48">+U106*$D106</f>
        <v>1725</v>
      </c>
      <c r="W106" s="389">
        <f>'Sump &amp; External  Servieces Dtl '!G102</f>
        <v>4</v>
      </c>
      <c r="X106" s="390">
        <f t="shared" ref="X106:X111" si="49">+W106*$D106</f>
        <v>1380</v>
      </c>
      <c r="Y106" s="390">
        <v>0</v>
      </c>
      <c r="Z106" s="390">
        <f t="shared" ref="Z106:Z111" si="50">+Y106*$D106</f>
        <v>0</v>
      </c>
      <c r="AA106" s="390">
        <f>'Approach roads'!G186</f>
        <v>56</v>
      </c>
      <c r="AB106" s="390">
        <f t="shared" ref="AB106:AB111" si="51">+AA106*$D106</f>
        <v>19320</v>
      </c>
      <c r="AC106" s="390">
        <f>'SEPTIC TANK(100 CAPACITY)'!G41</f>
        <v>5</v>
      </c>
      <c r="AD106" s="390">
        <f t="shared" ref="AD106:AD111" si="52">+AC106*$D106</f>
        <v>1725</v>
      </c>
      <c r="AE106" s="389">
        <v>0</v>
      </c>
      <c r="AF106" s="390">
        <f t="shared" ref="AF106:AF111" si="53">+AE106*$D106</f>
        <v>0</v>
      </c>
      <c r="AG106" s="391">
        <f t="shared" ref="AG106:AG111" si="54">E106+G106+I106+K106+M106+O106+Q106+S106+U106+W106+Y106+AA106+AC106+AE106</f>
        <v>259</v>
      </c>
      <c r="AH106" s="390">
        <f t="shared" ref="AH106:AH111" si="55">+AG106*$D106</f>
        <v>89355</v>
      </c>
      <c r="AI106" s="300"/>
      <c r="AJ106" s="540"/>
      <c r="AK106" s="373"/>
      <c r="AL106" s="373"/>
      <c r="AM106"/>
      <c r="AN106"/>
      <c r="AO106"/>
      <c r="AP106"/>
      <c r="AQ106"/>
    </row>
    <row r="107" spans="1:43" s="277" customFormat="1" ht="16.8">
      <c r="A107" s="440"/>
      <c r="B107" s="432" t="s">
        <v>967</v>
      </c>
      <c r="C107" s="409" t="s">
        <v>6</v>
      </c>
      <c r="D107" s="505">
        <v>815</v>
      </c>
      <c r="E107" s="389">
        <f>'Rest Rooms &amp; Toilet Dtl'!G181</f>
        <v>85</v>
      </c>
      <c r="F107" s="390">
        <f t="shared" si="40"/>
        <v>69275</v>
      </c>
      <c r="G107" s="389">
        <f>'Workers rest room&amp;change room'!G192</f>
        <v>185</v>
      </c>
      <c r="H107" s="390">
        <f t="shared" si="41"/>
        <v>150775</v>
      </c>
      <c r="I107" s="389">
        <f>'Health  Care Center DTL'!G242</f>
        <v>225</v>
      </c>
      <c r="J107" s="390">
        <f t="shared" si="42"/>
        <v>183375</v>
      </c>
      <c r="K107" s="389">
        <f>'Security Extension Dtl'!G197</f>
        <v>18</v>
      </c>
      <c r="L107" s="390">
        <f t="shared" si="43"/>
        <v>14670</v>
      </c>
      <c r="M107" s="389">
        <f>'Scrap yard bins'!G162</f>
        <v>69</v>
      </c>
      <c r="N107" s="390">
        <f t="shared" si="44"/>
        <v>56235</v>
      </c>
      <c r="O107" s="389">
        <f>'Oil Store'!G271</f>
        <v>38</v>
      </c>
      <c r="P107" s="390">
        <f t="shared" si="45"/>
        <v>30970</v>
      </c>
      <c r="Q107" s="389">
        <v>0</v>
      </c>
      <c r="R107" s="390">
        <f t="shared" si="46"/>
        <v>0</v>
      </c>
      <c r="S107" s="389">
        <f>'Search  Barrier Dtl'!G102</f>
        <v>0</v>
      </c>
      <c r="T107" s="390">
        <f t="shared" si="47"/>
        <v>0</v>
      </c>
      <c r="U107" s="390">
        <f>'Ambulance Shed '!G135</f>
        <v>6</v>
      </c>
      <c r="V107" s="390">
        <f t="shared" si="48"/>
        <v>4890</v>
      </c>
      <c r="W107" s="389">
        <v>0</v>
      </c>
      <c r="X107" s="390">
        <f t="shared" si="49"/>
        <v>0</v>
      </c>
      <c r="Y107" s="390">
        <v>0</v>
      </c>
      <c r="Z107" s="390">
        <f t="shared" si="50"/>
        <v>0</v>
      </c>
      <c r="AA107" s="390">
        <v>0</v>
      </c>
      <c r="AB107" s="390">
        <f t="shared" si="51"/>
        <v>0</v>
      </c>
      <c r="AC107" s="390"/>
      <c r="AD107" s="390">
        <f t="shared" si="52"/>
        <v>0</v>
      </c>
      <c r="AE107" s="389">
        <v>0</v>
      </c>
      <c r="AF107" s="390">
        <f t="shared" si="53"/>
        <v>0</v>
      </c>
      <c r="AG107" s="391">
        <f t="shared" si="54"/>
        <v>626</v>
      </c>
      <c r="AH107" s="390">
        <f t="shared" si="55"/>
        <v>510190</v>
      </c>
      <c r="AI107" s="300"/>
      <c r="AJ107" s="540"/>
      <c r="AK107" s="373"/>
      <c r="AL107" s="373"/>
      <c r="AM107"/>
      <c r="AN107"/>
      <c r="AO107"/>
      <c r="AP107"/>
      <c r="AQ107"/>
    </row>
    <row r="108" spans="1:43" s="277" customFormat="1" ht="33.6">
      <c r="A108" s="440"/>
      <c r="B108" s="432" t="s">
        <v>968</v>
      </c>
      <c r="C108" s="409" t="s">
        <v>6</v>
      </c>
      <c r="D108" s="505">
        <v>775</v>
      </c>
      <c r="E108" s="389">
        <f>'Rest Rooms &amp; Toilet Dtl'!G220+'Rest Rooms &amp; Toilet Dtl'!G206</f>
        <v>115</v>
      </c>
      <c r="F108" s="390">
        <f t="shared" si="40"/>
        <v>89125</v>
      </c>
      <c r="G108" s="389">
        <f>'Workers rest room&amp;change room'!G229+'Workers rest room&amp;change room'!G218</f>
        <v>173</v>
      </c>
      <c r="H108" s="390">
        <f t="shared" si="41"/>
        <v>134075</v>
      </c>
      <c r="I108" s="389">
        <f>'Health  Care Center DTL'!G309+'Health  Care Center DTL'!G273</f>
        <v>257</v>
      </c>
      <c r="J108" s="390">
        <f t="shared" si="42"/>
        <v>199175</v>
      </c>
      <c r="K108" s="389">
        <f>'Security Extension Dtl'!G231+'Security Extension Dtl'!G220</f>
        <v>25</v>
      </c>
      <c r="L108" s="390">
        <f t="shared" si="43"/>
        <v>19375</v>
      </c>
      <c r="M108" s="389">
        <f>'Scrap yard bins'!G178</f>
        <v>18</v>
      </c>
      <c r="N108" s="390">
        <f t="shared" si="44"/>
        <v>13950</v>
      </c>
      <c r="O108" s="389">
        <f>'Oil Store'!G319+'Oil Store'!G356</f>
        <v>129</v>
      </c>
      <c r="P108" s="390">
        <f t="shared" si="45"/>
        <v>99975</v>
      </c>
      <c r="Q108" s="389">
        <v>0</v>
      </c>
      <c r="R108" s="390">
        <f t="shared" si="46"/>
        <v>0</v>
      </c>
      <c r="S108" s="389">
        <v>0</v>
      </c>
      <c r="T108" s="390">
        <f t="shared" si="47"/>
        <v>0</v>
      </c>
      <c r="U108" s="390">
        <f>'Ambulance Shed '!G142+'Ambulance Shed '!G147</f>
        <v>10</v>
      </c>
      <c r="V108" s="390">
        <f t="shared" si="48"/>
        <v>7750</v>
      </c>
      <c r="W108" s="389">
        <f>'Sump &amp; External  Servieces Dtl '!G117</f>
        <v>10</v>
      </c>
      <c r="X108" s="390">
        <f t="shared" si="49"/>
        <v>7750</v>
      </c>
      <c r="Y108" s="390">
        <v>0</v>
      </c>
      <c r="Z108" s="390">
        <f t="shared" si="50"/>
        <v>0</v>
      </c>
      <c r="AA108" s="390">
        <v>0</v>
      </c>
      <c r="AB108" s="390">
        <f t="shared" si="51"/>
        <v>0</v>
      </c>
      <c r="AC108" s="390">
        <f>'SEPTIC TANK(100 CAPACITY)'!G48</f>
        <v>24</v>
      </c>
      <c r="AD108" s="390">
        <f t="shared" si="52"/>
        <v>18600</v>
      </c>
      <c r="AE108" s="389">
        <v>0</v>
      </c>
      <c r="AF108" s="390">
        <f t="shared" si="53"/>
        <v>0</v>
      </c>
      <c r="AG108" s="391">
        <f t="shared" si="54"/>
        <v>761</v>
      </c>
      <c r="AH108" s="390">
        <f t="shared" si="55"/>
        <v>589775</v>
      </c>
      <c r="AI108" s="300"/>
      <c r="AJ108" s="540"/>
      <c r="AK108" s="373"/>
      <c r="AL108" s="373"/>
      <c r="AM108"/>
      <c r="AN108"/>
      <c r="AO108"/>
      <c r="AP108"/>
      <c r="AQ108"/>
    </row>
    <row r="109" spans="1:43" s="277" customFormat="1" ht="16.8">
      <c r="A109" s="440"/>
      <c r="B109" s="432" t="s">
        <v>969</v>
      </c>
      <c r="C109" s="409" t="s">
        <v>6</v>
      </c>
      <c r="D109" s="505">
        <v>570</v>
      </c>
      <c r="E109" s="389">
        <f>'Rest Rooms &amp; Toilet Dtl'!G213+'Rest Rooms &amp; Toilet Dtl'!G197+'Rest Rooms &amp; Toilet Dtl'!G187</f>
        <v>155</v>
      </c>
      <c r="F109" s="390">
        <f t="shared" si="40"/>
        <v>88350</v>
      </c>
      <c r="G109" s="389">
        <f>'Workers rest room&amp;change room'!G224+'Workers rest room&amp;change room'!G209+'Workers rest room&amp;change room'!G199</f>
        <v>264</v>
      </c>
      <c r="H109" s="390">
        <f t="shared" si="41"/>
        <v>150480</v>
      </c>
      <c r="I109" s="389">
        <f>'Health  Care Center DTL'!G302+'Health  Care Center DTL'!G263+'Health  Care Center DTL'!G250</f>
        <v>307</v>
      </c>
      <c r="J109" s="390">
        <f t="shared" si="42"/>
        <v>174990</v>
      </c>
      <c r="K109" s="389">
        <f>'Security Extension Dtl'!G227+'Security Extension Dtl'!G213+'Security Extension Dtl'!G204</f>
        <v>36</v>
      </c>
      <c r="L109" s="390">
        <f t="shared" si="43"/>
        <v>20520</v>
      </c>
      <c r="M109" s="389">
        <f>'Scrap yard bins'!G169</f>
        <v>63</v>
      </c>
      <c r="N109" s="390">
        <f t="shared" si="44"/>
        <v>35910</v>
      </c>
      <c r="O109" s="389">
        <f>'Oil Store'!G279+'Oil Store'!G306+'Oil Store'!G348</f>
        <v>103</v>
      </c>
      <c r="P109" s="390">
        <f t="shared" si="45"/>
        <v>58710</v>
      </c>
      <c r="Q109" s="389">
        <v>0</v>
      </c>
      <c r="R109" s="390">
        <f t="shared" si="46"/>
        <v>0</v>
      </c>
      <c r="S109" s="389">
        <v>0</v>
      </c>
      <c r="T109" s="390">
        <f t="shared" si="47"/>
        <v>0</v>
      </c>
      <c r="U109" s="390">
        <v>0</v>
      </c>
      <c r="V109" s="390">
        <f t="shared" si="48"/>
        <v>0</v>
      </c>
      <c r="W109" s="389">
        <v>0</v>
      </c>
      <c r="X109" s="390">
        <f t="shared" si="49"/>
        <v>0</v>
      </c>
      <c r="Y109" s="390">
        <v>0</v>
      </c>
      <c r="Z109" s="390">
        <f t="shared" si="50"/>
        <v>0</v>
      </c>
      <c r="AA109" s="390">
        <v>0</v>
      </c>
      <c r="AB109" s="390">
        <f t="shared" si="51"/>
        <v>0</v>
      </c>
      <c r="AC109" s="390"/>
      <c r="AD109" s="390">
        <f t="shared" si="52"/>
        <v>0</v>
      </c>
      <c r="AE109" s="389">
        <v>0</v>
      </c>
      <c r="AF109" s="390">
        <f t="shared" si="53"/>
        <v>0</v>
      </c>
      <c r="AG109" s="391">
        <f t="shared" si="54"/>
        <v>928</v>
      </c>
      <c r="AH109" s="390">
        <f t="shared" si="55"/>
        <v>528960</v>
      </c>
      <c r="AI109" s="300"/>
      <c r="AJ109" s="540"/>
      <c r="AK109" s="373"/>
      <c r="AL109" s="373"/>
      <c r="AM109"/>
      <c r="AN109"/>
      <c r="AO109"/>
      <c r="AP109"/>
      <c r="AQ109"/>
    </row>
    <row r="110" spans="1:43" s="277" customFormat="1" ht="16.8">
      <c r="A110" s="440"/>
      <c r="B110" s="432" t="s">
        <v>970</v>
      </c>
      <c r="C110" s="409" t="s">
        <v>6</v>
      </c>
      <c r="D110" s="505">
        <v>620</v>
      </c>
      <c r="E110" s="389">
        <v>0</v>
      </c>
      <c r="F110" s="390">
        <f t="shared" si="40"/>
        <v>0</v>
      </c>
      <c r="G110" s="389">
        <f>'Workers rest room&amp;change room'!G242</f>
        <v>32</v>
      </c>
      <c r="H110" s="390">
        <f t="shared" si="41"/>
        <v>19840</v>
      </c>
      <c r="I110" s="389">
        <f>'Health  Care Center DTL'!G290</f>
        <v>32</v>
      </c>
      <c r="J110" s="390">
        <f t="shared" si="42"/>
        <v>19840</v>
      </c>
      <c r="K110" s="389">
        <v>0</v>
      </c>
      <c r="L110" s="390">
        <f t="shared" si="43"/>
        <v>0</v>
      </c>
      <c r="M110" s="389">
        <v>0</v>
      </c>
      <c r="N110" s="390">
        <f t="shared" si="44"/>
        <v>0</v>
      </c>
      <c r="O110" s="389">
        <f>'Oil Store'!G340</f>
        <v>0</v>
      </c>
      <c r="P110" s="390">
        <f t="shared" si="45"/>
        <v>0</v>
      </c>
      <c r="Q110" s="389">
        <v>0</v>
      </c>
      <c r="R110" s="390">
        <f t="shared" si="46"/>
        <v>0</v>
      </c>
      <c r="S110" s="389">
        <v>0</v>
      </c>
      <c r="T110" s="390">
        <f t="shared" si="47"/>
        <v>0</v>
      </c>
      <c r="U110" s="390">
        <v>0</v>
      </c>
      <c r="V110" s="390">
        <f t="shared" si="48"/>
        <v>0</v>
      </c>
      <c r="W110" s="389">
        <v>0</v>
      </c>
      <c r="X110" s="390">
        <f t="shared" si="49"/>
        <v>0</v>
      </c>
      <c r="Y110" s="390">
        <v>0</v>
      </c>
      <c r="Z110" s="390">
        <f t="shared" si="50"/>
        <v>0</v>
      </c>
      <c r="AA110" s="390">
        <v>0</v>
      </c>
      <c r="AB110" s="390">
        <f t="shared" si="51"/>
        <v>0</v>
      </c>
      <c r="AC110" s="390"/>
      <c r="AD110" s="390">
        <f t="shared" si="52"/>
        <v>0</v>
      </c>
      <c r="AE110" s="389">
        <v>0</v>
      </c>
      <c r="AF110" s="390">
        <f t="shared" si="53"/>
        <v>0</v>
      </c>
      <c r="AG110" s="391">
        <f t="shared" si="54"/>
        <v>64</v>
      </c>
      <c r="AH110" s="390">
        <f t="shared" si="55"/>
        <v>39680</v>
      </c>
      <c r="AI110" s="300"/>
      <c r="AJ110" s="540"/>
      <c r="AK110" s="373"/>
      <c r="AL110" s="373"/>
      <c r="AM110"/>
      <c r="AN110"/>
      <c r="AO110"/>
      <c r="AP110"/>
      <c r="AQ110"/>
    </row>
    <row r="111" spans="1:43" s="277" customFormat="1" ht="33.6">
      <c r="A111" s="440"/>
      <c r="B111" s="432" t="s">
        <v>971</v>
      </c>
      <c r="C111" s="409" t="s">
        <v>6</v>
      </c>
      <c r="D111" s="505">
        <v>668</v>
      </c>
      <c r="E111" s="389">
        <v>0</v>
      </c>
      <c r="F111" s="390">
        <f t="shared" si="40"/>
        <v>0</v>
      </c>
      <c r="G111" s="389">
        <v>0</v>
      </c>
      <c r="H111" s="390">
        <f t="shared" si="41"/>
        <v>0</v>
      </c>
      <c r="I111" s="389">
        <v>0</v>
      </c>
      <c r="J111" s="390">
        <f t="shared" si="42"/>
        <v>0</v>
      </c>
      <c r="K111" s="389">
        <v>0</v>
      </c>
      <c r="L111" s="390">
        <f t="shared" si="43"/>
        <v>0</v>
      </c>
      <c r="M111" s="389">
        <v>0</v>
      </c>
      <c r="N111" s="390">
        <f t="shared" si="44"/>
        <v>0</v>
      </c>
      <c r="O111" s="389">
        <v>0</v>
      </c>
      <c r="P111" s="390">
        <f t="shared" si="45"/>
        <v>0</v>
      </c>
      <c r="Q111" s="389">
        <v>0</v>
      </c>
      <c r="R111" s="390">
        <f t="shared" si="46"/>
        <v>0</v>
      </c>
      <c r="S111" s="389">
        <v>0</v>
      </c>
      <c r="T111" s="390">
        <f t="shared" si="47"/>
        <v>0</v>
      </c>
      <c r="U111" s="390">
        <v>0</v>
      </c>
      <c r="V111" s="390">
        <f t="shared" si="48"/>
        <v>0</v>
      </c>
      <c r="W111" s="389">
        <f>'Sump &amp; External  Servieces Dtl '!G109</f>
        <v>57</v>
      </c>
      <c r="X111" s="390">
        <f t="shared" si="49"/>
        <v>38076</v>
      </c>
      <c r="Y111" s="390">
        <v>0</v>
      </c>
      <c r="Z111" s="390">
        <f t="shared" si="50"/>
        <v>0</v>
      </c>
      <c r="AA111" s="390">
        <v>0</v>
      </c>
      <c r="AB111" s="390">
        <f t="shared" si="51"/>
        <v>0</v>
      </c>
      <c r="AC111" s="390">
        <f>'SEPTIC TANK(100 CAPACITY)'!G46</f>
        <v>100</v>
      </c>
      <c r="AD111" s="390">
        <f t="shared" si="52"/>
        <v>66800</v>
      </c>
      <c r="AE111" s="389">
        <v>0</v>
      </c>
      <c r="AF111" s="390">
        <f t="shared" si="53"/>
        <v>0</v>
      </c>
      <c r="AG111" s="391">
        <f t="shared" si="54"/>
        <v>157</v>
      </c>
      <c r="AH111" s="390">
        <f t="shared" si="55"/>
        <v>104876</v>
      </c>
      <c r="AI111" s="300"/>
      <c r="AJ111" s="540"/>
      <c r="AK111" s="373"/>
      <c r="AL111" s="373"/>
      <c r="AM111"/>
      <c r="AN111"/>
      <c r="AO111"/>
      <c r="AP111"/>
      <c r="AQ111"/>
    </row>
    <row r="112" spans="1:43" s="277" customFormat="1" ht="16.8">
      <c r="A112" s="441"/>
      <c r="B112" s="442"/>
      <c r="C112" s="443"/>
      <c r="D112" s="505"/>
      <c r="E112" s="444"/>
      <c r="F112" s="444"/>
      <c r="G112" s="444"/>
      <c r="H112" s="444"/>
      <c r="I112" s="444"/>
      <c r="J112" s="444"/>
      <c r="K112" s="444"/>
      <c r="L112" s="444"/>
      <c r="M112" s="444"/>
      <c r="N112" s="444"/>
      <c r="O112" s="444"/>
      <c r="P112" s="444"/>
      <c r="Q112" s="444"/>
      <c r="R112" s="444"/>
      <c r="S112" s="444"/>
      <c r="T112" s="444"/>
      <c r="U112" s="444"/>
      <c r="V112" s="444"/>
      <c r="W112" s="444"/>
      <c r="X112" s="444"/>
      <c r="Y112" s="444"/>
      <c r="Z112" s="444"/>
      <c r="AA112" s="444"/>
      <c r="AB112" s="444"/>
      <c r="AC112" s="444"/>
      <c r="AD112" s="444"/>
      <c r="AE112" s="444"/>
      <c r="AF112" s="444"/>
      <c r="AG112" s="391"/>
      <c r="AH112" s="390"/>
      <c r="AI112" s="300"/>
      <c r="AJ112" s="540"/>
      <c r="AK112" s="373"/>
      <c r="AL112" s="373"/>
      <c r="AM112"/>
      <c r="AN112"/>
      <c r="AO112"/>
      <c r="AP112"/>
      <c r="AQ112"/>
    </row>
    <row r="113" spans="1:34" ht="151.19999999999999">
      <c r="A113" s="385">
        <f>A105+1</f>
        <v>34</v>
      </c>
      <c r="B113" s="402" t="s">
        <v>886</v>
      </c>
      <c r="C113" s="387" t="s">
        <v>7</v>
      </c>
      <c r="D113" s="505">
        <v>890</v>
      </c>
      <c r="E113" s="389">
        <f>'Rest Rooms &amp; Toilet Dtl'!G63</f>
        <v>18</v>
      </c>
      <c r="F113" s="390">
        <f>+E113*$D113</f>
        <v>16020</v>
      </c>
      <c r="G113" s="389">
        <f>'Workers rest room&amp;change room'!G59</f>
        <v>37</v>
      </c>
      <c r="H113" s="390">
        <f>+G113*$D113</f>
        <v>32930</v>
      </c>
      <c r="I113" s="389">
        <f>'Health  Care Center DTL'!G76</f>
        <v>31</v>
      </c>
      <c r="J113" s="390">
        <f>+I113*$D113</f>
        <v>27590</v>
      </c>
      <c r="K113" s="389">
        <f>'Security Extension Dtl'!G83</f>
        <v>3</v>
      </c>
      <c r="L113" s="390">
        <f>+K113*$D113</f>
        <v>2670</v>
      </c>
      <c r="M113" s="389">
        <f>'Scrap yard bins'!G82</f>
        <v>44</v>
      </c>
      <c r="N113" s="390">
        <f>+M113*$D113</f>
        <v>39160</v>
      </c>
      <c r="O113" s="389">
        <f>'Oil Store'!G62</f>
        <v>0</v>
      </c>
      <c r="P113" s="390">
        <f>+O113*$D113</f>
        <v>0</v>
      </c>
      <c r="Q113" s="389">
        <v>0</v>
      </c>
      <c r="R113" s="390">
        <f>+Q113*$D113</f>
        <v>0</v>
      </c>
      <c r="S113" s="389">
        <v>0</v>
      </c>
      <c r="T113" s="390">
        <f>+S113*$D113</f>
        <v>0</v>
      </c>
      <c r="U113" s="390">
        <f>'Ambulance Shed '!G58</f>
        <v>3</v>
      </c>
      <c r="V113" s="390">
        <f>+U113*$D113</f>
        <v>2670</v>
      </c>
      <c r="W113" s="389">
        <v>0</v>
      </c>
      <c r="X113" s="390">
        <f>+W113*$D113</f>
        <v>0</v>
      </c>
      <c r="Y113" s="390">
        <f>'Office Area-1 Toilet '!G44</f>
        <v>0</v>
      </c>
      <c r="Z113" s="390">
        <f>+Y113*$D113</f>
        <v>0</v>
      </c>
      <c r="AA113" s="390">
        <f>'Approach roads'!G91</f>
        <v>117</v>
      </c>
      <c r="AB113" s="390">
        <f>+AA113*$D113</f>
        <v>104130</v>
      </c>
      <c r="AC113" s="390"/>
      <c r="AD113" s="390"/>
      <c r="AE113" s="389">
        <v>0</v>
      </c>
      <c r="AF113" s="390">
        <f>+AE113*$D113</f>
        <v>0</v>
      </c>
      <c r="AG113" s="391">
        <f>E113+G113+I113+K113+M113+O113+Q113+S113+U113+W113+Y113+AA113+AC113+AE113</f>
        <v>253</v>
      </c>
      <c r="AH113" s="390">
        <f>+AG113*$D113</f>
        <v>225170</v>
      </c>
    </row>
    <row r="114" spans="1:34" ht="16.8">
      <c r="A114" s="392"/>
      <c r="B114" s="393"/>
      <c r="C114" s="387"/>
      <c r="D114" s="505"/>
      <c r="E114" s="422"/>
      <c r="F114" s="422"/>
      <c r="G114" s="422"/>
      <c r="H114" s="422"/>
      <c r="I114" s="422"/>
      <c r="J114" s="422"/>
      <c r="K114" s="422"/>
      <c r="L114" s="422"/>
      <c r="M114" s="422"/>
      <c r="N114" s="422"/>
      <c r="O114" s="422"/>
      <c r="P114" s="422"/>
      <c r="Q114" s="422"/>
      <c r="R114" s="422"/>
      <c r="S114" s="422"/>
      <c r="T114" s="422"/>
      <c r="U114" s="422"/>
      <c r="V114" s="422"/>
      <c r="W114" s="422"/>
      <c r="X114" s="422"/>
      <c r="Y114" s="422"/>
      <c r="Z114" s="422"/>
      <c r="AA114" s="422"/>
      <c r="AB114" s="422"/>
      <c r="AC114" s="422"/>
      <c r="AD114" s="422"/>
      <c r="AE114" s="422"/>
      <c r="AF114" s="422"/>
      <c r="AG114" s="391"/>
      <c r="AH114" s="390"/>
    </row>
    <row r="115" spans="1:34" ht="16.8">
      <c r="A115" s="392"/>
      <c r="B115" s="421" t="s">
        <v>295</v>
      </c>
      <c r="C115" s="424"/>
      <c r="D115" s="505"/>
      <c r="E115" s="426"/>
      <c r="F115" s="413">
        <f>SUM(F84:F114)</f>
        <v>1432676</v>
      </c>
      <c r="G115" s="426"/>
      <c r="H115" s="413">
        <f>SUM(H84:H114)</f>
        <v>2596660</v>
      </c>
      <c r="I115" s="426"/>
      <c r="J115" s="413">
        <f>SUM(J84:J114)</f>
        <v>3193854</v>
      </c>
      <c r="K115" s="426"/>
      <c r="L115" s="413">
        <f>SUM(L84:L114)</f>
        <v>309540</v>
      </c>
      <c r="M115" s="426"/>
      <c r="N115" s="413">
        <f>SUM(N84:N114)</f>
        <v>1186060</v>
      </c>
      <c r="O115" s="426"/>
      <c r="P115" s="413">
        <f>SUM(P84:P114)</f>
        <v>739983</v>
      </c>
      <c r="Q115" s="426"/>
      <c r="R115" s="413">
        <f>SUM(R84:R114)</f>
        <v>0</v>
      </c>
      <c r="S115" s="426"/>
      <c r="T115" s="413">
        <f>SUM(T84:T114)</f>
        <v>0</v>
      </c>
      <c r="U115" s="413"/>
      <c r="V115" s="413">
        <f>SUM(V84:V114)</f>
        <v>122368</v>
      </c>
      <c r="W115" s="426"/>
      <c r="X115" s="413">
        <f>SUM(X84:X114)</f>
        <v>276842</v>
      </c>
      <c r="Y115" s="413"/>
      <c r="Z115" s="413">
        <f>SUM(Z84:Z114)</f>
        <v>27291.896874999999</v>
      </c>
      <c r="AA115" s="413"/>
      <c r="AB115" s="413">
        <f>SUM(AB84:AB114)</f>
        <v>708715</v>
      </c>
      <c r="AC115" s="413"/>
      <c r="AD115" s="413">
        <f>SUM(AD84:AD114)</f>
        <v>637407</v>
      </c>
      <c r="AE115" s="426"/>
      <c r="AF115" s="413">
        <f>SUM(AF84:AF114)</f>
        <v>768750</v>
      </c>
      <c r="AG115" s="391"/>
      <c r="AH115" s="390"/>
    </row>
    <row r="116" spans="1:34" ht="16.8">
      <c r="A116" s="392"/>
      <c r="B116" s="393"/>
      <c r="C116" s="424"/>
      <c r="D116" s="505"/>
      <c r="E116" s="426"/>
      <c r="F116" s="426"/>
      <c r="G116" s="426"/>
      <c r="H116" s="426"/>
      <c r="I116" s="426"/>
      <c r="J116" s="426"/>
      <c r="K116" s="426"/>
      <c r="L116" s="426"/>
      <c r="M116" s="426"/>
      <c r="N116" s="426"/>
      <c r="O116" s="426"/>
      <c r="P116" s="426"/>
      <c r="Q116" s="426"/>
      <c r="R116" s="426"/>
      <c r="S116" s="426"/>
      <c r="T116" s="426"/>
      <c r="U116" s="426"/>
      <c r="V116" s="426"/>
      <c r="W116" s="426"/>
      <c r="X116" s="426"/>
      <c r="Y116" s="426"/>
      <c r="Z116" s="426"/>
      <c r="AA116" s="426"/>
      <c r="AB116" s="426"/>
      <c r="AC116" s="426"/>
      <c r="AD116" s="426"/>
      <c r="AE116" s="426"/>
      <c r="AF116" s="426"/>
      <c r="AG116" s="391"/>
      <c r="AH116" s="390"/>
    </row>
    <row r="117" spans="1:34" ht="16.8">
      <c r="A117" s="392"/>
      <c r="B117" s="434" t="s">
        <v>359</v>
      </c>
      <c r="C117" s="424"/>
      <c r="D117" s="505"/>
      <c r="E117" s="426"/>
      <c r="F117" s="426"/>
      <c r="G117" s="426"/>
      <c r="H117" s="426"/>
      <c r="I117" s="426"/>
      <c r="J117" s="426"/>
      <c r="K117" s="426"/>
      <c r="L117" s="426"/>
      <c r="M117" s="426"/>
      <c r="N117" s="426"/>
      <c r="O117" s="426"/>
      <c r="P117" s="426"/>
      <c r="Q117" s="426"/>
      <c r="R117" s="426"/>
      <c r="S117" s="426"/>
      <c r="T117" s="426"/>
      <c r="U117" s="426"/>
      <c r="V117" s="426"/>
      <c r="W117" s="426"/>
      <c r="X117" s="426"/>
      <c r="Y117" s="426"/>
      <c r="Z117" s="426"/>
      <c r="AA117" s="426"/>
      <c r="AB117" s="426"/>
      <c r="AC117" s="426"/>
      <c r="AD117" s="426"/>
      <c r="AE117" s="426"/>
      <c r="AF117" s="426"/>
      <c r="AG117" s="391"/>
      <c r="AH117" s="390"/>
    </row>
    <row r="118" spans="1:34" ht="16.8">
      <c r="A118" s="392"/>
      <c r="B118" s="393"/>
      <c r="C118" s="394"/>
      <c r="D118" s="505"/>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1"/>
      <c r="AH118" s="390"/>
    </row>
    <row r="119" spans="1:34" ht="84">
      <c r="A119" s="385">
        <f>A113+1</f>
        <v>35</v>
      </c>
      <c r="B119" s="386" t="s">
        <v>887</v>
      </c>
      <c r="C119" s="387" t="s">
        <v>7</v>
      </c>
      <c r="D119" s="505">
        <v>6770</v>
      </c>
      <c r="E119" s="389">
        <f>'Rest Rooms &amp; Toilet Dtl'!G79</f>
        <v>18</v>
      </c>
      <c r="F119" s="390">
        <f>+E119*$D119</f>
        <v>121860</v>
      </c>
      <c r="G119" s="389">
        <f>'Workers rest room&amp;change room'!G76</f>
        <v>28</v>
      </c>
      <c r="H119" s="390">
        <f>+G119*$D119</f>
        <v>189560</v>
      </c>
      <c r="I119" s="389">
        <f>'Health  Care Center DTL'!G98</f>
        <v>30</v>
      </c>
      <c r="J119" s="390">
        <f>+I119*$D119</f>
        <v>203100</v>
      </c>
      <c r="K119" s="389">
        <f>'Security Extension Dtl'!G97</f>
        <v>4</v>
      </c>
      <c r="L119" s="390">
        <f>+K119*$D119</f>
        <v>27080</v>
      </c>
      <c r="M119" s="389">
        <f>'Scrap yard bins'!G100</f>
        <v>4</v>
      </c>
      <c r="N119" s="390">
        <f>+M119*$D119</f>
        <v>27080</v>
      </c>
      <c r="O119" s="389">
        <f>'Oil Store'!G81</f>
        <v>0</v>
      </c>
      <c r="P119" s="390">
        <f>+O119*$D119</f>
        <v>0</v>
      </c>
      <c r="Q119" s="389">
        <v>0</v>
      </c>
      <c r="R119" s="390">
        <f>+Q119*$D119</f>
        <v>0</v>
      </c>
      <c r="S119" s="389">
        <f>'Search  Barrier Dtl'!G57</f>
        <v>0</v>
      </c>
      <c r="T119" s="390">
        <f>+S119*$D119</f>
        <v>0</v>
      </c>
      <c r="U119" s="390">
        <f>'Ambulance Shed '!G78</f>
        <v>8</v>
      </c>
      <c r="V119" s="390">
        <f>+U119*$D119</f>
        <v>54160</v>
      </c>
      <c r="W119" s="389">
        <v>0</v>
      </c>
      <c r="X119" s="390">
        <f>+W119*$D119</f>
        <v>0</v>
      </c>
      <c r="Y119" s="390">
        <f>'Office Area-1 Toilet '!G65</f>
        <v>0</v>
      </c>
      <c r="Z119" s="390">
        <f>+Y119*$D119</f>
        <v>0</v>
      </c>
      <c r="AA119" s="390">
        <v>0</v>
      </c>
      <c r="AB119" s="390">
        <f>+AA119*$D119</f>
        <v>0</v>
      </c>
      <c r="AC119" s="390"/>
      <c r="AD119" s="390"/>
      <c r="AE119" s="389">
        <v>0</v>
      </c>
      <c r="AF119" s="390">
        <f>+AE119*$D119</f>
        <v>0</v>
      </c>
      <c r="AG119" s="391">
        <f>E119+G119+I119+K119+M119+O119+Q119+S119+U119+W119+Y119+AA119+AC119+AE119</f>
        <v>92</v>
      </c>
      <c r="AH119" s="390">
        <f>+AG119*$D119</f>
        <v>622840</v>
      </c>
    </row>
    <row r="120" spans="1:34" ht="16.8">
      <c r="A120" s="392"/>
      <c r="B120" s="393"/>
      <c r="C120" s="387"/>
      <c r="D120" s="505"/>
      <c r="E120" s="389"/>
      <c r="F120" s="389"/>
      <c r="G120" s="389"/>
      <c r="H120" s="389"/>
      <c r="I120" s="389"/>
      <c r="J120" s="389"/>
      <c r="K120" s="389"/>
      <c r="L120" s="389"/>
      <c r="M120" s="389"/>
      <c r="N120" s="389"/>
      <c r="O120" s="389"/>
      <c r="P120" s="389"/>
      <c r="Q120" s="389"/>
      <c r="R120" s="389"/>
      <c r="S120" s="389"/>
      <c r="T120" s="389"/>
      <c r="U120" s="389"/>
      <c r="V120" s="389"/>
      <c r="W120" s="389"/>
      <c r="X120" s="389"/>
      <c r="Y120" s="389"/>
      <c r="Z120" s="389"/>
      <c r="AA120" s="389"/>
      <c r="AB120" s="389"/>
      <c r="AC120" s="389"/>
      <c r="AD120" s="389"/>
      <c r="AE120" s="389"/>
      <c r="AF120" s="389"/>
      <c r="AG120" s="391"/>
      <c r="AH120" s="390"/>
    </row>
    <row r="121" spans="1:34" ht="151.19999999999999">
      <c r="A121" s="385">
        <f>A119+1</f>
        <v>36</v>
      </c>
      <c r="B121" s="386" t="s">
        <v>888</v>
      </c>
      <c r="C121" s="387" t="s">
        <v>7</v>
      </c>
      <c r="D121" s="505">
        <v>8840</v>
      </c>
      <c r="E121" s="389">
        <f>'Rest Rooms &amp; Toilet Dtl'!G236</f>
        <v>25</v>
      </c>
      <c r="F121" s="390">
        <f>+E121*$D121</f>
        <v>221000</v>
      </c>
      <c r="G121" s="389">
        <f>'Workers rest room&amp;change room'!G259</f>
        <v>49</v>
      </c>
      <c r="H121" s="390">
        <f>+G121*$D121</f>
        <v>433160</v>
      </c>
      <c r="I121" s="389">
        <f>'Health  Care Center DTL'!G330</f>
        <v>44</v>
      </c>
      <c r="J121" s="390">
        <f>+I121*$D121</f>
        <v>388960</v>
      </c>
      <c r="K121" s="389">
        <f>'Security Extension Dtl'!G249</f>
        <v>5</v>
      </c>
      <c r="L121" s="390">
        <f>+K121*$D121</f>
        <v>44200</v>
      </c>
      <c r="M121" s="389">
        <f>'Scrap yard bins'!G198</f>
        <v>89</v>
      </c>
      <c r="N121" s="390">
        <f>+M121*$D121</f>
        <v>786760</v>
      </c>
      <c r="O121" s="389">
        <f>'Oil Store'!G397</f>
        <v>20</v>
      </c>
      <c r="P121" s="390">
        <f>+O121*$D121</f>
        <v>176800</v>
      </c>
      <c r="Q121" s="389">
        <v>0</v>
      </c>
      <c r="R121" s="390">
        <f>+Q121*$D121</f>
        <v>0</v>
      </c>
      <c r="S121" s="389">
        <v>0</v>
      </c>
      <c r="T121" s="390">
        <f>+S121*$D121</f>
        <v>0</v>
      </c>
      <c r="U121" s="390">
        <f>'Ambulance Shed '!G154</f>
        <v>2</v>
      </c>
      <c r="V121" s="390">
        <f>+U121*$D121</f>
        <v>17680</v>
      </c>
      <c r="W121" s="389">
        <v>0</v>
      </c>
      <c r="X121" s="390">
        <f>+W121*$D121</f>
        <v>0</v>
      </c>
      <c r="Y121" s="390">
        <f>'Office Area-1 Toilet '!G85</f>
        <v>7</v>
      </c>
      <c r="Z121" s="390">
        <f>+Y121*$D121</f>
        <v>61880</v>
      </c>
      <c r="AA121" s="390">
        <v>0</v>
      </c>
      <c r="AB121" s="390">
        <f>+AA121*$D121</f>
        <v>0</v>
      </c>
      <c r="AC121" s="390"/>
      <c r="AD121" s="390"/>
      <c r="AE121" s="389">
        <v>100</v>
      </c>
      <c r="AF121" s="390">
        <f>+AE121*$D121</f>
        <v>884000</v>
      </c>
      <c r="AG121" s="391">
        <f>E121+G121+I121+K121+M121+O121+Q121+S121+U121+W121+Y121+AA121+AC121+AE121</f>
        <v>341</v>
      </c>
      <c r="AH121" s="390">
        <f>+AG121*$D121</f>
        <v>3014440</v>
      </c>
    </row>
    <row r="122" spans="1:34" ht="16.8">
      <c r="A122" s="392"/>
      <c r="B122" s="393"/>
      <c r="C122" s="394"/>
      <c r="D122" s="505"/>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1"/>
      <c r="AH122" s="390"/>
    </row>
    <row r="123" spans="1:34" ht="201.6">
      <c r="A123" s="385">
        <f>A121+1</f>
        <v>37</v>
      </c>
      <c r="B123" s="386" t="s">
        <v>889</v>
      </c>
      <c r="C123" s="424" t="s">
        <v>6</v>
      </c>
      <c r="D123" s="505">
        <v>780</v>
      </c>
      <c r="E123" s="389">
        <f>'Rest Rooms &amp; Toilet Dtl'!G250</f>
        <v>69</v>
      </c>
      <c r="F123" s="390">
        <f>+E123*$D123</f>
        <v>53820</v>
      </c>
      <c r="G123" s="389">
        <f>'Workers rest room&amp;change room'!G267</f>
        <v>49</v>
      </c>
      <c r="H123" s="390">
        <f>+G123*$D123</f>
        <v>38220</v>
      </c>
      <c r="I123" s="389">
        <f>'Health  Care Center DTL'!G346</f>
        <v>161</v>
      </c>
      <c r="J123" s="390">
        <f>+I123*$D123</f>
        <v>125580</v>
      </c>
      <c r="K123" s="389">
        <f>'Security Extension Dtl'!G257</f>
        <v>4</v>
      </c>
      <c r="L123" s="390">
        <f>+K123*$D123</f>
        <v>3120</v>
      </c>
      <c r="M123" s="389">
        <f>'Scrap yard bins'!G207</f>
        <v>41</v>
      </c>
      <c r="N123" s="390">
        <f>+M123*$D123</f>
        <v>31980</v>
      </c>
      <c r="O123" s="389">
        <f>'Oil Store'!G406</f>
        <v>73</v>
      </c>
      <c r="P123" s="390">
        <f>+O123*$D123</f>
        <v>56940</v>
      </c>
      <c r="Q123" s="389">
        <v>0</v>
      </c>
      <c r="R123" s="390">
        <f>+Q123*$D123</f>
        <v>0</v>
      </c>
      <c r="S123" s="389">
        <v>0</v>
      </c>
      <c r="T123" s="390">
        <f>+S123*$D123</f>
        <v>0</v>
      </c>
      <c r="U123" s="390">
        <v>0</v>
      </c>
      <c r="V123" s="390">
        <f>+U123*$D123</f>
        <v>0</v>
      </c>
      <c r="W123" s="389">
        <v>0</v>
      </c>
      <c r="X123" s="390">
        <f>+W123*$D123</f>
        <v>0</v>
      </c>
      <c r="Y123" s="390">
        <f>'Office Area-1 Toilet '!G100</f>
        <v>31</v>
      </c>
      <c r="Z123" s="390">
        <f>+Y123*$D123</f>
        <v>24180</v>
      </c>
      <c r="AA123" s="390">
        <v>0</v>
      </c>
      <c r="AB123" s="390">
        <f>+AA123*$D123</f>
        <v>0</v>
      </c>
      <c r="AC123" s="390"/>
      <c r="AD123" s="390"/>
      <c r="AE123" s="389">
        <v>50</v>
      </c>
      <c r="AF123" s="390">
        <f>+AE123*$D123</f>
        <v>39000</v>
      </c>
      <c r="AG123" s="391">
        <f>E123+G123+I123+K123+M123+O123+Q123+S123+U123+W123+Y123+AA123+AC123+AE123</f>
        <v>478</v>
      </c>
      <c r="AH123" s="390">
        <f>+AG123*$D123</f>
        <v>372840</v>
      </c>
    </row>
    <row r="124" spans="1:34" ht="16.8">
      <c r="A124" s="392"/>
      <c r="B124" s="393"/>
      <c r="C124" s="424"/>
      <c r="D124" s="505"/>
      <c r="E124" s="426"/>
      <c r="F124" s="426"/>
      <c r="G124" s="426"/>
      <c r="H124" s="426"/>
      <c r="I124" s="426"/>
      <c r="J124" s="426"/>
      <c r="K124" s="426"/>
      <c r="L124" s="426"/>
      <c r="M124" s="426"/>
      <c r="N124" s="426"/>
      <c r="O124" s="426"/>
      <c r="P124" s="426"/>
      <c r="Q124" s="426"/>
      <c r="R124" s="426"/>
      <c r="S124" s="426"/>
      <c r="T124" s="426"/>
      <c r="U124" s="426"/>
      <c r="V124" s="426"/>
      <c r="W124" s="426"/>
      <c r="X124" s="426"/>
      <c r="Y124" s="426"/>
      <c r="Z124" s="426"/>
      <c r="AA124" s="426"/>
      <c r="AB124" s="426"/>
      <c r="AC124" s="426"/>
      <c r="AD124" s="426"/>
      <c r="AE124" s="426"/>
      <c r="AF124" s="426"/>
      <c r="AG124" s="391"/>
      <c r="AH124" s="390"/>
    </row>
    <row r="125" spans="1:34" ht="100.8">
      <c r="A125" s="385">
        <f>A123+1</f>
        <v>38</v>
      </c>
      <c r="B125" s="436" t="s">
        <v>890</v>
      </c>
      <c r="C125" s="387" t="s">
        <v>7</v>
      </c>
      <c r="D125" s="505">
        <v>8340</v>
      </c>
      <c r="E125" s="389">
        <v>0</v>
      </c>
      <c r="F125" s="390">
        <f>+E125*$D125</f>
        <v>0</v>
      </c>
      <c r="G125" s="389">
        <v>0</v>
      </c>
      <c r="H125" s="390">
        <f>+G125*$D125</f>
        <v>0</v>
      </c>
      <c r="I125" s="389">
        <v>0</v>
      </c>
      <c r="J125" s="390">
        <f>+I125*$D125</f>
        <v>0</v>
      </c>
      <c r="K125" s="389">
        <v>0</v>
      </c>
      <c r="L125" s="390">
        <f>+K125*$D125</f>
        <v>0</v>
      </c>
      <c r="M125" s="389">
        <v>0</v>
      </c>
      <c r="N125" s="390">
        <f>+M125*$D125</f>
        <v>0</v>
      </c>
      <c r="O125" s="389">
        <v>0</v>
      </c>
      <c r="P125" s="390">
        <f>+O125*$D125</f>
        <v>0</v>
      </c>
      <c r="Q125" s="389">
        <v>0</v>
      </c>
      <c r="R125" s="390">
        <f>+Q125*$D125</f>
        <v>0</v>
      </c>
      <c r="S125" s="389">
        <v>0</v>
      </c>
      <c r="T125" s="390">
        <f>+S125*$D125</f>
        <v>0</v>
      </c>
      <c r="U125" s="390">
        <v>0</v>
      </c>
      <c r="V125" s="390">
        <f>+U125*$D125</f>
        <v>0</v>
      </c>
      <c r="W125" s="389">
        <v>0</v>
      </c>
      <c r="X125" s="390">
        <f>+W125*$D125</f>
        <v>0</v>
      </c>
      <c r="Y125" s="390">
        <v>0</v>
      </c>
      <c r="Z125" s="390">
        <f>+Y125*$D125</f>
        <v>0</v>
      </c>
      <c r="AA125" s="390">
        <v>0</v>
      </c>
      <c r="AB125" s="390">
        <f>+AA125*$D125</f>
        <v>0</v>
      </c>
      <c r="AC125" s="390"/>
      <c r="AD125" s="390"/>
      <c r="AE125" s="389">
        <v>0</v>
      </c>
      <c r="AF125" s="390">
        <f>+AE125*$D125</f>
        <v>0</v>
      </c>
      <c r="AG125" s="391">
        <f>E125+G125+I125+K125+M125+O125+Q125+S125+U125+W125+Y125+AA125+AC125+AE125</f>
        <v>0</v>
      </c>
      <c r="AH125" s="390">
        <f>+AG125*$D125</f>
        <v>0</v>
      </c>
    </row>
    <row r="126" spans="1:34" ht="16.8">
      <c r="A126" s="392"/>
      <c r="B126" s="393"/>
      <c r="C126" s="387"/>
      <c r="D126" s="505"/>
      <c r="E126" s="389"/>
      <c r="F126" s="389"/>
      <c r="G126" s="389"/>
      <c r="H126" s="389"/>
      <c r="I126" s="389"/>
      <c r="J126" s="389"/>
      <c r="K126" s="389"/>
      <c r="L126" s="389"/>
      <c r="M126" s="389"/>
      <c r="N126" s="389"/>
      <c r="O126" s="389"/>
      <c r="P126" s="389"/>
      <c r="Q126" s="389"/>
      <c r="R126" s="389"/>
      <c r="S126" s="389"/>
      <c r="T126" s="389"/>
      <c r="U126" s="389"/>
      <c r="V126" s="389"/>
      <c r="W126" s="389"/>
      <c r="X126" s="389"/>
      <c r="Y126" s="389"/>
      <c r="Z126" s="389"/>
      <c r="AA126" s="389"/>
      <c r="AB126" s="389"/>
      <c r="AC126" s="389"/>
      <c r="AD126" s="389"/>
      <c r="AE126" s="389"/>
      <c r="AF126" s="389"/>
      <c r="AG126" s="391"/>
      <c r="AH126" s="390"/>
    </row>
    <row r="127" spans="1:34" ht="134.4">
      <c r="A127" s="385">
        <f>A125+1</f>
        <v>39</v>
      </c>
      <c r="B127" s="436" t="s">
        <v>891</v>
      </c>
      <c r="C127" s="424" t="s">
        <v>6</v>
      </c>
      <c r="D127" s="505">
        <v>1039</v>
      </c>
      <c r="E127" s="389">
        <v>0</v>
      </c>
      <c r="F127" s="390">
        <f>+E127*$D127</f>
        <v>0</v>
      </c>
      <c r="G127" s="389">
        <v>0</v>
      </c>
      <c r="H127" s="390">
        <f>+G127*$D127</f>
        <v>0</v>
      </c>
      <c r="I127" s="389">
        <v>0</v>
      </c>
      <c r="J127" s="390">
        <f>+I127*$D127</f>
        <v>0</v>
      </c>
      <c r="K127" s="389">
        <v>0</v>
      </c>
      <c r="L127" s="390">
        <f>+K127*$D127</f>
        <v>0</v>
      </c>
      <c r="M127" s="389">
        <v>0</v>
      </c>
      <c r="N127" s="390">
        <f>+M127*$D127</f>
        <v>0</v>
      </c>
      <c r="O127" s="389">
        <v>0</v>
      </c>
      <c r="P127" s="390">
        <f>+O127*$D127</f>
        <v>0</v>
      </c>
      <c r="Q127" s="389">
        <v>0</v>
      </c>
      <c r="R127" s="390">
        <f>+Q127*$D127</f>
        <v>0</v>
      </c>
      <c r="S127" s="389">
        <v>0</v>
      </c>
      <c r="T127" s="390">
        <f>+S127*$D127</f>
        <v>0</v>
      </c>
      <c r="U127" s="390">
        <v>0</v>
      </c>
      <c r="V127" s="390">
        <f>+U127*$D127</f>
        <v>0</v>
      </c>
      <c r="W127" s="389">
        <v>0</v>
      </c>
      <c r="X127" s="390">
        <f>+W127*$D127</f>
        <v>0</v>
      </c>
      <c r="Y127" s="390">
        <v>0</v>
      </c>
      <c r="Z127" s="390">
        <f>+Y127*$D127</f>
        <v>0</v>
      </c>
      <c r="AA127" s="390">
        <v>0</v>
      </c>
      <c r="AB127" s="390">
        <f>+AA127*$D127</f>
        <v>0</v>
      </c>
      <c r="AC127" s="390"/>
      <c r="AD127" s="390"/>
      <c r="AE127" s="389">
        <v>0</v>
      </c>
      <c r="AF127" s="390">
        <f>+AE127*$D127</f>
        <v>0</v>
      </c>
      <c r="AG127" s="391">
        <f>E127+G127+I127+K127+M127+O127+Q127+S127+U127+W127+Y127+AA127+AC127+AE127</f>
        <v>0</v>
      </c>
      <c r="AH127" s="390">
        <f>+AG127*$D127</f>
        <v>0</v>
      </c>
    </row>
    <row r="128" spans="1:34" ht="16.8">
      <c r="A128" s="385"/>
      <c r="B128" s="419"/>
      <c r="C128" s="424"/>
      <c r="D128" s="505"/>
      <c r="E128" s="389"/>
      <c r="F128" s="390"/>
      <c r="G128" s="389"/>
      <c r="H128" s="390"/>
      <c r="I128" s="389"/>
      <c r="J128" s="390"/>
      <c r="K128" s="389"/>
      <c r="L128" s="390"/>
      <c r="M128" s="389"/>
      <c r="N128" s="390"/>
      <c r="O128" s="389"/>
      <c r="P128" s="390"/>
      <c r="Q128" s="389"/>
      <c r="R128" s="390"/>
      <c r="S128" s="389"/>
      <c r="T128" s="390"/>
      <c r="U128" s="390"/>
      <c r="V128" s="390"/>
      <c r="W128" s="389"/>
      <c r="X128" s="390"/>
      <c r="Y128" s="390"/>
      <c r="Z128" s="390"/>
      <c r="AA128" s="390"/>
      <c r="AB128" s="390"/>
      <c r="AC128" s="390"/>
      <c r="AD128" s="390"/>
      <c r="AE128" s="389"/>
      <c r="AF128" s="390"/>
      <c r="AG128" s="391"/>
      <c r="AH128" s="390"/>
    </row>
    <row r="129" spans="1:34" ht="16.8">
      <c r="A129" s="392"/>
      <c r="B129" s="421" t="s">
        <v>283</v>
      </c>
      <c r="C129" s="387"/>
      <c r="D129" s="505"/>
      <c r="E129" s="389"/>
      <c r="F129" s="413">
        <f>SUM(F119:F128)</f>
        <v>396680</v>
      </c>
      <c r="G129" s="389"/>
      <c r="H129" s="413">
        <f>SUM(H119:H128)</f>
        <v>660940</v>
      </c>
      <c r="I129" s="389"/>
      <c r="J129" s="413">
        <f>SUM(J119:J128)</f>
        <v>717640</v>
      </c>
      <c r="K129" s="389"/>
      <c r="L129" s="413">
        <f>SUM(L119:L128)</f>
        <v>74400</v>
      </c>
      <c r="M129" s="389"/>
      <c r="N129" s="413">
        <f>SUM(N119:N128)</f>
        <v>845820</v>
      </c>
      <c r="O129" s="389"/>
      <c r="P129" s="413">
        <f>SUM(P119:P128)</f>
        <v>233740</v>
      </c>
      <c r="Q129" s="389"/>
      <c r="R129" s="413">
        <f>SUM(R119:R128)</f>
        <v>0</v>
      </c>
      <c r="S129" s="389"/>
      <c r="T129" s="413">
        <f>SUM(T119:T128)</f>
        <v>0</v>
      </c>
      <c r="U129" s="413"/>
      <c r="V129" s="413">
        <f>SUM(V119:V128)</f>
        <v>71840</v>
      </c>
      <c r="W129" s="389"/>
      <c r="X129" s="413">
        <f>SUM(X119:X128)</f>
        <v>0</v>
      </c>
      <c r="Y129" s="413"/>
      <c r="Z129" s="413">
        <f>SUM(Z119:Z128)</f>
        <v>86060</v>
      </c>
      <c r="AA129" s="413"/>
      <c r="AB129" s="413">
        <f>SUM(AB119:AB128)</f>
        <v>0</v>
      </c>
      <c r="AC129" s="413"/>
      <c r="AD129" s="413"/>
      <c r="AE129" s="389"/>
      <c r="AF129" s="413">
        <f>SUM(AF119:AF128)</f>
        <v>923000</v>
      </c>
      <c r="AG129" s="391"/>
      <c r="AH129" s="390"/>
    </row>
    <row r="130" spans="1:34" ht="16.8">
      <c r="A130" s="376"/>
      <c r="B130" s="421"/>
      <c r="C130" s="414"/>
      <c r="D130" s="505"/>
      <c r="E130" s="389"/>
      <c r="F130" s="413"/>
      <c r="G130" s="389"/>
      <c r="H130" s="413"/>
      <c r="I130" s="389"/>
      <c r="J130" s="413"/>
      <c r="K130" s="389"/>
      <c r="L130" s="413"/>
      <c r="M130" s="389"/>
      <c r="N130" s="413"/>
      <c r="O130" s="389"/>
      <c r="P130" s="413"/>
      <c r="Q130" s="389"/>
      <c r="R130" s="413"/>
      <c r="S130" s="389"/>
      <c r="T130" s="413"/>
      <c r="U130" s="389"/>
      <c r="V130" s="413"/>
      <c r="W130" s="389"/>
      <c r="X130" s="413"/>
      <c r="Y130" s="413"/>
      <c r="Z130" s="413"/>
      <c r="AA130" s="413"/>
      <c r="AB130" s="413"/>
      <c r="AC130" s="413"/>
      <c r="AD130" s="413"/>
      <c r="AE130" s="389"/>
      <c r="AF130" s="413"/>
      <c r="AG130" s="391"/>
      <c r="AH130" s="390"/>
    </row>
    <row r="131" spans="1:34" ht="16.8">
      <c r="A131" s="392"/>
      <c r="B131" s="445" t="s">
        <v>358</v>
      </c>
      <c r="C131" s="424"/>
      <c r="D131" s="505"/>
      <c r="E131" s="426"/>
      <c r="F131" s="426"/>
      <c r="G131" s="426"/>
      <c r="H131" s="426"/>
      <c r="I131" s="426"/>
      <c r="J131" s="426"/>
      <c r="K131" s="426"/>
      <c r="L131" s="426"/>
      <c r="M131" s="426"/>
      <c r="N131" s="426"/>
      <c r="O131" s="426"/>
      <c r="P131" s="426"/>
      <c r="Q131" s="426"/>
      <c r="R131" s="426"/>
      <c r="S131" s="426"/>
      <c r="T131" s="426"/>
      <c r="U131" s="426"/>
      <c r="V131" s="426"/>
      <c r="W131" s="426"/>
      <c r="X131" s="426"/>
      <c r="Y131" s="426"/>
      <c r="Z131" s="426"/>
      <c r="AA131" s="426"/>
      <c r="AB131" s="426"/>
      <c r="AC131" s="426"/>
      <c r="AD131" s="426"/>
      <c r="AE131" s="426"/>
      <c r="AF131" s="426"/>
      <c r="AG131" s="391"/>
      <c r="AH131" s="390"/>
    </row>
    <row r="132" spans="1:34" ht="16.8">
      <c r="A132" s="392"/>
      <c r="B132" s="434"/>
      <c r="C132" s="424"/>
      <c r="D132" s="505"/>
      <c r="E132" s="426"/>
      <c r="F132" s="426"/>
      <c r="G132" s="426"/>
      <c r="H132" s="426"/>
      <c r="I132" s="426"/>
      <c r="J132" s="426"/>
      <c r="K132" s="426"/>
      <c r="L132" s="426"/>
      <c r="M132" s="426"/>
      <c r="N132" s="426"/>
      <c r="O132" s="426"/>
      <c r="P132" s="426"/>
      <c r="Q132" s="426"/>
      <c r="R132" s="426"/>
      <c r="S132" s="426"/>
      <c r="T132" s="426"/>
      <c r="U132" s="426"/>
      <c r="V132" s="426"/>
      <c r="W132" s="426"/>
      <c r="X132" s="426"/>
      <c r="Y132" s="426"/>
      <c r="Z132" s="426"/>
      <c r="AA132" s="426"/>
      <c r="AB132" s="426"/>
      <c r="AC132" s="426"/>
      <c r="AD132" s="426"/>
      <c r="AE132" s="426"/>
      <c r="AF132" s="426"/>
      <c r="AG132" s="391"/>
      <c r="AH132" s="390"/>
    </row>
    <row r="133" spans="1:34" ht="67.2">
      <c r="A133" s="385">
        <f>A127+1</f>
        <v>40</v>
      </c>
      <c r="B133" s="386" t="s">
        <v>892</v>
      </c>
      <c r="C133" s="424" t="s">
        <v>6</v>
      </c>
      <c r="D133" s="505">
        <v>340</v>
      </c>
      <c r="E133" s="389">
        <f>'Rest Rooms &amp; Toilet Dtl'!G295</f>
        <v>142</v>
      </c>
      <c r="F133" s="390">
        <f>+E133*$D133</f>
        <v>48280</v>
      </c>
      <c r="G133" s="389">
        <f>'Workers rest room&amp;change room'!G315</f>
        <v>257</v>
      </c>
      <c r="H133" s="390">
        <f>+G133*$D133</f>
        <v>87380</v>
      </c>
      <c r="I133" s="389">
        <f>'Health  Care Center DTL'!G423</f>
        <v>391</v>
      </c>
      <c r="J133" s="390">
        <f>+I133*$D133</f>
        <v>132940</v>
      </c>
      <c r="K133" s="389">
        <f>'Security Extension Dtl'!G300</f>
        <v>27</v>
      </c>
      <c r="L133" s="390">
        <f>+K133*$D133</f>
        <v>9180</v>
      </c>
      <c r="M133" s="389">
        <v>0</v>
      </c>
      <c r="N133" s="390">
        <f>+M133*$D133</f>
        <v>0</v>
      </c>
      <c r="O133" s="389">
        <f>'Oil Store'!G481</f>
        <v>126</v>
      </c>
      <c r="P133" s="390">
        <f>+O133*$D133</f>
        <v>42840</v>
      </c>
      <c r="Q133" s="389">
        <v>0</v>
      </c>
      <c r="R133" s="390">
        <f>+Q133*$D133</f>
        <v>0</v>
      </c>
      <c r="S133" s="389">
        <v>0</v>
      </c>
      <c r="T133" s="390">
        <f>+S133*$D133</f>
        <v>0</v>
      </c>
      <c r="U133" s="390">
        <v>0</v>
      </c>
      <c r="V133" s="390">
        <f>+U133*$D133</f>
        <v>0</v>
      </c>
      <c r="W133" s="389">
        <v>0</v>
      </c>
      <c r="X133" s="390">
        <f>+W133*$D133</f>
        <v>0</v>
      </c>
      <c r="Y133" s="390">
        <v>0</v>
      </c>
      <c r="Z133" s="390">
        <f>+Y133*$D133</f>
        <v>0</v>
      </c>
      <c r="AA133" s="390">
        <v>0</v>
      </c>
      <c r="AB133" s="390">
        <f>+AA133*$D133</f>
        <v>0</v>
      </c>
      <c r="AC133" s="390">
        <f>'SEPTIC TANK(100 CAPACITY)'!G65</f>
        <v>21</v>
      </c>
      <c r="AD133" s="390">
        <f>+AC133*$D133</f>
        <v>7140</v>
      </c>
      <c r="AE133" s="389">
        <v>0</v>
      </c>
      <c r="AF133" s="390">
        <f>+AE133*$D133</f>
        <v>0</v>
      </c>
      <c r="AG133" s="391">
        <f>E133+G133+I133+K133+M133+O133+Q133+S133+U133+W133+Y133+AA133+AC133+AE133</f>
        <v>964</v>
      </c>
      <c r="AH133" s="390">
        <f>+AG133*$D133</f>
        <v>327760</v>
      </c>
    </row>
    <row r="134" spans="1:34" ht="16.8">
      <c r="A134" s="392"/>
      <c r="B134" s="393"/>
      <c r="C134" s="387"/>
      <c r="D134" s="505"/>
      <c r="E134" s="389"/>
      <c r="F134" s="389"/>
      <c r="G134" s="389"/>
      <c r="H134" s="389"/>
      <c r="I134" s="389"/>
      <c r="J134" s="389"/>
      <c r="K134" s="389"/>
      <c r="L134" s="389"/>
      <c r="M134" s="389"/>
      <c r="N134" s="389"/>
      <c r="O134" s="389"/>
      <c r="P134" s="389"/>
      <c r="Q134" s="389"/>
      <c r="R134" s="389"/>
      <c r="S134" s="389"/>
      <c r="T134" s="389"/>
      <c r="U134" s="389"/>
      <c r="V134" s="389"/>
      <c r="W134" s="389"/>
      <c r="X134" s="389"/>
      <c r="Y134" s="389"/>
      <c r="Z134" s="389"/>
      <c r="AA134" s="389"/>
      <c r="AB134" s="389"/>
      <c r="AC134" s="389"/>
      <c r="AD134" s="389"/>
      <c r="AE134" s="389"/>
      <c r="AF134" s="389"/>
      <c r="AG134" s="391"/>
      <c r="AH134" s="390"/>
    </row>
    <row r="135" spans="1:34" ht="285.60000000000002">
      <c r="A135" s="385">
        <f>A133+1</f>
        <v>41</v>
      </c>
      <c r="B135" s="386" t="s">
        <v>893</v>
      </c>
      <c r="C135" s="424" t="s">
        <v>6</v>
      </c>
      <c r="D135" s="505">
        <v>430</v>
      </c>
      <c r="E135" s="389">
        <f>'Rest Rooms &amp; Toilet Dtl'!G281</f>
        <v>222</v>
      </c>
      <c r="F135" s="390">
        <f>+E135*$D135</f>
        <v>95460</v>
      </c>
      <c r="G135" s="389">
        <f>'Workers rest room&amp;change room'!G300</f>
        <v>355</v>
      </c>
      <c r="H135" s="390">
        <f>+G135*$D135</f>
        <v>152650</v>
      </c>
      <c r="I135" s="389">
        <f>'Health  Care Center DTL'!G395</f>
        <v>462</v>
      </c>
      <c r="J135" s="390">
        <f>+I135*$D135</f>
        <v>198660</v>
      </c>
      <c r="K135" s="389">
        <f>'Security Extension Dtl'!G285</f>
        <v>38</v>
      </c>
      <c r="L135" s="390">
        <f>+K135*$D135</f>
        <v>16340</v>
      </c>
      <c r="M135" s="389">
        <f>'Scrap yard bins'!G231</f>
        <v>609</v>
      </c>
      <c r="N135" s="390">
        <f>+M135*$D135</f>
        <v>261870</v>
      </c>
      <c r="O135" s="389">
        <f>'Oil Store'!G455</f>
        <v>231</v>
      </c>
      <c r="P135" s="390">
        <f>+O135*$D135</f>
        <v>99330</v>
      </c>
      <c r="Q135" s="389">
        <v>0</v>
      </c>
      <c r="R135" s="390">
        <f>+Q135*$D135</f>
        <v>0</v>
      </c>
      <c r="S135" s="389">
        <v>0</v>
      </c>
      <c r="T135" s="390">
        <f>+S135*$D135</f>
        <v>0</v>
      </c>
      <c r="U135" s="390">
        <v>0</v>
      </c>
      <c r="V135" s="390">
        <f>+U135*$D135</f>
        <v>0</v>
      </c>
      <c r="W135" s="389">
        <v>0</v>
      </c>
      <c r="X135" s="390">
        <f>+W135*$D135</f>
        <v>0</v>
      </c>
      <c r="Y135" s="390">
        <f>'Office Area-1 Toilet '!G125</f>
        <v>109</v>
      </c>
      <c r="Z135" s="390">
        <f>+Y135*$D135</f>
        <v>46870</v>
      </c>
      <c r="AA135" s="390">
        <v>0</v>
      </c>
      <c r="AB135" s="390">
        <f>+AA135*$D135</f>
        <v>0</v>
      </c>
      <c r="AC135" s="390"/>
      <c r="AD135" s="390"/>
      <c r="AE135" s="389">
        <v>0</v>
      </c>
      <c r="AF135" s="390">
        <f>+AE135*$D135</f>
        <v>0</v>
      </c>
      <c r="AG135" s="391">
        <f>E135+G135+I135+K135+M135+O135+Q135+S135+U135+W135+Y135+AA135+AC135+AE135</f>
        <v>2026</v>
      </c>
      <c r="AH135" s="390">
        <f>+AG135*$D135</f>
        <v>871180</v>
      </c>
    </row>
    <row r="136" spans="1:34" ht="16.8">
      <c r="A136" s="392"/>
      <c r="B136" s="393"/>
      <c r="C136" s="424"/>
      <c r="D136" s="505"/>
      <c r="E136" s="389"/>
      <c r="F136" s="389"/>
      <c r="G136" s="389"/>
      <c r="H136" s="389"/>
      <c r="I136" s="389"/>
      <c r="J136" s="389"/>
      <c r="K136" s="389"/>
      <c r="L136" s="389"/>
      <c r="M136" s="389"/>
      <c r="N136" s="389"/>
      <c r="O136" s="389"/>
      <c r="P136" s="389"/>
      <c r="Q136" s="389"/>
      <c r="R136" s="389"/>
      <c r="S136" s="389"/>
      <c r="T136" s="389"/>
      <c r="U136" s="389"/>
      <c r="V136" s="389"/>
      <c r="W136" s="389"/>
      <c r="X136" s="389"/>
      <c r="Y136" s="389"/>
      <c r="Z136" s="389"/>
      <c r="AA136" s="389"/>
      <c r="AB136" s="389"/>
      <c r="AC136" s="389"/>
      <c r="AD136" s="389"/>
      <c r="AE136" s="389"/>
      <c r="AF136" s="389"/>
      <c r="AG136" s="391"/>
      <c r="AH136" s="390"/>
    </row>
    <row r="137" spans="1:34" ht="168">
      <c r="A137" s="385">
        <f>A135+1</f>
        <v>42</v>
      </c>
      <c r="B137" s="432" t="s">
        <v>894</v>
      </c>
      <c r="C137" s="424" t="s">
        <v>6</v>
      </c>
      <c r="D137" s="505">
        <v>470</v>
      </c>
      <c r="E137" s="389">
        <f>'Rest Rooms &amp; Toilet Dtl'!G266</f>
        <v>252</v>
      </c>
      <c r="F137" s="390">
        <f>+E137*$D137</f>
        <v>118440</v>
      </c>
      <c r="G137" s="389">
        <f>'Workers rest room&amp;change room'!G281</f>
        <v>339</v>
      </c>
      <c r="H137" s="390">
        <f>+G137*$D137</f>
        <v>159330</v>
      </c>
      <c r="I137" s="389">
        <f>'Health  Care Center DTL'!G369</f>
        <v>441</v>
      </c>
      <c r="J137" s="390">
        <f>+I137*$D137</f>
        <v>207270</v>
      </c>
      <c r="K137" s="389">
        <f>'Security Extension Dtl'!G273</f>
        <v>47</v>
      </c>
      <c r="L137" s="390">
        <f>+K137*$D137</f>
        <v>22090</v>
      </c>
      <c r="M137" s="389">
        <f>'Scrap yard bins'!G219</f>
        <v>196</v>
      </c>
      <c r="N137" s="390">
        <f>+M137*$D137</f>
        <v>92120</v>
      </c>
      <c r="O137" s="389">
        <f>'Oil Store'!G432</f>
        <v>214</v>
      </c>
      <c r="P137" s="390">
        <f>+O137*$D137</f>
        <v>100580</v>
      </c>
      <c r="Q137" s="389">
        <v>0</v>
      </c>
      <c r="R137" s="390">
        <f>+Q137*$D137</f>
        <v>0</v>
      </c>
      <c r="S137" s="389">
        <v>0</v>
      </c>
      <c r="T137" s="390">
        <f>+S137*$D137</f>
        <v>0</v>
      </c>
      <c r="U137" s="390">
        <f>'Ambulance Shed '!G162</f>
        <v>16</v>
      </c>
      <c r="V137" s="390">
        <f>+U137*$D137</f>
        <v>7520</v>
      </c>
      <c r="W137" s="389">
        <v>0</v>
      </c>
      <c r="X137" s="390">
        <f>+W137*$D137</f>
        <v>0</v>
      </c>
      <c r="Y137" s="390">
        <f>'Office Area-1 Toilet '!G111</f>
        <v>51</v>
      </c>
      <c r="Z137" s="390">
        <f>+Y137*$D137</f>
        <v>23970</v>
      </c>
      <c r="AA137" s="390">
        <v>0</v>
      </c>
      <c r="AB137" s="390">
        <f>+AA137*$D137</f>
        <v>0</v>
      </c>
      <c r="AC137" s="390">
        <f>'SEPTIC TANK(100 CAPACITY)'!G72</f>
        <v>47</v>
      </c>
      <c r="AD137" s="390">
        <f>+AC137*$D137</f>
        <v>22090</v>
      </c>
      <c r="AE137" s="389">
        <v>0</v>
      </c>
      <c r="AF137" s="390">
        <f>+AE137*$D137</f>
        <v>0</v>
      </c>
      <c r="AG137" s="391">
        <f>E137+G137+I137+K137+M137+O137+Q137+S137+U137+W137+Y137+AA137+AC137+AE137</f>
        <v>1603</v>
      </c>
      <c r="AH137" s="390">
        <f>+AG137*$D137</f>
        <v>753410</v>
      </c>
    </row>
    <row r="138" spans="1:34" ht="16.8">
      <c r="A138" s="396"/>
      <c r="B138" s="432"/>
      <c r="C138" s="430"/>
      <c r="D138" s="505"/>
      <c r="E138" s="389"/>
      <c r="F138" s="390"/>
      <c r="G138" s="389"/>
      <c r="H138" s="390"/>
      <c r="I138" s="389"/>
      <c r="J138" s="390"/>
      <c r="K138" s="389"/>
      <c r="L138" s="390"/>
      <c r="M138" s="389"/>
      <c r="N138" s="390"/>
      <c r="O138" s="389"/>
      <c r="P138" s="390"/>
      <c r="Q138" s="389"/>
      <c r="R138" s="390"/>
      <c r="S138" s="389"/>
      <c r="T138" s="390"/>
      <c r="U138" s="390"/>
      <c r="V138" s="390"/>
      <c r="W138" s="389"/>
      <c r="X138" s="390"/>
      <c r="Y138" s="390"/>
      <c r="Z138" s="390"/>
      <c r="AA138" s="390"/>
      <c r="AB138" s="390"/>
      <c r="AC138" s="390"/>
      <c r="AD138" s="390"/>
      <c r="AE138" s="389"/>
      <c r="AF138" s="390"/>
      <c r="AG138" s="391"/>
      <c r="AH138" s="390"/>
    </row>
    <row r="139" spans="1:34" ht="151.19999999999999">
      <c r="A139" s="396">
        <f>A137+1</f>
        <v>43</v>
      </c>
      <c r="B139" s="464" t="s">
        <v>842</v>
      </c>
      <c r="C139" s="424" t="s">
        <v>6</v>
      </c>
      <c r="D139" s="505">
        <v>490</v>
      </c>
      <c r="E139" s="389">
        <v>0</v>
      </c>
      <c r="F139" s="390">
        <f>+E139*$D139</f>
        <v>0</v>
      </c>
      <c r="G139" s="389">
        <v>0</v>
      </c>
      <c r="H139" s="390">
        <f>+G139*$D139</f>
        <v>0</v>
      </c>
      <c r="I139" s="389">
        <v>0</v>
      </c>
      <c r="J139" s="390">
        <f>+I139*$D139</f>
        <v>0</v>
      </c>
      <c r="K139" s="389">
        <v>0</v>
      </c>
      <c r="L139" s="390">
        <f>+K139*$D139</f>
        <v>0</v>
      </c>
      <c r="M139" s="389">
        <v>0</v>
      </c>
      <c r="N139" s="390">
        <f>+M139*$D139</f>
        <v>0</v>
      </c>
      <c r="O139" s="389">
        <v>0</v>
      </c>
      <c r="P139" s="390">
        <f>+O139*$D139</f>
        <v>0</v>
      </c>
      <c r="Q139" s="389">
        <v>0</v>
      </c>
      <c r="R139" s="390">
        <f>+Q139*$D139</f>
        <v>0</v>
      </c>
      <c r="S139" s="389">
        <v>0</v>
      </c>
      <c r="T139" s="390">
        <f>+S139*$D139</f>
        <v>0</v>
      </c>
      <c r="U139" s="389">
        <v>0</v>
      </c>
      <c r="V139" s="390">
        <f>+U139*$D139</f>
        <v>0</v>
      </c>
      <c r="W139" s="389">
        <v>0</v>
      </c>
      <c r="X139" s="390">
        <f>+W139*$D139</f>
        <v>0</v>
      </c>
      <c r="Y139" s="389">
        <v>0</v>
      </c>
      <c r="Z139" s="390">
        <f>+Y139*$D139</f>
        <v>0</v>
      </c>
      <c r="AA139" s="389">
        <v>0</v>
      </c>
      <c r="AB139" s="390">
        <f>+AA139*$D139</f>
        <v>0</v>
      </c>
      <c r="AC139" s="390"/>
      <c r="AD139" s="390"/>
      <c r="AE139" s="389">
        <v>0</v>
      </c>
      <c r="AF139" s="390">
        <f>+AE139*$D139</f>
        <v>0</v>
      </c>
      <c r="AG139" s="391">
        <f>E139+G139+I139+K139+M139+O139+Q139+S139+U139+W139+Y139+AA139+AC139+AE139</f>
        <v>0</v>
      </c>
      <c r="AH139" s="390">
        <f>+AG139*$D139</f>
        <v>0</v>
      </c>
    </row>
    <row r="140" spans="1:34" ht="16.8">
      <c r="A140" s="392"/>
      <c r="B140" s="393"/>
      <c r="C140" s="387"/>
      <c r="D140" s="505"/>
      <c r="E140" s="422"/>
      <c r="F140" s="422"/>
      <c r="G140" s="422"/>
      <c r="H140" s="422"/>
      <c r="I140" s="422"/>
      <c r="J140" s="422"/>
      <c r="K140" s="422"/>
      <c r="L140" s="422"/>
      <c r="M140" s="422"/>
      <c r="N140" s="422"/>
      <c r="O140" s="422"/>
      <c r="P140" s="422"/>
      <c r="Q140" s="422"/>
      <c r="R140" s="422"/>
      <c r="S140" s="422"/>
      <c r="T140" s="422"/>
      <c r="U140" s="422"/>
      <c r="V140" s="422"/>
      <c r="W140" s="422"/>
      <c r="X140" s="422"/>
      <c r="Y140" s="422"/>
      <c r="Z140" s="422"/>
      <c r="AA140" s="422"/>
      <c r="AB140" s="422"/>
      <c r="AC140" s="422"/>
      <c r="AD140" s="422"/>
      <c r="AE140" s="422"/>
      <c r="AF140" s="422"/>
      <c r="AG140" s="391"/>
      <c r="AH140" s="390"/>
    </row>
    <row r="141" spans="1:34" ht="50.4">
      <c r="A141" s="385">
        <f>A139+1</f>
        <v>44</v>
      </c>
      <c r="B141" s="386" t="s">
        <v>895</v>
      </c>
      <c r="C141" s="387" t="s">
        <v>6</v>
      </c>
      <c r="D141" s="505">
        <v>595</v>
      </c>
      <c r="E141" s="389">
        <f>'Rest Rooms &amp; Toilet Dtl'!G302</f>
        <v>0</v>
      </c>
      <c r="F141" s="390">
        <f>+E141*$D141</f>
        <v>0</v>
      </c>
      <c r="G141" s="389">
        <f>'Workers rest room&amp;change room'!G322</f>
        <v>0</v>
      </c>
      <c r="H141" s="390">
        <f>+G141*$D141</f>
        <v>0</v>
      </c>
      <c r="I141" s="389">
        <f>'Health  Care Center DTL'!G432</f>
        <v>43</v>
      </c>
      <c r="J141" s="390">
        <f>+I141*$D141</f>
        <v>25585</v>
      </c>
      <c r="K141" s="389">
        <f>'Security Extension Dtl'!G307</f>
        <v>0</v>
      </c>
      <c r="L141" s="390">
        <f>+K141*$D141</f>
        <v>0</v>
      </c>
      <c r="M141" s="389">
        <v>0</v>
      </c>
      <c r="N141" s="390">
        <f>+M141*$D141</f>
        <v>0</v>
      </c>
      <c r="O141" s="389">
        <f>'Oil Store'!G487</f>
        <v>0</v>
      </c>
      <c r="P141" s="390">
        <f>+O141*$D141</f>
        <v>0</v>
      </c>
      <c r="Q141" s="389">
        <v>0</v>
      </c>
      <c r="R141" s="390">
        <f>+Q141*$D141</f>
        <v>0</v>
      </c>
      <c r="S141" s="389">
        <v>0</v>
      </c>
      <c r="T141" s="390">
        <f>+S141*$D141</f>
        <v>0</v>
      </c>
      <c r="U141" s="390">
        <f>'Ambulance Shed '!G169</f>
        <v>0</v>
      </c>
      <c r="V141" s="390">
        <f>+U141*$D141</f>
        <v>0</v>
      </c>
      <c r="W141" s="389">
        <v>0</v>
      </c>
      <c r="X141" s="390">
        <f>+W141*$D141</f>
        <v>0</v>
      </c>
      <c r="Y141" s="390">
        <f>'Office Area-1 Toilet '!G140</f>
        <v>0</v>
      </c>
      <c r="Z141" s="390">
        <f>+Y141*$D141</f>
        <v>0</v>
      </c>
      <c r="AA141" s="390">
        <v>0</v>
      </c>
      <c r="AB141" s="390">
        <f>+AA141*$D141</f>
        <v>0</v>
      </c>
      <c r="AC141" s="390"/>
      <c r="AD141" s="390"/>
      <c r="AE141" s="389">
        <v>0</v>
      </c>
      <c r="AF141" s="390">
        <f>+AE141*$D141</f>
        <v>0</v>
      </c>
      <c r="AG141" s="391">
        <f>E141+G141+I141+K141+M141+O141+Q141+S141+U141+W141+Y141+AA141+AC141+AE141</f>
        <v>43</v>
      </c>
      <c r="AH141" s="390">
        <f>+AG141*$D141</f>
        <v>25585</v>
      </c>
    </row>
    <row r="142" spans="1:34" ht="16.8">
      <c r="A142" s="392"/>
      <c r="B142" s="393"/>
      <c r="C142" s="394"/>
      <c r="D142" s="505"/>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1"/>
      <c r="AH142" s="390"/>
    </row>
    <row r="143" spans="1:34" ht="84">
      <c r="A143" s="385">
        <f>A141+1</f>
        <v>45</v>
      </c>
      <c r="B143" s="386" t="s">
        <v>896</v>
      </c>
      <c r="C143" s="387" t="s">
        <v>9</v>
      </c>
      <c r="D143" s="505">
        <v>157</v>
      </c>
      <c r="E143" s="389">
        <f>'Rest Rooms &amp; Toilet Dtl'!G308</f>
        <v>86</v>
      </c>
      <c r="F143" s="390">
        <f>+E143*$D143</f>
        <v>13502</v>
      </c>
      <c r="G143" s="389">
        <f>'Workers rest room&amp;change room'!G328</f>
        <v>114</v>
      </c>
      <c r="H143" s="390">
        <f>+G143*$D143</f>
        <v>17898</v>
      </c>
      <c r="I143" s="389">
        <f>'Health  Care Center DTL'!G439</f>
        <v>95</v>
      </c>
      <c r="J143" s="390">
        <f>+I143*$D143</f>
        <v>14915</v>
      </c>
      <c r="K143" s="389">
        <f>'Security Extension Dtl'!G313</f>
        <v>29</v>
      </c>
      <c r="L143" s="390">
        <f>+K143*$D143</f>
        <v>4553</v>
      </c>
      <c r="M143" s="389">
        <v>0</v>
      </c>
      <c r="N143" s="390">
        <f>+M143*$D143</f>
        <v>0</v>
      </c>
      <c r="O143" s="389">
        <f>'Oil Store'!G494</f>
        <v>85</v>
      </c>
      <c r="P143" s="390">
        <f>+O143*$D143</f>
        <v>13345</v>
      </c>
      <c r="Q143" s="389">
        <v>0</v>
      </c>
      <c r="R143" s="390">
        <f>+Q143*$D143</f>
        <v>0</v>
      </c>
      <c r="S143" s="389">
        <v>0</v>
      </c>
      <c r="T143" s="390">
        <f>+S143*$D143</f>
        <v>0</v>
      </c>
      <c r="U143" s="390">
        <v>0</v>
      </c>
      <c r="V143" s="390">
        <f>+U143*$D143</f>
        <v>0</v>
      </c>
      <c r="W143" s="389">
        <v>0</v>
      </c>
      <c r="X143" s="390">
        <f>+W143*$D143</f>
        <v>0</v>
      </c>
      <c r="Y143" s="390">
        <v>0</v>
      </c>
      <c r="Z143" s="390">
        <f>+Y143*$D143</f>
        <v>0</v>
      </c>
      <c r="AA143" s="390">
        <v>0</v>
      </c>
      <c r="AB143" s="390">
        <f>+AA143*$D143</f>
        <v>0</v>
      </c>
      <c r="AC143" s="390"/>
      <c r="AD143" s="390"/>
      <c r="AE143" s="389">
        <v>0</v>
      </c>
      <c r="AF143" s="390">
        <f>+AE143*$D143</f>
        <v>0</v>
      </c>
      <c r="AG143" s="391">
        <f>E143+G143+I143+K143+M143+O143+Q143+S143+U143+W143+Y143+AA143+AC143+AE143</f>
        <v>409</v>
      </c>
      <c r="AH143" s="390">
        <f>+AG143*$D143</f>
        <v>64213</v>
      </c>
    </row>
    <row r="144" spans="1:34" ht="16.8">
      <c r="A144" s="392"/>
      <c r="B144" s="393"/>
      <c r="C144" s="387"/>
      <c r="D144" s="505"/>
      <c r="E144" s="422"/>
      <c r="F144" s="422"/>
      <c r="G144" s="422"/>
      <c r="H144" s="422"/>
      <c r="I144" s="422"/>
      <c r="J144" s="422"/>
      <c r="K144" s="422"/>
      <c r="L144" s="422"/>
      <c r="M144" s="422"/>
      <c r="N144" s="422"/>
      <c r="O144" s="422"/>
      <c r="P144" s="422"/>
      <c r="Q144" s="422"/>
      <c r="R144" s="422"/>
      <c r="S144" s="422"/>
      <c r="T144" s="422"/>
      <c r="U144" s="422"/>
      <c r="V144" s="422"/>
      <c r="W144" s="422"/>
      <c r="X144" s="422"/>
      <c r="Y144" s="422"/>
      <c r="Z144" s="422"/>
      <c r="AA144" s="422"/>
      <c r="AB144" s="422"/>
      <c r="AC144" s="422"/>
      <c r="AD144" s="422"/>
      <c r="AE144" s="422"/>
      <c r="AF144" s="422"/>
      <c r="AG144" s="391"/>
      <c r="AH144" s="390"/>
    </row>
    <row r="145" spans="1:34" ht="100.8">
      <c r="A145" s="385">
        <f>A143+1</f>
        <v>46</v>
      </c>
      <c r="B145" s="386" t="s">
        <v>684</v>
      </c>
      <c r="C145" s="387" t="s">
        <v>6</v>
      </c>
      <c r="D145" s="505">
        <v>150</v>
      </c>
      <c r="E145" s="389">
        <v>0</v>
      </c>
      <c r="F145" s="390">
        <f>+E145*$D145</f>
        <v>0</v>
      </c>
      <c r="G145" s="389">
        <v>0</v>
      </c>
      <c r="H145" s="390">
        <f>+G145*$D145</f>
        <v>0</v>
      </c>
      <c r="I145" s="389">
        <v>0</v>
      </c>
      <c r="J145" s="390">
        <f>+I145*$D145</f>
        <v>0</v>
      </c>
      <c r="K145" s="389">
        <v>50</v>
      </c>
      <c r="L145" s="390">
        <f>+K145*$D145</f>
        <v>7500</v>
      </c>
      <c r="M145" s="389">
        <v>30</v>
      </c>
      <c r="N145" s="390">
        <f>+M145*$D145</f>
        <v>4500</v>
      </c>
      <c r="O145" s="389">
        <v>0</v>
      </c>
      <c r="P145" s="390">
        <f>+O145*$D145</f>
        <v>0</v>
      </c>
      <c r="Q145" s="389">
        <v>0</v>
      </c>
      <c r="R145" s="390">
        <f>+Q145*$D145</f>
        <v>0</v>
      </c>
      <c r="S145" s="389">
        <v>0</v>
      </c>
      <c r="T145" s="390">
        <f>+S145*$D145</f>
        <v>0</v>
      </c>
      <c r="U145" s="390">
        <v>0</v>
      </c>
      <c r="V145" s="390">
        <f>+U145*$D145</f>
        <v>0</v>
      </c>
      <c r="W145" s="389">
        <v>0</v>
      </c>
      <c r="X145" s="390">
        <f>+W145*$D145</f>
        <v>0</v>
      </c>
      <c r="Y145" s="390">
        <v>0</v>
      </c>
      <c r="Z145" s="390">
        <f>+Y145*$D145</f>
        <v>0</v>
      </c>
      <c r="AA145" s="390">
        <v>0</v>
      </c>
      <c r="AB145" s="390">
        <f>+AA145*$D145</f>
        <v>0</v>
      </c>
      <c r="AC145" s="390"/>
      <c r="AD145" s="390"/>
      <c r="AE145" s="389">
        <v>0</v>
      </c>
      <c r="AF145" s="390">
        <f>+AE145*$D145</f>
        <v>0</v>
      </c>
      <c r="AG145" s="391">
        <f>E145+G145+I145+K145+M145+O145+Q145+S145+U145+W145+Y145+AA145+AC145+AE145</f>
        <v>80</v>
      </c>
      <c r="AH145" s="390">
        <f>+AG145*$D145</f>
        <v>12000</v>
      </c>
    </row>
    <row r="146" spans="1:34" ht="16.8">
      <c r="A146" s="392"/>
      <c r="B146" s="393"/>
      <c r="C146" s="394"/>
      <c r="D146" s="505"/>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1"/>
      <c r="AH146" s="390"/>
    </row>
    <row r="147" spans="1:34" ht="84">
      <c r="A147" s="385">
        <f>A145+1</f>
        <v>47</v>
      </c>
      <c r="B147" s="386" t="s">
        <v>897</v>
      </c>
      <c r="C147" s="387" t="s">
        <v>6</v>
      </c>
      <c r="D147" s="505">
        <v>120</v>
      </c>
      <c r="E147" s="389">
        <f>'Rest Rooms &amp; Toilet Dtl'!G368</f>
        <v>616</v>
      </c>
      <c r="F147" s="390">
        <f>+E147*$D147</f>
        <v>73920</v>
      </c>
      <c r="G147" s="389">
        <f>'Workers rest room&amp;change room'!G367</f>
        <v>951</v>
      </c>
      <c r="H147" s="390">
        <f>+G147*$D147</f>
        <v>114120</v>
      </c>
      <c r="I147" s="389">
        <f>'Health  Care Center DTL'!G559</f>
        <v>1294</v>
      </c>
      <c r="J147" s="390">
        <f>+I147*$D147</f>
        <v>155280</v>
      </c>
      <c r="K147" s="389">
        <f>'Security Extension Dtl'!G353</f>
        <v>112</v>
      </c>
      <c r="L147" s="390">
        <f>+K147*$D147</f>
        <v>13440</v>
      </c>
      <c r="M147" s="389">
        <v>0</v>
      </c>
      <c r="N147" s="390">
        <f>+M147*$D147</f>
        <v>0</v>
      </c>
      <c r="O147" s="389">
        <f>'Oil Store'!G552</f>
        <v>445</v>
      </c>
      <c r="P147" s="390">
        <f>+O147*$D147</f>
        <v>53400</v>
      </c>
      <c r="Q147" s="389">
        <v>0</v>
      </c>
      <c r="R147" s="390">
        <f>+Q147*$D147</f>
        <v>0</v>
      </c>
      <c r="S147" s="389">
        <v>0</v>
      </c>
      <c r="T147" s="390">
        <f>+S147*$D147</f>
        <v>0</v>
      </c>
      <c r="U147" s="390">
        <v>0</v>
      </c>
      <c r="V147" s="390">
        <f>+U147*$D147</f>
        <v>0</v>
      </c>
      <c r="W147" s="389">
        <v>0</v>
      </c>
      <c r="X147" s="390">
        <f>+W147*$D147</f>
        <v>0</v>
      </c>
      <c r="Y147" s="390">
        <f>'Office Area-1 Toilet '!G175</f>
        <v>160</v>
      </c>
      <c r="Z147" s="390">
        <f>+Y147*$D147</f>
        <v>19200</v>
      </c>
      <c r="AA147" s="390">
        <v>0</v>
      </c>
      <c r="AB147" s="390">
        <f>+AA147*$D147</f>
        <v>0</v>
      </c>
      <c r="AC147" s="390"/>
      <c r="AD147" s="390"/>
      <c r="AE147" s="389">
        <v>0</v>
      </c>
      <c r="AF147" s="390">
        <f>+AE147*$D147</f>
        <v>0</v>
      </c>
      <c r="AG147" s="391">
        <f>E147+G147+I147+K147+M147+O147+Q147+S147+U147+W147+Y147+AA147+AC147+AE147</f>
        <v>3578</v>
      </c>
      <c r="AH147" s="390">
        <f>+AG147*$D147</f>
        <v>429360</v>
      </c>
    </row>
    <row r="148" spans="1:34" ht="16.8">
      <c r="A148" s="392"/>
      <c r="B148" s="393"/>
      <c r="C148" s="394"/>
      <c r="D148" s="505"/>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1"/>
      <c r="AH148" s="390"/>
    </row>
    <row r="149" spans="1:34" ht="117.6">
      <c r="A149" s="385">
        <f>A147+1</f>
        <v>48</v>
      </c>
      <c r="B149" s="386" t="s">
        <v>898</v>
      </c>
      <c r="C149" s="387" t="s">
        <v>6</v>
      </c>
      <c r="D149" s="505">
        <v>62</v>
      </c>
      <c r="E149" s="389">
        <f>E151+E153</f>
        <v>616</v>
      </c>
      <c r="F149" s="390">
        <f>+E149*$D149</f>
        <v>38192</v>
      </c>
      <c r="G149" s="389">
        <f>G151+G153</f>
        <v>951</v>
      </c>
      <c r="H149" s="390">
        <f>+G149*$D149</f>
        <v>58962</v>
      </c>
      <c r="I149" s="389">
        <f>I151+I153</f>
        <v>1294</v>
      </c>
      <c r="J149" s="390">
        <f>+I149*$D149</f>
        <v>80228</v>
      </c>
      <c r="K149" s="389">
        <f>K151+K153</f>
        <v>112</v>
      </c>
      <c r="L149" s="390">
        <f>+K149*$D149</f>
        <v>6944</v>
      </c>
      <c r="M149" s="389">
        <f>M151+M153</f>
        <v>805</v>
      </c>
      <c r="N149" s="390">
        <f>+M149*$D149</f>
        <v>49910</v>
      </c>
      <c r="O149" s="389">
        <f>O151+O153</f>
        <v>445</v>
      </c>
      <c r="P149" s="390">
        <f>+O149*$D149</f>
        <v>27590</v>
      </c>
      <c r="Q149" s="389">
        <f>Q151+Q153</f>
        <v>0</v>
      </c>
      <c r="R149" s="390">
        <f>+Q149*$D149</f>
        <v>0</v>
      </c>
      <c r="S149" s="389">
        <v>0</v>
      </c>
      <c r="T149" s="390">
        <f>+S149*$D149</f>
        <v>0</v>
      </c>
      <c r="U149" s="389">
        <f>U151+U153</f>
        <v>16</v>
      </c>
      <c r="V149" s="390">
        <f>+U149*$D149</f>
        <v>992</v>
      </c>
      <c r="W149" s="389">
        <f>W151+W153</f>
        <v>0</v>
      </c>
      <c r="X149" s="390">
        <f>+W149*$D149</f>
        <v>0</v>
      </c>
      <c r="Y149" s="389">
        <f>Y151+Y153</f>
        <v>160</v>
      </c>
      <c r="Z149" s="390">
        <f>+Y149*$D149</f>
        <v>9920</v>
      </c>
      <c r="AA149" s="390">
        <v>0</v>
      </c>
      <c r="AB149" s="390">
        <f>+AA149*$D149</f>
        <v>0</v>
      </c>
      <c r="AC149" s="390"/>
      <c r="AD149" s="390"/>
      <c r="AE149" s="389">
        <v>0</v>
      </c>
      <c r="AF149" s="390">
        <f>+AE149*$D149</f>
        <v>0</v>
      </c>
      <c r="AG149" s="391">
        <f>E149+G149+I149+K149+M149+O149+Q149+S149+U149+W149+Y149+AA149+AC149+AE149</f>
        <v>4399</v>
      </c>
      <c r="AH149" s="390">
        <f>+AG149*$D149</f>
        <v>272738</v>
      </c>
    </row>
    <row r="150" spans="1:34" ht="16.8">
      <c r="A150" s="392"/>
      <c r="B150" s="393"/>
      <c r="C150" s="424"/>
      <c r="D150" s="505"/>
      <c r="E150" s="389"/>
      <c r="F150" s="389"/>
      <c r="G150" s="389"/>
      <c r="H150" s="389"/>
      <c r="I150" s="389"/>
      <c r="J150" s="389"/>
      <c r="K150" s="389"/>
      <c r="L150" s="389"/>
      <c r="M150" s="389"/>
      <c r="N150" s="389"/>
      <c r="O150" s="389"/>
      <c r="P150" s="389"/>
      <c r="Q150" s="389"/>
      <c r="R150" s="389"/>
      <c r="S150" s="389"/>
      <c r="T150" s="389"/>
      <c r="U150" s="389"/>
      <c r="V150" s="389"/>
      <c r="W150" s="389"/>
      <c r="X150" s="389"/>
      <c r="Y150" s="389"/>
      <c r="Z150" s="389"/>
      <c r="AA150" s="389"/>
      <c r="AB150" s="389"/>
      <c r="AC150" s="389"/>
      <c r="AD150" s="389"/>
      <c r="AE150" s="389"/>
      <c r="AF150" s="389"/>
      <c r="AG150" s="391"/>
      <c r="AH150" s="390"/>
    </row>
    <row r="151" spans="1:34" ht="168">
      <c r="A151" s="385">
        <f>A149+1</f>
        <v>49</v>
      </c>
      <c r="B151" s="386" t="s">
        <v>899</v>
      </c>
      <c r="C151" s="387" t="s">
        <v>6</v>
      </c>
      <c r="D151" s="505">
        <v>128</v>
      </c>
      <c r="E151" s="389">
        <f>'Rest Rooms &amp; Toilet Dtl'!G367</f>
        <v>364</v>
      </c>
      <c r="F151" s="390">
        <f>+E151*$D151</f>
        <v>46592</v>
      </c>
      <c r="G151" s="389">
        <f>'Workers rest room&amp;change room'!G366</f>
        <v>612</v>
      </c>
      <c r="H151" s="390">
        <f>+G151*$D151</f>
        <v>78336</v>
      </c>
      <c r="I151" s="389">
        <f>'Health  Care Center DTL'!G558</f>
        <v>853</v>
      </c>
      <c r="J151" s="390">
        <f>+I151*$D151</f>
        <v>109184</v>
      </c>
      <c r="K151" s="389">
        <f>'Security Extension Dtl'!G352</f>
        <v>65</v>
      </c>
      <c r="L151" s="390">
        <f>+K151*$D151</f>
        <v>8320</v>
      </c>
      <c r="M151" s="389">
        <f>'Scrap yard bins'!G276</f>
        <v>609</v>
      </c>
      <c r="N151" s="390">
        <f>+M151*$D151</f>
        <v>77952</v>
      </c>
      <c r="O151" s="389">
        <f>'Oil Store'!G551</f>
        <v>231</v>
      </c>
      <c r="P151" s="390">
        <f>+O151*$D151</f>
        <v>29568</v>
      </c>
      <c r="Q151" s="389">
        <v>0</v>
      </c>
      <c r="R151" s="390">
        <f>+Q151*$D151</f>
        <v>0</v>
      </c>
      <c r="S151" s="389">
        <v>0</v>
      </c>
      <c r="T151" s="390">
        <f>+S151*$D151</f>
        <v>0</v>
      </c>
      <c r="U151" s="390">
        <v>0</v>
      </c>
      <c r="V151" s="390">
        <f>+U151*$D151</f>
        <v>0</v>
      </c>
      <c r="W151" s="389">
        <v>0</v>
      </c>
      <c r="X151" s="390">
        <f>+W151*$D151</f>
        <v>0</v>
      </c>
      <c r="Y151" s="390">
        <f>'Office Area-1 Toilet '!G174</f>
        <v>109</v>
      </c>
      <c r="Z151" s="390">
        <f>+Y151*$D151</f>
        <v>13952</v>
      </c>
      <c r="AA151" s="390">
        <v>0</v>
      </c>
      <c r="AB151" s="390">
        <f>+AA151*$D151</f>
        <v>0</v>
      </c>
      <c r="AC151" s="390"/>
      <c r="AD151" s="390"/>
      <c r="AE151" s="389">
        <v>0</v>
      </c>
      <c r="AF151" s="390">
        <f>+AE151*$D151</f>
        <v>0</v>
      </c>
      <c r="AG151" s="391">
        <f>E151+G151+I151+K151+M151+O151+Q151+S151+U151+W151+Y151+AA151+AC151+AE151</f>
        <v>2843</v>
      </c>
      <c r="AH151" s="390">
        <f>+AG151*$D151</f>
        <v>363904</v>
      </c>
    </row>
    <row r="152" spans="1:34" ht="16.8">
      <c r="A152" s="392"/>
      <c r="B152" s="393"/>
      <c r="C152" s="394"/>
      <c r="D152" s="505"/>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1"/>
      <c r="AH152" s="390"/>
    </row>
    <row r="153" spans="1:34" ht="134.4">
      <c r="A153" s="385">
        <f>A151+1</f>
        <v>50</v>
      </c>
      <c r="B153" s="386" t="s">
        <v>900</v>
      </c>
      <c r="C153" s="387" t="s">
        <v>6</v>
      </c>
      <c r="D153" s="505">
        <v>142</v>
      </c>
      <c r="E153" s="389">
        <f>'Rest Rooms &amp; Toilet Dtl'!G366</f>
        <v>252</v>
      </c>
      <c r="F153" s="390">
        <f>+E153*$D153</f>
        <v>35784</v>
      </c>
      <c r="G153" s="389">
        <f>'Workers rest room&amp;change room'!G365</f>
        <v>339</v>
      </c>
      <c r="H153" s="390">
        <f>+G153*$D153</f>
        <v>48138</v>
      </c>
      <c r="I153" s="389">
        <f>'Health  Care Center DTL'!G557</f>
        <v>441</v>
      </c>
      <c r="J153" s="390">
        <f>+I153*$D153</f>
        <v>62622</v>
      </c>
      <c r="K153" s="389">
        <f>'Security Extension Dtl'!G351</f>
        <v>47</v>
      </c>
      <c r="L153" s="390">
        <f>+K153*$D153</f>
        <v>6674</v>
      </c>
      <c r="M153" s="389">
        <f>'Scrap yard bins'!G275</f>
        <v>196</v>
      </c>
      <c r="N153" s="390">
        <f>+M153*$D153</f>
        <v>27832</v>
      </c>
      <c r="O153" s="389">
        <f>'Oil Store'!G550</f>
        <v>214</v>
      </c>
      <c r="P153" s="390">
        <f>+O153*$D153</f>
        <v>30388</v>
      </c>
      <c r="Q153" s="389">
        <v>0</v>
      </c>
      <c r="R153" s="390">
        <f>+Q153*$D153</f>
        <v>0</v>
      </c>
      <c r="S153" s="389">
        <v>0</v>
      </c>
      <c r="T153" s="390">
        <f>+S153*$D153</f>
        <v>0</v>
      </c>
      <c r="U153" s="390">
        <f>'Ambulance Shed '!G172</f>
        <v>16</v>
      </c>
      <c r="V153" s="390">
        <f>+U153*$D153</f>
        <v>2272</v>
      </c>
      <c r="W153" s="389">
        <v>0</v>
      </c>
      <c r="X153" s="390">
        <f>+W153*$D153</f>
        <v>0</v>
      </c>
      <c r="Y153" s="390">
        <f>'Office Area-1 Toilet '!G173</f>
        <v>51</v>
      </c>
      <c r="Z153" s="390">
        <f>+Y153*$D153</f>
        <v>7242</v>
      </c>
      <c r="AA153" s="390">
        <v>0</v>
      </c>
      <c r="AB153" s="390">
        <f>+AA153*$D153</f>
        <v>0</v>
      </c>
      <c r="AC153" s="390"/>
      <c r="AD153" s="390"/>
      <c r="AE153" s="389">
        <v>0</v>
      </c>
      <c r="AF153" s="390">
        <f>+AE153*$D153</f>
        <v>0</v>
      </c>
      <c r="AG153" s="391">
        <f>E153+G153+I153+K153+M153+O153+Q153+S153+U153+W153+Y153+AA153+AC153+AE153</f>
        <v>1556</v>
      </c>
      <c r="AH153" s="390">
        <f>+AG153*$D153</f>
        <v>220952</v>
      </c>
    </row>
    <row r="154" spans="1:34" ht="16.8">
      <c r="A154" s="396"/>
      <c r="B154" s="429"/>
      <c r="C154" s="414"/>
      <c r="D154" s="505"/>
      <c r="E154" s="389"/>
      <c r="F154" s="390"/>
      <c r="G154" s="389"/>
      <c r="H154" s="390"/>
      <c r="I154" s="389"/>
      <c r="J154" s="390"/>
      <c r="K154" s="389"/>
      <c r="L154" s="390"/>
      <c r="M154" s="389"/>
      <c r="N154" s="390"/>
      <c r="O154" s="389"/>
      <c r="P154" s="390"/>
      <c r="Q154" s="389"/>
      <c r="R154" s="390"/>
      <c r="S154" s="389"/>
      <c r="T154" s="390"/>
      <c r="U154" s="390"/>
      <c r="V154" s="390"/>
      <c r="W154" s="389"/>
      <c r="X154" s="390"/>
      <c r="Y154" s="390"/>
      <c r="Z154" s="390"/>
      <c r="AA154" s="390"/>
      <c r="AB154" s="390"/>
      <c r="AC154" s="390"/>
      <c r="AD154" s="390"/>
      <c r="AE154" s="389"/>
      <c r="AF154" s="390"/>
      <c r="AG154" s="391"/>
      <c r="AH154" s="390"/>
    </row>
    <row r="155" spans="1:34" ht="67.2">
      <c r="A155" s="385">
        <f>A153+1</f>
        <v>51</v>
      </c>
      <c r="B155" s="436" t="s">
        <v>685</v>
      </c>
      <c r="C155" s="387" t="s">
        <v>6</v>
      </c>
      <c r="D155" s="505">
        <v>32</v>
      </c>
      <c r="E155" s="389">
        <f>'Rest Rooms &amp; Toilet Dtl'!G369</f>
        <v>0</v>
      </c>
      <c r="F155" s="390">
        <f>+E155*$D155</f>
        <v>0</v>
      </c>
      <c r="G155" s="389">
        <f>'Workers rest room&amp;change room'!G368</f>
        <v>0</v>
      </c>
      <c r="H155" s="390">
        <f>+G155*$D155</f>
        <v>0</v>
      </c>
      <c r="I155" s="389">
        <f>'Health  Care Center DTL'!G560</f>
        <v>0</v>
      </c>
      <c r="J155" s="390">
        <f>+I155*$D155</f>
        <v>0</v>
      </c>
      <c r="K155" s="389">
        <f>'Security Extension Dtl'!G354</f>
        <v>0</v>
      </c>
      <c r="L155" s="390">
        <f>+K155*$D155</f>
        <v>0</v>
      </c>
      <c r="M155" s="389">
        <v>0</v>
      </c>
      <c r="N155" s="390">
        <f>+M155*$D155</f>
        <v>0</v>
      </c>
      <c r="O155" s="389">
        <f>'Oil Store'!G553</f>
        <v>126</v>
      </c>
      <c r="P155" s="390">
        <f>+O155*$D155</f>
        <v>4032</v>
      </c>
      <c r="Q155" s="389">
        <v>0</v>
      </c>
      <c r="R155" s="390">
        <f>+Q155*$D155</f>
        <v>0</v>
      </c>
      <c r="S155" s="389">
        <v>0</v>
      </c>
      <c r="T155" s="390">
        <f>+S155*$D155</f>
        <v>0</v>
      </c>
      <c r="U155" s="390">
        <v>0</v>
      </c>
      <c r="V155" s="390">
        <f>+U155*$D155</f>
        <v>0</v>
      </c>
      <c r="W155" s="389">
        <v>0</v>
      </c>
      <c r="X155" s="390">
        <f>+W155*$D155</f>
        <v>0</v>
      </c>
      <c r="Y155" s="390">
        <v>0</v>
      </c>
      <c r="Z155" s="390">
        <f>+Y155*$D155</f>
        <v>0</v>
      </c>
      <c r="AA155" s="390">
        <v>0</v>
      </c>
      <c r="AB155" s="390">
        <f>+AA155*$D155</f>
        <v>0</v>
      </c>
      <c r="AC155" s="390"/>
      <c r="AD155" s="390"/>
      <c r="AE155" s="389">
        <v>0</v>
      </c>
      <c r="AF155" s="390">
        <f>+AE155*$D155</f>
        <v>0</v>
      </c>
      <c r="AG155" s="391">
        <f>E155+G155+I155+K155+M155+O155+Q155+S155+U155+W155+Y155+AA155+AC155+AE155</f>
        <v>126</v>
      </c>
      <c r="AH155" s="390">
        <f>+AG155*$D155</f>
        <v>4032</v>
      </c>
    </row>
    <row r="156" spans="1:34" ht="16.8">
      <c r="A156" s="392"/>
      <c r="B156" s="393"/>
      <c r="C156" s="424"/>
      <c r="D156" s="505"/>
      <c r="E156" s="426"/>
      <c r="F156" s="426"/>
      <c r="G156" s="426"/>
      <c r="H156" s="426"/>
      <c r="I156" s="426"/>
      <c r="J156" s="426"/>
      <c r="K156" s="426"/>
      <c r="L156" s="426"/>
      <c r="M156" s="426"/>
      <c r="N156" s="426"/>
      <c r="O156" s="426"/>
      <c r="P156" s="426"/>
      <c r="Q156" s="426"/>
      <c r="R156" s="426"/>
      <c r="S156" s="426"/>
      <c r="T156" s="426"/>
      <c r="U156" s="426"/>
      <c r="V156" s="426"/>
      <c r="W156" s="426"/>
      <c r="X156" s="426"/>
      <c r="Y156" s="426"/>
      <c r="Z156" s="426"/>
      <c r="AA156" s="426"/>
      <c r="AB156" s="426"/>
      <c r="AC156" s="426"/>
      <c r="AD156" s="426"/>
      <c r="AE156" s="426"/>
      <c r="AF156" s="426"/>
      <c r="AG156" s="391"/>
      <c r="AH156" s="390"/>
    </row>
    <row r="157" spans="1:34" ht="100.8">
      <c r="A157" s="385">
        <f>A155+1</f>
        <v>52</v>
      </c>
      <c r="B157" s="386" t="s">
        <v>901</v>
      </c>
      <c r="C157" s="424" t="s">
        <v>6</v>
      </c>
      <c r="D157" s="505">
        <v>154</v>
      </c>
      <c r="E157" s="389">
        <f>'Rest Rooms &amp; Toilet Dtl'!G441</f>
        <v>11</v>
      </c>
      <c r="F157" s="390">
        <f>+E157*$D157</f>
        <v>1694</v>
      </c>
      <c r="G157" s="389">
        <f>'Workers rest room&amp;change room'!G424</f>
        <v>7</v>
      </c>
      <c r="H157" s="390">
        <f>+G157*$D157</f>
        <v>1078</v>
      </c>
      <c r="I157" s="389">
        <f>'Health  Care Center DTL'!G654</f>
        <v>24</v>
      </c>
      <c r="J157" s="390">
        <f>+I157*$D157</f>
        <v>3696</v>
      </c>
      <c r="K157" s="389">
        <f>'Security Extension Dtl'!G408</f>
        <v>0</v>
      </c>
      <c r="L157" s="390">
        <f>+K157*$D157</f>
        <v>0</v>
      </c>
      <c r="M157" s="389">
        <f>'Scrap yard bins'!G317</f>
        <v>196.97140000000002</v>
      </c>
      <c r="N157" s="390">
        <f>+M157*$D157</f>
        <v>30333.595600000004</v>
      </c>
      <c r="O157" s="389">
        <f>'Oil Store'!G621</f>
        <v>3</v>
      </c>
      <c r="P157" s="390">
        <f>+O157*$D157</f>
        <v>462</v>
      </c>
      <c r="Q157" s="389">
        <v>0</v>
      </c>
      <c r="R157" s="390">
        <f>+Q157*$D157</f>
        <v>0</v>
      </c>
      <c r="S157" s="389">
        <v>0</v>
      </c>
      <c r="T157" s="390">
        <f>+S157*$D157</f>
        <v>0</v>
      </c>
      <c r="U157" s="390">
        <v>0</v>
      </c>
      <c r="V157" s="390">
        <f>+U157*$D157</f>
        <v>0</v>
      </c>
      <c r="W157" s="389">
        <v>0</v>
      </c>
      <c r="X157" s="390">
        <f>+W157*$D157</f>
        <v>0</v>
      </c>
      <c r="Y157" s="390">
        <f>'Office Area-1 Toilet '!G205</f>
        <v>7</v>
      </c>
      <c r="Z157" s="390">
        <f>+Y157*$D157</f>
        <v>1078</v>
      </c>
      <c r="AA157" s="390">
        <v>0</v>
      </c>
      <c r="AB157" s="390">
        <f>+AA157*$D157</f>
        <v>0</v>
      </c>
      <c r="AC157" s="390"/>
      <c r="AD157" s="390"/>
      <c r="AE157" s="389">
        <v>0</v>
      </c>
      <c r="AF157" s="390">
        <f>+AE157*$D157</f>
        <v>0</v>
      </c>
      <c r="AG157" s="391">
        <f>E157+G157+I157+K157+M157+O157+Q157+S157+U157+W157+Y157+AA157+AC157+AE157</f>
        <v>248.97140000000002</v>
      </c>
      <c r="AH157" s="390">
        <f>+AG157*$D157</f>
        <v>38341.595600000001</v>
      </c>
    </row>
    <row r="158" spans="1:34" ht="16.8">
      <c r="A158" s="446"/>
      <c r="B158" s="419"/>
      <c r="C158" s="443"/>
      <c r="D158" s="505"/>
      <c r="E158" s="447"/>
      <c r="F158" s="390"/>
      <c r="G158" s="389"/>
      <c r="H158" s="390"/>
      <c r="I158" s="389"/>
      <c r="J158" s="390"/>
      <c r="K158" s="389"/>
      <c r="L158" s="390"/>
      <c r="M158" s="389"/>
      <c r="N158" s="390"/>
      <c r="O158" s="389"/>
      <c r="P158" s="390"/>
      <c r="Q158" s="389"/>
      <c r="R158" s="390"/>
      <c r="S158" s="389"/>
      <c r="T158" s="390"/>
      <c r="U158" s="390"/>
      <c r="V158" s="390"/>
      <c r="W158" s="389"/>
      <c r="X158" s="390"/>
      <c r="Y158" s="390"/>
      <c r="Z158" s="390"/>
      <c r="AA158" s="390"/>
      <c r="AB158" s="390"/>
      <c r="AC158" s="390"/>
      <c r="AD158" s="390"/>
      <c r="AE158" s="389"/>
      <c r="AF158" s="390"/>
      <c r="AG158" s="391"/>
      <c r="AH158" s="390"/>
    </row>
    <row r="159" spans="1:34" ht="16.8">
      <c r="A159" s="448"/>
      <c r="B159" s="421" t="s">
        <v>284</v>
      </c>
      <c r="C159" s="430"/>
      <c r="D159" s="505"/>
      <c r="E159" s="389"/>
      <c r="F159" s="413">
        <f>SUM(F133:F158)</f>
        <v>471864</v>
      </c>
      <c r="G159" s="389"/>
      <c r="H159" s="413">
        <f>SUM(H133:H158)</f>
        <v>717892</v>
      </c>
      <c r="I159" s="389"/>
      <c r="J159" s="413">
        <f>SUM(J133:J158)</f>
        <v>990380</v>
      </c>
      <c r="K159" s="389"/>
      <c r="L159" s="413">
        <f>SUM(L133:L158)</f>
        <v>95041</v>
      </c>
      <c r="M159" s="389"/>
      <c r="N159" s="413">
        <f>SUM(N133:N158)</f>
        <v>544517.5956</v>
      </c>
      <c r="O159" s="389"/>
      <c r="P159" s="413">
        <f>SUM(P133:P158)</f>
        <v>401535</v>
      </c>
      <c r="Q159" s="389"/>
      <c r="R159" s="413">
        <f>SUM(R133:R158)</f>
        <v>0</v>
      </c>
      <c r="S159" s="389"/>
      <c r="T159" s="413">
        <f>SUM(T133:T158)</f>
        <v>0</v>
      </c>
      <c r="U159" s="413"/>
      <c r="V159" s="413">
        <f>SUM(V133:V158)</f>
        <v>10784</v>
      </c>
      <c r="W159" s="389"/>
      <c r="X159" s="413">
        <f>SUM(X133:X158)</f>
        <v>0</v>
      </c>
      <c r="Y159" s="413"/>
      <c r="Z159" s="413">
        <f>SUM(Z133:Z158)</f>
        <v>122232</v>
      </c>
      <c r="AA159" s="413"/>
      <c r="AB159" s="413">
        <f>SUM(AB133:AB158)</f>
        <v>0</v>
      </c>
      <c r="AC159" s="413"/>
      <c r="AD159" s="413">
        <f>SUM(AD133:AD158)</f>
        <v>29230</v>
      </c>
      <c r="AE159" s="389"/>
      <c r="AF159" s="413">
        <f>SUM(AF133:AF158)</f>
        <v>0</v>
      </c>
      <c r="AG159" s="391"/>
      <c r="AH159" s="390"/>
    </row>
    <row r="160" spans="1:34" ht="16.8">
      <c r="A160" s="448"/>
      <c r="B160" s="449"/>
      <c r="C160" s="430"/>
      <c r="D160" s="505"/>
      <c r="E160" s="389"/>
      <c r="F160" s="390"/>
      <c r="G160" s="389"/>
      <c r="H160" s="390"/>
      <c r="I160" s="389"/>
      <c r="J160" s="390"/>
      <c r="K160" s="389"/>
      <c r="L160" s="390"/>
      <c r="M160" s="389"/>
      <c r="N160" s="390"/>
      <c r="O160" s="389"/>
      <c r="P160" s="390"/>
      <c r="Q160" s="389"/>
      <c r="R160" s="390"/>
      <c r="S160" s="389"/>
      <c r="T160" s="390"/>
      <c r="U160" s="390"/>
      <c r="V160" s="390"/>
      <c r="W160" s="389"/>
      <c r="X160" s="390"/>
      <c r="Y160" s="390"/>
      <c r="Z160" s="390"/>
      <c r="AA160" s="390"/>
      <c r="AB160" s="390"/>
      <c r="AC160" s="390"/>
      <c r="AD160" s="390"/>
      <c r="AE160" s="389"/>
      <c r="AF160" s="390"/>
      <c r="AG160" s="391"/>
      <c r="AH160" s="390"/>
    </row>
    <row r="161" spans="1:34" ht="16.8">
      <c r="A161" s="392"/>
      <c r="B161" s="445" t="s">
        <v>361</v>
      </c>
      <c r="C161" s="424"/>
      <c r="D161" s="505"/>
      <c r="E161" s="426"/>
      <c r="F161" s="426"/>
      <c r="G161" s="426"/>
      <c r="H161" s="426"/>
      <c r="I161" s="426"/>
      <c r="J161" s="426"/>
      <c r="K161" s="426"/>
      <c r="L161" s="426"/>
      <c r="M161" s="426"/>
      <c r="N161" s="426"/>
      <c r="O161" s="426"/>
      <c r="P161" s="426"/>
      <c r="Q161" s="426"/>
      <c r="R161" s="426"/>
      <c r="S161" s="426"/>
      <c r="T161" s="426"/>
      <c r="U161" s="426"/>
      <c r="V161" s="426"/>
      <c r="W161" s="426"/>
      <c r="X161" s="426"/>
      <c r="Y161" s="426"/>
      <c r="Z161" s="426"/>
      <c r="AA161" s="426"/>
      <c r="AB161" s="426"/>
      <c r="AC161" s="426"/>
      <c r="AD161" s="426"/>
      <c r="AE161" s="426"/>
      <c r="AF161" s="426"/>
      <c r="AG161" s="391"/>
      <c r="AH161" s="390"/>
    </row>
    <row r="162" spans="1:34" ht="16.8">
      <c r="A162" s="392"/>
      <c r="B162" s="393"/>
      <c r="C162" s="424"/>
      <c r="D162" s="505"/>
      <c r="E162" s="389"/>
      <c r="F162" s="389"/>
      <c r="G162" s="389"/>
      <c r="H162" s="389"/>
      <c r="I162" s="389"/>
      <c r="J162" s="389"/>
      <c r="K162" s="389"/>
      <c r="L162" s="389"/>
      <c r="M162" s="389"/>
      <c r="N162" s="389"/>
      <c r="O162" s="389"/>
      <c r="P162" s="389"/>
      <c r="Q162" s="389"/>
      <c r="R162" s="389"/>
      <c r="S162" s="389"/>
      <c r="T162" s="389"/>
      <c r="U162" s="389"/>
      <c r="V162" s="389"/>
      <c r="W162" s="389"/>
      <c r="X162" s="389"/>
      <c r="Y162" s="389"/>
      <c r="Z162" s="389"/>
      <c r="AA162" s="389"/>
      <c r="AB162" s="389"/>
      <c r="AC162" s="389"/>
      <c r="AD162" s="389"/>
      <c r="AE162" s="389"/>
      <c r="AF162" s="389"/>
      <c r="AG162" s="391"/>
      <c r="AH162" s="390"/>
    </row>
    <row r="163" spans="1:34" ht="403.2">
      <c r="A163" s="385">
        <f>A157+1</f>
        <v>53</v>
      </c>
      <c r="B163" s="386" t="s">
        <v>902</v>
      </c>
      <c r="C163" s="424" t="s">
        <v>6</v>
      </c>
      <c r="D163" s="505">
        <v>1890</v>
      </c>
      <c r="E163" s="389">
        <v>0</v>
      </c>
      <c r="F163" s="390">
        <f>+E163*$D163</f>
        <v>0</v>
      </c>
      <c r="G163" s="389">
        <v>0</v>
      </c>
      <c r="H163" s="390">
        <f>+G163*$D163</f>
        <v>0</v>
      </c>
      <c r="I163" s="389">
        <f>'Health  Care Center DTL'!G444</f>
        <v>12</v>
      </c>
      <c r="J163" s="390">
        <f>+I163*$D163</f>
        <v>22680</v>
      </c>
      <c r="K163" s="389">
        <v>0</v>
      </c>
      <c r="L163" s="390">
        <f>+K163*$D163</f>
        <v>0</v>
      </c>
      <c r="M163" s="389">
        <v>0</v>
      </c>
      <c r="N163" s="390">
        <f>+M163*$D163</f>
        <v>0</v>
      </c>
      <c r="O163" s="389">
        <v>0</v>
      </c>
      <c r="P163" s="390">
        <f>+O163*$D163</f>
        <v>0</v>
      </c>
      <c r="Q163" s="389">
        <v>0</v>
      </c>
      <c r="R163" s="390">
        <f>+Q163*$D163</f>
        <v>0</v>
      </c>
      <c r="S163" s="389">
        <v>0</v>
      </c>
      <c r="T163" s="390">
        <f>+S163*$D163</f>
        <v>0</v>
      </c>
      <c r="U163" s="390">
        <v>0</v>
      </c>
      <c r="V163" s="390">
        <f>+U163*$D163</f>
        <v>0</v>
      </c>
      <c r="W163" s="389">
        <v>0</v>
      </c>
      <c r="X163" s="390">
        <f>+W163*$D163</f>
        <v>0</v>
      </c>
      <c r="Y163" s="390">
        <f>'Office Area-1 Toilet '!G132+10</f>
        <v>26</v>
      </c>
      <c r="Z163" s="390">
        <f>+Y163*$D163</f>
        <v>49140</v>
      </c>
      <c r="AA163" s="390">
        <v>0</v>
      </c>
      <c r="AB163" s="390">
        <f>+AA163*$D163</f>
        <v>0</v>
      </c>
      <c r="AC163" s="390"/>
      <c r="AD163" s="390"/>
      <c r="AE163" s="389">
        <v>0</v>
      </c>
      <c r="AF163" s="390">
        <f>+AE163*$D163</f>
        <v>0</v>
      </c>
      <c r="AG163" s="391">
        <f>E163+G163+I163+K163+M163+O163+Q163+S163+U163+W163+Y163+AA163+AC163+AE163</f>
        <v>38</v>
      </c>
      <c r="AH163" s="390">
        <f>+AG163*$D163</f>
        <v>71820</v>
      </c>
    </row>
    <row r="164" spans="1:34" ht="16.8">
      <c r="A164" s="392"/>
      <c r="B164" s="393"/>
      <c r="C164" s="424"/>
      <c r="D164" s="505"/>
      <c r="E164" s="426"/>
      <c r="F164" s="426"/>
      <c r="G164" s="426"/>
      <c r="H164" s="426"/>
      <c r="I164" s="426"/>
      <c r="J164" s="426"/>
      <c r="K164" s="426"/>
      <c r="L164" s="426"/>
      <c r="M164" s="426"/>
      <c r="N164" s="426"/>
      <c r="O164" s="426"/>
      <c r="P164" s="426"/>
      <c r="Q164" s="426"/>
      <c r="R164" s="426"/>
      <c r="S164" s="426"/>
      <c r="T164" s="426"/>
      <c r="U164" s="426"/>
      <c r="V164" s="426"/>
      <c r="W164" s="426"/>
      <c r="X164" s="426"/>
      <c r="Y164" s="426"/>
      <c r="Z164" s="426"/>
      <c r="AA164" s="426"/>
      <c r="AB164" s="426"/>
      <c r="AC164" s="426"/>
      <c r="AD164" s="426"/>
      <c r="AE164" s="426"/>
      <c r="AF164" s="426"/>
      <c r="AG164" s="391"/>
      <c r="AH164" s="390"/>
    </row>
    <row r="165" spans="1:34" ht="16.8">
      <c r="A165" s="392"/>
      <c r="B165" s="421" t="s">
        <v>285</v>
      </c>
      <c r="C165" s="387"/>
      <c r="D165" s="505"/>
      <c r="E165" s="422"/>
      <c r="F165" s="413">
        <f>SUM(F162:F164)</f>
        <v>0</v>
      </c>
      <c r="G165" s="422"/>
      <c r="H165" s="413">
        <f>SUM(H162:H164)</f>
        <v>0</v>
      </c>
      <c r="I165" s="422"/>
      <c r="J165" s="413">
        <f>SUM(J162:J164)</f>
        <v>22680</v>
      </c>
      <c r="K165" s="422"/>
      <c r="L165" s="413">
        <f>SUM(L162:L164)</f>
        <v>0</v>
      </c>
      <c r="M165" s="422"/>
      <c r="N165" s="413">
        <f>SUM(N162:N164)</f>
        <v>0</v>
      </c>
      <c r="O165" s="422"/>
      <c r="P165" s="413">
        <f>SUM(P162:P164)</f>
        <v>0</v>
      </c>
      <c r="Q165" s="422"/>
      <c r="R165" s="413">
        <f>SUM(R162:R164)</f>
        <v>0</v>
      </c>
      <c r="S165" s="422"/>
      <c r="T165" s="413">
        <f>SUM(T162:T164)</f>
        <v>0</v>
      </c>
      <c r="U165" s="413"/>
      <c r="V165" s="413">
        <f>SUM(V162:V164)</f>
        <v>0</v>
      </c>
      <c r="W165" s="422"/>
      <c r="X165" s="413">
        <f>SUM(X162:X164)</f>
        <v>0</v>
      </c>
      <c r="Y165" s="413"/>
      <c r="Z165" s="413">
        <f>SUM(Z162:Z164)</f>
        <v>49140</v>
      </c>
      <c r="AA165" s="413"/>
      <c r="AB165" s="413">
        <f>SUM(AB162:AB164)</f>
        <v>0</v>
      </c>
      <c r="AC165" s="413"/>
      <c r="AD165" s="413">
        <f>SUM(AD162:AD164)</f>
        <v>0</v>
      </c>
      <c r="AE165" s="422"/>
      <c r="AF165" s="413">
        <f>SUM(AF162:AF164)</f>
        <v>0</v>
      </c>
      <c r="AG165" s="391"/>
      <c r="AH165" s="390"/>
    </row>
    <row r="166" spans="1:34" ht="16.8">
      <c r="A166" s="392"/>
      <c r="B166" s="393"/>
      <c r="C166" s="424"/>
      <c r="D166" s="505"/>
      <c r="E166" s="389"/>
      <c r="F166" s="389"/>
      <c r="G166" s="389"/>
      <c r="H166" s="389"/>
      <c r="I166" s="389"/>
      <c r="J166" s="389"/>
      <c r="K166" s="389"/>
      <c r="L166" s="389"/>
      <c r="M166" s="389"/>
      <c r="N166" s="389"/>
      <c r="O166" s="389"/>
      <c r="P166" s="389"/>
      <c r="Q166" s="389"/>
      <c r="R166" s="389"/>
      <c r="S166" s="389"/>
      <c r="T166" s="389"/>
      <c r="U166" s="389"/>
      <c r="V166" s="389"/>
      <c r="W166" s="389"/>
      <c r="X166" s="389"/>
      <c r="Y166" s="389"/>
      <c r="Z166" s="389"/>
      <c r="AA166" s="389"/>
      <c r="AB166" s="389"/>
      <c r="AC166" s="389"/>
      <c r="AD166" s="389"/>
      <c r="AE166" s="389"/>
      <c r="AF166" s="389"/>
      <c r="AG166" s="391"/>
      <c r="AH166" s="390"/>
    </row>
    <row r="167" spans="1:34" ht="16.8">
      <c r="A167" s="392"/>
      <c r="B167" s="434" t="s">
        <v>362</v>
      </c>
      <c r="C167" s="424"/>
      <c r="D167" s="505"/>
      <c r="E167" s="426"/>
      <c r="F167" s="426"/>
      <c r="G167" s="426"/>
      <c r="H167" s="426"/>
      <c r="I167" s="426"/>
      <c r="J167" s="426"/>
      <c r="K167" s="426"/>
      <c r="L167" s="426"/>
      <c r="M167" s="426"/>
      <c r="N167" s="426"/>
      <c r="O167" s="426"/>
      <c r="P167" s="426"/>
      <c r="Q167" s="426"/>
      <c r="R167" s="426"/>
      <c r="S167" s="426"/>
      <c r="T167" s="426"/>
      <c r="U167" s="426"/>
      <c r="V167" s="426"/>
      <c r="W167" s="426"/>
      <c r="X167" s="426"/>
      <c r="Y167" s="426"/>
      <c r="Z167" s="426"/>
      <c r="AA167" s="426"/>
      <c r="AB167" s="426"/>
      <c r="AC167" s="426"/>
      <c r="AD167" s="426"/>
      <c r="AE167" s="426"/>
      <c r="AF167" s="426"/>
      <c r="AG167" s="391"/>
      <c r="AH167" s="390"/>
    </row>
    <row r="168" spans="1:34" ht="16.8">
      <c r="A168" s="392"/>
      <c r="B168" s="393"/>
      <c r="C168" s="424"/>
      <c r="D168" s="505"/>
      <c r="E168" s="426"/>
      <c r="F168" s="426"/>
      <c r="G168" s="426"/>
      <c r="H168" s="426"/>
      <c r="I168" s="426"/>
      <c r="J168" s="426"/>
      <c r="K168" s="426"/>
      <c r="L168" s="426"/>
      <c r="M168" s="426"/>
      <c r="N168" s="426"/>
      <c r="O168" s="426"/>
      <c r="P168" s="426"/>
      <c r="Q168" s="426"/>
      <c r="R168" s="426"/>
      <c r="S168" s="426"/>
      <c r="T168" s="426"/>
      <c r="U168" s="426"/>
      <c r="V168" s="426"/>
      <c r="W168" s="426"/>
      <c r="X168" s="426"/>
      <c r="Y168" s="426"/>
      <c r="Z168" s="426"/>
      <c r="AA168" s="426"/>
      <c r="AB168" s="426"/>
      <c r="AC168" s="426"/>
      <c r="AD168" s="426"/>
      <c r="AE168" s="426"/>
      <c r="AF168" s="426"/>
      <c r="AG168" s="391"/>
      <c r="AH168" s="390"/>
    </row>
    <row r="169" spans="1:34" ht="151.19999999999999">
      <c r="A169" s="385">
        <f>A163+1</f>
        <v>54</v>
      </c>
      <c r="B169" s="386" t="s">
        <v>903</v>
      </c>
      <c r="C169" s="424" t="s">
        <v>7</v>
      </c>
      <c r="D169" s="505">
        <v>8820</v>
      </c>
      <c r="E169" s="389">
        <v>0</v>
      </c>
      <c r="F169" s="390">
        <f>+E169*$D169</f>
        <v>0</v>
      </c>
      <c r="G169" s="389">
        <v>0</v>
      </c>
      <c r="H169" s="390">
        <f>+G169*$D169</f>
        <v>0</v>
      </c>
      <c r="I169" s="389">
        <f>'Health  Care Center DTL'!G454</f>
        <v>6</v>
      </c>
      <c r="J169" s="390">
        <f>+I169*$D169</f>
        <v>52920</v>
      </c>
      <c r="K169" s="389">
        <v>0</v>
      </c>
      <c r="L169" s="390">
        <f>+K169*$D169</f>
        <v>0</v>
      </c>
      <c r="M169" s="389">
        <f>'Scrap yard bins'!G244</f>
        <v>23</v>
      </c>
      <c r="N169" s="390">
        <f>+M169*$D169</f>
        <v>202860</v>
      </c>
      <c r="O169" s="389">
        <v>0</v>
      </c>
      <c r="P169" s="390">
        <f>+O169*$D169</f>
        <v>0</v>
      </c>
      <c r="Q169" s="389">
        <v>0</v>
      </c>
      <c r="R169" s="390">
        <f>+Q169*$D169</f>
        <v>0</v>
      </c>
      <c r="S169" s="389">
        <v>0</v>
      </c>
      <c r="T169" s="390">
        <f>+S169*$D169</f>
        <v>0</v>
      </c>
      <c r="U169" s="390">
        <f>'Ambulance Shed '!G179</f>
        <v>2</v>
      </c>
      <c r="V169" s="390">
        <f>+U169*$D169</f>
        <v>17640</v>
      </c>
      <c r="W169" s="389">
        <v>0</v>
      </c>
      <c r="X169" s="390">
        <f>+W169*$D169</f>
        <v>0</v>
      </c>
      <c r="Y169" s="390">
        <v>0</v>
      </c>
      <c r="Z169" s="390">
        <f>+Y169*$D169</f>
        <v>0</v>
      </c>
      <c r="AA169" s="390">
        <f>'Approach roads'!G122</f>
        <v>80</v>
      </c>
      <c r="AB169" s="390">
        <f>+AA169*$D169</f>
        <v>705600</v>
      </c>
      <c r="AC169" s="390"/>
      <c r="AD169" s="390"/>
      <c r="AE169" s="389">
        <v>0</v>
      </c>
      <c r="AF169" s="390">
        <f>+AE169*$D169</f>
        <v>0</v>
      </c>
      <c r="AG169" s="391">
        <f>E169+G169+I169+K169+M169+O169+Q169+S169+U169+W169+Y169+AA169+AC169+AE169</f>
        <v>111</v>
      </c>
      <c r="AH169" s="390">
        <f>+AG169*$D169</f>
        <v>979020</v>
      </c>
    </row>
    <row r="170" spans="1:34" ht="16.8">
      <c r="A170" s="396"/>
      <c r="B170" s="429"/>
      <c r="C170" s="430"/>
      <c r="D170" s="505"/>
      <c r="E170" s="389"/>
      <c r="F170" s="390"/>
      <c r="G170" s="389"/>
      <c r="H170" s="390"/>
      <c r="I170" s="389"/>
      <c r="J170" s="390"/>
      <c r="K170" s="389"/>
      <c r="L170" s="390"/>
      <c r="M170" s="389"/>
      <c r="N170" s="390"/>
      <c r="O170" s="389"/>
      <c r="P170" s="390"/>
      <c r="Q170" s="389"/>
      <c r="R170" s="390"/>
      <c r="S170" s="389"/>
      <c r="T170" s="390"/>
      <c r="U170" s="390"/>
      <c r="V170" s="390"/>
      <c r="W170" s="389"/>
      <c r="X170" s="390"/>
      <c r="Y170" s="390"/>
      <c r="Z170" s="390"/>
      <c r="AA170" s="390"/>
      <c r="AB170" s="390"/>
      <c r="AC170" s="390"/>
      <c r="AD170" s="390"/>
      <c r="AE170" s="389"/>
      <c r="AF170" s="390"/>
      <c r="AG170" s="391"/>
      <c r="AH170" s="390"/>
    </row>
    <row r="171" spans="1:34" ht="84">
      <c r="A171" s="385">
        <f>A169+1</f>
        <v>55</v>
      </c>
      <c r="B171" s="436" t="s">
        <v>680</v>
      </c>
      <c r="C171" s="424" t="s">
        <v>9</v>
      </c>
      <c r="D171" s="505">
        <v>41</v>
      </c>
      <c r="E171" s="389">
        <v>0</v>
      </c>
      <c r="F171" s="390">
        <f>+E171*$D171</f>
        <v>0</v>
      </c>
      <c r="G171" s="389">
        <v>0</v>
      </c>
      <c r="H171" s="390">
        <f>+G171*$D171</f>
        <v>0</v>
      </c>
      <c r="I171" s="389">
        <f>'Health  Care Center DTL'!G458</f>
        <v>7</v>
      </c>
      <c r="J171" s="390">
        <f>+I171*$D171</f>
        <v>287</v>
      </c>
      <c r="K171" s="389">
        <v>0</v>
      </c>
      <c r="L171" s="390">
        <f>+K171*$D171</f>
        <v>0</v>
      </c>
      <c r="M171" s="389">
        <f>'Scrap yard bins'!G248</f>
        <v>27</v>
      </c>
      <c r="N171" s="390">
        <f>+M171*$D171</f>
        <v>1107</v>
      </c>
      <c r="O171" s="389">
        <v>0</v>
      </c>
      <c r="P171" s="390">
        <f>+O171*$D171</f>
        <v>0</v>
      </c>
      <c r="Q171" s="389">
        <v>0</v>
      </c>
      <c r="R171" s="390">
        <f>+Q171*$D171</f>
        <v>0</v>
      </c>
      <c r="S171" s="389">
        <v>0</v>
      </c>
      <c r="T171" s="390">
        <f>+S171*$D171</f>
        <v>0</v>
      </c>
      <c r="U171" s="390">
        <f>'Ambulance Shed '!G183</f>
        <v>0</v>
      </c>
      <c r="V171" s="390">
        <f>+U171*$D171</f>
        <v>0</v>
      </c>
      <c r="W171" s="389">
        <v>0</v>
      </c>
      <c r="X171" s="390">
        <f>+W171*$D171</f>
        <v>0</v>
      </c>
      <c r="Y171" s="390">
        <v>0</v>
      </c>
      <c r="Z171" s="390">
        <f>+Y171*$D171</f>
        <v>0</v>
      </c>
      <c r="AA171" s="390">
        <v>0</v>
      </c>
      <c r="AB171" s="390">
        <f>+AA171*$D171</f>
        <v>0</v>
      </c>
      <c r="AC171" s="390"/>
      <c r="AD171" s="390"/>
      <c r="AE171" s="389">
        <v>0</v>
      </c>
      <c r="AF171" s="390">
        <f>+AE171*$D171</f>
        <v>0</v>
      </c>
      <c r="AG171" s="391">
        <f>E171+G171+I171+K171+M171+O171+Q171+S171+U171+W171+Y171+AA171+AC171+AE171</f>
        <v>34</v>
      </c>
      <c r="AH171" s="390">
        <f>+AG171*$D171</f>
        <v>1394</v>
      </c>
    </row>
    <row r="172" spans="1:34" ht="16.8">
      <c r="A172" s="376"/>
      <c r="B172" s="400"/>
      <c r="C172" s="398"/>
      <c r="D172" s="505"/>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1"/>
      <c r="AH172" s="390"/>
    </row>
    <row r="173" spans="1:34" ht="151.19999999999999">
      <c r="A173" s="385">
        <f>A171+1</f>
        <v>56</v>
      </c>
      <c r="B173" s="386" t="s">
        <v>904</v>
      </c>
      <c r="C173" s="424" t="s">
        <v>6</v>
      </c>
      <c r="D173" s="505">
        <v>920</v>
      </c>
      <c r="E173" s="389">
        <v>0</v>
      </c>
      <c r="F173" s="390">
        <f>+E173*$D173</f>
        <v>0</v>
      </c>
      <c r="G173" s="389">
        <v>0</v>
      </c>
      <c r="H173" s="390">
        <f>+G173*$D173</f>
        <v>0</v>
      </c>
      <c r="I173" s="389">
        <f>'Health  Care Center DTL'!G500</f>
        <v>0</v>
      </c>
      <c r="J173" s="390">
        <f>+I173*$D173</f>
        <v>0</v>
      </c>
      <c r="K173" s="389">
        <v>0</v>
      </c>
      <c r="L173" s="390">
        <f>+K173*$D173</f>
        <v>0</v>
      </c>
      <c r="M173" s="389">
        <v>0</v>
      </c>
      <c r="N173" s="390">
        <f>+M173*$D173</f>
        <v>0</v>
      </c>
      <c r="O173" s="389">
        <v>0</v>
      </c>
      <c r="P173" s="390">
        <f>+O173*$D173</f>
        <v>0</v>
      </c>
      <c r="Q173" s="389">
        <v>0</v>
      </c>
      <c r="R173" s="390">
        <f>+Q173*$D173</f>
        <v>0</v>
      </c>
      <c r="S173" s="389">
        <v>0</v>
      </c>
      <c r="T173" s="390">
        <f>+S173*$D173</f>
        <v>0</v>
      </c>
      <c r="U173" s="390">
        <v>0</v>
      </c>
      <c r="V173" s="390">
        <f>+U173*$D173</f>
        <v>0</v>
      </c>
      <c r="W173" s="389">
        <v>0</v>
      </c>
      <c r="X173" s="390">
        <f>+W173*$D173</f>
        <v>0</v>
      </c>
      <c r="Y173" s="390">
        <v>0</v>
      </c>
      <c r="Z173" s="390">
        <f>+Y173*$D173</f>
        <v>0</v>
      </c>
      <c r="AA173" s="390">
        <v>0</v>
      </c>
      <c r="AB173" s="390">
        <f>+AA173*$D173</f>
        <v>0</v>
      </c>
      <c r="AC173" s="390">
        <f>'SEPTIC TANK(100 CAPACITY)'!G61</f>
        <v>30</v>
      </c>
      <c r="AD173" s="390">
        <f>+AC173*$D173</f>
        <v>27600</v>
      </c>
      <c r="AE173" s="389">
        <v>0</v>
      </c>
      <c r="AF173" s="390">
        <f>+AE173*$D173</f>
        <v>0</v>
      </c>
      <c r="AG173" s="391">
        <f>E173+G173+I173+K173+M173+O173+Q173+S173+U173+W173+Y173+AA173+AC173+AE173</f>
        <v>30</v>
      </c>
      <c r="AH173" s="390">
        <f>+AG173*$D173</f>
        <v>27600</v>
      </c>
    </row>
    <row r="174" spans="1:34" ht="16.8">
      <c r="A174" s="396"/>
      <c r="B174" s="429"/>
      <c r="C174" s="430"/>
      <c r="D174" s="505"/>
      <c r="E174" s="389"/>
      <c r="F174" s="390"/>
      <c r="G174" s="389"/>
      <c r="H174" s="390"/>
      <c r="I174" s="389"/>
      <c r="J174" s="390"/>
      <c r="K174" s="389"/>
      <c r="L174" s="390"/>
      <c r="M174" s="389"/>
      <c r="N174" s="390"/>
      <c r="O174" s="389"/>
      <c r="P174" s="390"/>
      <c r="Q174" s="389"/>
      <c r="R174" s="390"/>
      <c r="S174" s="389"/>
      <c r="T174" s="390"/>
      <c r="U174" s="390"/>
      <c r="V174" s="390"/>
      <c r="W174" s="389"/>
      <c r="X174" s="390"/>
      <c r="Y174" s="390"/>
      <c r="Z174" s="390"/>
      <c r="AA174" s="390"/>
      <c r="AB174" s="390"/>
      <c r="AC174" s="390"/>
      <c r="AD174" s="390"/>
      <c r="AE174" s="389"/>
      <c r="AF174" s="390"/>
      <c r="AG174" s="391"/>
      <c r="AH174" s="390"/>
    </row>
    <row r="175" spans="1:34" ht="201.6">
      <c r="A175" s="396">
        <f>A173+1</f>
        <v>57</v>
      </c>
      <c r="B175" s="436" t="s">
        <v>905</v>
      </c>
      <c r="C175" s="450" t="s">
        <v>6</v>
      </c>
      <c r="D175" s="505">
        <v>1898</v>
      </c>
      <c r="E175" s="389">
        <f>'Rest Rooms &amp; Toilet Dtl'!G315</f>
        <v>47</v>
      </c>
      <c r="F175" s="390">
        <f>+E175*$D175</f>
        <v>89206</v>
      </c>
      <c r="G175" s="389">
        <f>'Workers rest room&amp;change room'!G337</f>
        <v>147</v>
      </c>
      <c r="H175" s="390">
        <f>+G175*$D175</f>
        <v>279006</v>
      </c>
      <c r="I175" s="389">
        <f>'Health  Care Center DTL'!G478</f>
        <v>84</v>
      </c>
      <c r="J175" s="390">
        <f>+I175*$D175</f>
        <v>159432</v>
      </c>
      <c r="K175" s="389">
        <f>'Security Extension Dtl'!G323</f>
        <v>13</v>
      </c>
      <c r="L175" s="390">
        <f>+K175*$D175</f>
        <v>24674</v>
      </c>
      <c r="M175" s="389">
        <v>0</v>
      </c>
      <c r="N175" s="390">
        <f>+M175*$D175</f>
        <v>0</v>
      </c>
      <c r="O175" s="389">
        <f>'Oil Store'!G503</f>
        <v>78</v>
      </c>
      <c r="P175" s="390">
        <f>+O175*$D175</f>
        <v>148044</v>
      </c>
      <c r="Q175" s="389">
        <v>0</v>
      </c>
      <c r="R175" s="390">
        <f>+Q175*$D175</f>
        <v>0</v>
      </c>
      <c r="S175" s="389">
        <v>0</v>
      </c>
      <c r="T175" s="390">
        <f>+S175*$D175</f>
        <v>0</v>
      </c>
      <c r="U175" s="390">
        <v>0</v>
      </c>
      <c r="V175" s="390">
        <f>+U175*$D175</f>
        <v>0</v>
      </c>
      <c r="W175" s="389">
        <v>0</v>
      </c>
      <c r="X175" s="390">
        <f>+W175*$D175</f>
        <v>0</v>
      </c>
      <c r="Y175" s="390">
        <v>0</v>
      </c>
      <c r="Z175" s="390">
        <f>+Y175*$D175</f>
        <v>0</v>
      </c>
      <c r="AA175" s="390">
        <v>0</v>
      </c>
      <c r="AB175" s="390">
        <f>+AA175*$D175</f>
        <v>0</v>
      </c>
      <c r="AC175" s="390"/>
      <c r="AD175" s="390"/>
      <c r="AE175" s="389">
        <v>0</v>
      </c>
      <c r="AF175" s="390">
        <f>+AE175*$D175</f>
        <v>0</v>
      </c>
      <c r="AG175" s="391">
        <f>E175+G175+I175+K175+M175+O175+Q175+S175+U175+W175+Y175+AA175+AC175+AE175</f>
        <v>369</v>
      </c>
      <c r="AH175" s="390">
        <f>+AG175*$D175</f>
        <v>700362</v>
      </c>
    </row>
    <row r="176" spans="1:34" ht="16.8">
      <c r="A176" s="396"/>
      <c r="B176" s="436"/>
      <c r="C176" s="450"/>
      <c r="D176" s="505"/>
      <c r="E176" s="389"/>
      <c r="F176" s="390"/>
      <c r="G176" s="389"/>
      <c r="H176" s="390"/>
      <c r="I176" s="389"/>
      <c r="J176" s="390"/>
      <c r="K176" s="389"/>
      <c r="L176" s="390"/>
      <c r="M176" s="389"/>
      <c r="N176" s="390"/>
      <c r="O176" s="389"/>
      <c r="P176" s="390"/>
      <c r="Q176" s="389"/>
      <c r="R176" s="390"/>
      <c r="S176" s="389"/>
      <c r="T176" s="390"/>
      <c r="U176" s="390"/>
      <c r="V176" s="390"/>
      <c r="W176" s="389"/>
      <c r="X176" s="390"/>
      <c r="Y176" s="390"/>
      <c r="Z176" s="390"/>
      <c r="AA176" s="390"/>
      <c r="AB176" s="390"/>
      <c r="AC176" s="390"/>
      <c r="AD176" s="390"/>
      <c r="AE176" s="389"/>
      <c r="AF176" s="390"/>
      <c r="AG176" s="391"/>
      <c r="AH176" s="390"/>
    </row>
    <row r="177" spans="1:34" ht="134.4">
      <c r="A177" s="396">
        <f>A175+1</f>
        <v>58</v>
      </c>
      <c r="B177" s="451" t="s">
        <v>906</v>
      </c>
      <c r="C177" s="450" t="s">
        <v>6</v>
      </c>
      <c r="D177" s="505">
        <v>2098</v>
      </c>
      <c r="E177" s="389">
        <f>'Rest Rooms &amp; Toilet Dtl'!G320</f>
        <v>3</v>
      </c>
      <c r="F177" s="390">
        <f>+E177*$D177</f>
        <v>6294</v>
      </c>
      <c r="G177" s="389">
        <f>'Workers rest room&amp;change room'!G343</f>
        <v>8</v>
      </c>
      <c r="H177" s="390">
        <f>+G177*$D177</f>
        <v>16784</v>
      </c>
      <c r="I177" s="389">
        <f>'Health  Care Center DTL'!G491</f>
        <v>11</v>
      </c>
      <c r="J177" s="390">
        <f>+I177*$D177</f>
        <v>23078</v>
      </c>
      <c r="K177" s="389">
        <f>'Security Extension Dtl'!G328</f>
        <v>2</v>
      </c>
      <c r="L177" s="390">
        <f>+K177*$D177</f>
        <v>4196</v>
      </c>
      <c r="M177" s="389">
        <v>0</v>
      </c>
      <c r="N177" s="390">
        <f>+M177*$D177</f>
        <v>0</v>
      </c>
      <c r="O177" s="389">
        <f>'Oil Store'!G508</f>
        <v>4</v>
      </c>
      <c r="P177" s="390">
        <f>+O177*$D177</f>
        <v>8392</v>
      </c>
      <c r="Q177" s="389">
        <v>0</v>
      </c>
      <c r="R177" s="390">
        <f>+Q177*$D177</f>
        <v>0</v>
      </c>
      <c r="S177" s="389">
        <v>0</v>
      </c>
      <c r="T177" s="390">
        <f>+S177*$D177</f>
        <v>0</v>
      </c>
      <c r="U177" s="390">
        <v>0</v>
      </c>
      <c r="V177" s="390">
        <f>+U177*$D177</f>
        <v>0</v>
      </c>
      <c r="W177" s="389">
        <v>0</v>
      </c>
      <c r="X177" s="390">
        <f>+W177*$D177</f>
        <v>0</v>
      </c>
      <c r="Y177" s="390">
        <v>0</v>
      </c>
      <c r="Z177" s="390">
        <f>+Y177*$D177</f>
        <v>0</v>
      </c>
      <c r="AA177" s="390">
        <v>0</v>
      </c>
      <c r="AB177" s="390">
        <f>+AA177*$D177</f>
        <v>0</v>
      </c>
      <c r="AC177" s="390"/>
      <c r="AD177" s="390"/>
      <c r="AE177" s="389">
        <v>0</v>
      </c>
      <c r="AF177" s="390">
        <f>+AE177*$D177</f>
        <v>0</v>
      </c>
      <c r="AG177" s="391">
        <f>E177+G177+I177+K177+M177+O177+Q177+S177+U177+W177+Y177+AA177+AC177+AE177</f>
        <v>28</v>
      </c>
      <c r="AH177" s="390">
        <f>+AG177*$D177</f>
        <v>58744</v>
      </c>
    </row>
    <row r="178" spans="1:34" ht="16.8">
      <c r="A178" s="452"/>
      <c r="B178" s="453"/>
      <c r="C178" s="454"/>
      <c r="D178" s="505"/>
      <c r="E178" s="426"/>
      <c r="F178" s="426"/>
      <c r="G178" s="426"/>
      <c r="H178" s="426"/>
      <c r="I178" s="426"/>
      <c r="J178" s="426"/>
      <c r="K178" s="426"/>
      <c r="L178" s="426"/>
      <c r="M178" s="426"/>
      <c r="N178" s="426"/>
      <c r="O178" s="426"/>
      <c r="P178" s="426"/>
      <c r="Q178" s="426"/>
      <c r="R178" s="426"/>
      <c r="S178" s="426"/>
      <c r="T178" s="426"/>
      <c r="U178" s="426"/>
      <c r="V178" s="426"/>
      <c r="W178" s="426"/>
      <c r="X178" s="426"/>
      <c r="Y178" s="426"/>
      <c r="Z178" s="426"/>
      <c r="AA178" s="426"/>
      <c r="AB178" s="426"/>
      <c r="AC178" s="426"/>
      <c r="AD178" s="426"/>
      <c r="AE178" s="426"/>
      <c r="AF178" s="426"/>
      <c r="AG178" s="391"/>
      <c r="AH178" s="390"/>
    </row>
    <row r="179" spans="1:34" ht="33.6">
      <c r="A179" s="408">
        <f>A177+1</f>
        <v>59</v>
      </c>
      <c r="B179" s="410" t="s">
        <v>303</v>
      </c>
      <c r="C179" s="450" t="s">
        <v>6</v>
      </c>
      <c r="D179" s="505">
        <v>598</v>
      </c>
      <c r="E179" s="389">
        <v>0</v>
      </c>
      <c r="F179" s="390">
        <f>+E179*$D179</f>
        <v>0</v>
      </c>
      <c r="G179" s="389">
        <v>0</v>
      </c>
      <c r="H179" s="390">
        <f>+G179*$D179</f>
        <v>0</v>
      </c>
      <c r="I179" s="389">
        <f>'Health  Care Center DTL'!G508</f>
        <v>0</v>
      </c>
      <c r="J179" s="390">
        <f>+I179*$D179</f>
        <v>0</v>
      </c>
      <c r="K179" s="389">
        <v>0</v>
      </c>
      <c r="L179" s="390">
        <f>+K179*$D179</f>
        <v>0</v>
      </c>
      <c r="M179" s="389">
        <f>'Scrap yard bins'!G262</f>
        <v>15</v>
      </c>
      <c r="N179" s="390">
        <f>+M179*$D179</f>
        <v>8970</v>
      </c>
      <c r="O179" s="389">
        <v>0</v>
      </c>
      <c r="P179" s="390">
        <f>+O179*$D179</f>
        <v>0</v>
      </c>
      <c r="Q179" s="389">
        <v>0</v>
      </c>
      <c r="R179" s="390">
        <f>+Q179*$D179</f>
        <v>0</v>
      </c>
      <c r="S179" s="389">
        <v>0</v>
      </c>
      <c r="T179" s="390">
        <f>+S179*$D179</f>
        <v>0</v>
      </c>
      <c r="U179" s="390">
        <v>0</v>
      </c>
      <c r="V179" s="390">
        <f>+U179*$D179</f>
        <v>0</v>
      </c>
      <c r="W179" s="389">
        <v>0</v>
      </c>
      <c r="X179" s="390">
        <f>+W179*$D179</f>
        <v>0</v>
      </c>
      <c r="Y179" s="390">
        <v>0</v>
      </c>
      <c r="Z179" s="390">
        <f>+Y179*$D179</f>
        <v>0</v>
      </c>
      <c r="AA179" s="390">
        <v>0</v>
      </c>
      <c r="AB179" s="390">
        <f>+AA179*$D179</f>
        <v>0</v>
      </c>
      <c r="AC179" s="390"/>
      <c r="AD179" s="390"/>
      <c r="AE179" s="389">
        <v>0</v>
      </c>
      <c r="AF179" s="390">
        <f>+AE179*$D179</f>
        <v>0</v>
      </c>
      <c r="AG179" s="391">
        <f>E179+G179+I179+K179+M179+O179+Q179+S179+U179+W179+Y179+AA179+AC179+AE179</f>
        <v>15</v>
      </c>
      <c r="AH179" s="390">
        <f>+AG179*$D179</f>
        <v>8970</v>
      </c>
    </row>
    <row r="180" spans="1:34" ht="16.8">
      <c r="A180" s="408"/>
      <c r="B180" s="410"/>
      <c r="C180" s="450"/>
      <c r="D180" s="505"/>
      <c r="E180" s="389"/>
      <c r="F180" s="390"/>
      <c r="G180" s="389"/>
      <c r="H180" s="390"/>
      <c r="I180" s="389"/>
      <c r="J180" s="390"/>
      <c r="K180" s="389"/>
      <c r="L180" s="390"/>
      <c r="M180" s="389"/>
      <c r="N180" s="390"/>
      <c r="O180" s="389"/>
      <c r="P180" s="390"/>
      <c r="Q180" s="389"/>
      <c r="R180" s="390"/>
      <c r="S180" s="389"/>
      <c r="T180" s="390"/>
      <c r="U180" s="390"/>
      <c r="V180" s="390"/>
      <c r="W180" s="389"/>
      <c r="X180" s="390"/>
      <c r="Y180" s="390"/>
      <c r="Z180" s="390"/>
      <c r="AA180" s="390"/>
      <c r="AB180" s="390"/>
      <c r="AC180" s="390"/>
      <c r="AD180" s="390"/>
      <c r="AE180" s="389"/>
      <c r="AF180" s="390"/>
      <c r="AG180" s="391"/>
      <c r="AH180" s="390"/>
    </row>
    <row r="181" spans="1:34" ht="100.8">
      <c r="A181" s="385">
        <f>A179+1</f>
        <v>60</v>
      </c>
      <c r="B181" s="386" t="s">
        <v>907</v>
      </c>
      <c r="C181" s="424" t="s">
        <v>6</v>
      </c>
      <c r="D181" s="505">
        <v>1670</v>
      </c>
      <c r="E181" s="389">
        <f>'Rest Rooms &amp; Toilet Dtl'!G349</f>
        <v>7</v>
      </c>
      <c r="F181" s="390">
        <f>+E181*$D181</f>
        <v>11690</v>
      </c>
      <c r="G181" s="389">
        <f>'Workers rest room&amp;change room'!G353</f>
        <v>9</v>
      </c>
      <c r="H181" s="390">
        <f>+G181*$D181</f>
        <v>15030</v>
      </c>
      <c r="I181" s="389">
        <f>'Health  Care Center DTL'!G534</f>
        <v>40</v>
      </c>
      <c r="J181" s="390">
        <f>+I181*$D181</f>
        <v>66800</v>
      </c>
      <c r="K181" s="389">
        <f>'Security Extension Dtl'!G349</f>
        <v>2</v>
      </c>
      <c r="L181" s="390">
        <f>+K181*$D181</f>
        <v>3340</v>
      </c>
      <c r="M181" s="389">
        <f>'Scrap yard bins'!G273</f>
        <v>21</v>
      </c>
      <c r="N181" s="390">
        <f>+M181*$D181</f>
        <v>35070</v>
      </c>
      <c r="O181" s="389">
        <f>'Oil Store'!G548</f>
        <v>26</v>
      </c>
      <c r="P181" s="390">
        <f>+O181*$D181</f>
        <v>43420</v>
      </c>
      <c r="Q181" s="389">
        <v>0</v>
      </c>
      <c r="R181" s="390">
        <f>+Q181*$D181</f>
        <v>0</v>
      </c>
      <c r="S181" s="389">
        <v>0</v>
      </c>
      <c r="T181" s="390">
        <f>+S181*$D181</f>
        <v>0</v>
      </c>
      <c r="U181" s="390">
        <v>0</v>
      </c>
      <c r="V181" s="390">
        <f>+U181*$D181</f>
        <v>0</v>
      </c>
      <c r="W181" s="389">
        <v>0</v>
      </c>
      <c r="X181" s="390">
        <f>+W181*$D181</f>
        <v>0</v>
      </c>
      <c r="Y181" s="390">
        <f>'Office Area-1 Toilet '!G170</f>
        <v>0</v>
      </c>
      <c r="Z181" s="390">
        <f>+Y181*$D181</f>
        <v>0</v>
      </c>
      <c r="AA181" s="390">
        <v>0</v>
      </c>
      <c r="AB181" s="390">
        <f>+AA181*$D181</f>
        <v>0</v>
      </c>
      <c r="AC181" s="390"/>
      <c r="AD181" s="390"/>
      <c r="AE181" s="389">
        <v>0</v>
      </c>
      <c r="AF181" s="390">
        <f>+AE181*$D181</f>
        <v>0</v>
      </c>
      <c r="AG181" s="391">
        <f>E181+G181+I181+K181+M181+O181+Q181+S181+U181+W181+Y181+AA181+AC181+AE181</f>
        <v>105</v>
      </c>
      <c r="AH181" s="390">
        <f>+AG181*$D181</f>
        <v>175350</v>
      </c>
    </row>
    <row r="182" spans="1:34" ht="16.8">
      <c r="A182" s="392"/>
      <c r="B182" s="393"/>
      <c r="C182" s="424"/>
      <c r="D182" s="505"/>
      <c r="E182" s="426"/>
      <c r="F182" s="426"/>
      <c r="G182" s="426"/>
      <c r="H182" s="426"/>
      <c r="I182" s="426"/>
      <c r="J182" s="426"/>
      <c r="K182" s="426"/>
      <c r="L182" s="426"/>
      <c r="M182" s="426"/>
      <c r="N182" s="426"/>
      <c r="O182" s="426"/>
      <c r="P182" s="426"/>
      <c r="Q182" s="426"/>
      <c r="R182" s="426"/>
      <c r="S182" s="426"/>
      <c r="T182" s="426"/>
      <c r="U182" s="426"/>
      <c r="V182" s="426"/>
      <c r="W182" s="426"/>
      <c r="X182" s="426"/>
      <c r="Y182" s="426"/>
      <c r="Z182" s="426"/>
      <c r="AA182" s="426"/>
      <c r="AB182" s="426"/>
      <c r="AC182" s="426"/>
      <c r="AD182" s="426"/>
      <c r="AE182" s="426"/>
      <c r="AF182" s="426"/>
      <c r="AG182" s="391"/>
      <c r="AH182" s="390"/>
    </row>
    <row r="183" spans="1:34" ht="100.8">
      <c r="A183" s="385">
        <f>A181+1</f>
        <v>61</v>
      </c>
      <c r="B183" s="386" t="s">
        <v>908</v>
      </c>
      <c r="C183" s="424" t="s">
        <v>6</v>
      </c>
      <c r="D183" s="505">
        <v>1010</v>
      </c>
      <c r="E183" s="389">
        <f>'Rest Rooms &amp; Toilet Dtl'!G329</f>
        <v>21</v>
      </c>
      <c r="F183" s="390">
        <f>+E183*$D183</f>
        <v>21210</v>
      </c>
      <c r="G183" s="389">
        <v>0</v>
      </c>
      <c r="H183" s="390">
        <f>+G183*$D183</f>
        <v>0</v>
      </c>
      <c r="I183" s="389">
        <f>'Health  Care Center DTL'!G544</f>
        <v>6</v>
      </c>
      <c r="J183" s="390">
        <f>+I183*$D183</f>
        <v>6060</v>
      </c>
      <c r="K183" s="389">
        <v>0</v>
      </c>
      <c r="L183" s="390">
        <f>+K183*$D183</f>
        <v>0</v>
      </c>
      <c r="M183" s="389">
        <v>0</v>
      </c>
      <c r="N183" s="390">
        <f>+M183*$D183</f>
        <v>0</v>
      </c>
      <c r="O183" s="389">
        <v>0</v>
      </c>
      <c r="P183" s="390">
        <f>+O183*$D183</f>
        <v>0</v>
      </c>
      <c r="Q183" s="389">
        <v>0</v>
      </c>
      <c r="R183" s="390">
        <f>+Q183*$D183</f>
        <v>0</v>
      </c>
      <c r="S183" s="389">
        <v>0</v>
      </c>
      <c r="T183" s="390">
        <f>+S183*$D183</f>
        <v>0</v>
      </c>
      <c r="U183" s="390">
        <v>0</v>
      </c>
      <c r="V183" s="390">
        <f>+U183*$D183</f>
        <v>0</v>
      </c>
      <c r="W183" s="389">
        <v>0</v>
      </c>
      <c r="X183" s="390">
        <f>+W183*$D183</f>
        <v>0</v>
      </c>
      <c r="Y183" s="390">
        <f>'Office Area-1 Toilet '!G152</f>
        <v>14</v>
      </c>
      <c r="Z183" s="390">
        <f>+Y183*$D183</f>
        <v>14140</v>
      </c>
      <c r="AA183" s="390">
        <v>0</v>
      </c>
      <c r="AB183" s="390">
        <f>+AA183*$D183</f>
        <v>0</v>
      </c>
      <c r="AC183" s="390"/>
      <c r="AD183" s="390"/>
      <c r="AE183" s="389">
        <v>0</v>
      </c>
      <c r="AF183" s="390">
        <f>+AE183*$D183</f>
        <v>0</v>
      </c>
      <c r="AG183" s="391">
        <f>E183+G183+I183+K183+M183+O183+Q183+S183+U183+W183+Y183+AA183+AC183+AE183</f>
        <v>41</v>
      </c>
      <c r="AH183" s="390">
        <f>+AG183*$D183</f>
        <v>41410</v>
      </c>
    </row>
    <row r="184" spans="1:34" ht="16.8">
      <c r="A184" s="392"/>
      <c r="B184" s="393"/>
      <c r="C184" s="394"/>
      <c r="D184" s="505"/>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1"/>
      <c r="AH184" s="390"/>
    </row>
    <row r="185" spans="1:34" ht="151.19999999999999">
      <c r="A185" s="385">
        <f>A183+1</f>
        <v>62</v>
      </c>
      <c r="B185" s="386" t="s">
        <v>909</v>
      </c>
      <c r="C185" s="394"/>
      <c r="D185" s="505"/>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1"/>
      <c r="AH185" s="390"/>
    </row>
    <row r="186" spans="1:34" ht="16.8">
      <c r="A186" s="396"/>
      <c r="B186" s="455" t="s">
        <v>856</v>
      </c>
      <c r="C186" s="424" t="s">
        <v>6</v>
      </c>
      <c r="D186" s="505">
        <v>1075</v>
      </c>
      <c r="E186" s="389">
        <v>0</v>
      </c>
      <c r="F186" s="390">
        <f>+E186*$D186</f>
        <v>0</v>
      </c>
      <c r="G186" s="389">
        <v>0</v>
      </c>
      <c r="H186" s="390">
        <f>+G186*$D186</f>
        <v>0</v>
      </c>
      <c r="I186" s="389">
        <v>0</v>
      </c>
      <c r="J186" s="390">
        <f>+I186*$D186</f>
        <v>0</v>
      </c>
      <c r="K186" s="389">
        <v>0</v>
      </c>
      <c r="L186" s="390">
        <f>+K186*$D186</f>
        <v>0</v>
      </c>
      <c r="M186" s="389">
        <v>0</v>
      </c>
      <c r="N186" s="390">
        <f>+M186*$D186</f>
        <v>0</v>
      </c>
      <c r="O186" s="389">
        <v>0</v>
      </c>
      <c r="P186" s="390">
        <f>+O186*$D186</f>
        <v>0</v>
      </c>
      <c r="Q186" s="389">
        <v>0</v>
      </c>
      <c r="R186" s="390">
        <f>+Q186*$D186</f>
        <v>0</v>
      </c>
      <c r="S186" s="389">
        <v>0</v>
      </c>
      <c r="T186" s="390">
        <f>+S186*$D186</f>
        <v>0</v>
      </c>
      <c r="U186" s="390">
        <v>0</v>
      </c>
      <c r="V186" s="390">
        <f>+U186*$D186</f>
        <v>0</v>
      </c>
      <c r="W186" s="389">
        <v>0</v>
      </c>
      <c r="X186" s="390">
        <f>+W186*$D186</f>
        <v>0</v>
      </c>
      <c r="Y186" s="390">
        <v>0</v>
      </c>
      <c r="Z186" s="390">
        <f>+Y186*$D186</f>
        <v>0</v>
      </c>
      <c r="AA186" s="390">
        <v>0</v>
      </c>
      <c r="AB186" s="390">
        <f>+AA186*$D186</f>
        <v>0</v>
      </c>
      <c r="AC186" s="390"/>
      <c r="AD186" s="390"/>
      <c r="AE186" s="389">
        <v>0</v>
      </c>
      <c r="AF186" s="390">
        <f>+AE186*$D186</f>
        <v>0</v>
      </c>
      <c r="AG186" s="391">
        <f>E186+G186+I186+K186+M186+O186+Q186+S186+U186+W186+Y186+AA186+AC186+AE186</f>
        <v>0</v>
      </c>
      <c r="AH186" s="390">
        <f>+AG186*$D186</f>
        <v>0</v>
      </c>
    </row>
    <row r="187" spans="1:34" ht="16.8">
      <c r="A187" s="396"/>
      <c r="B187" s="455" t="s">
        <v>857</v>
      </c>
      <c r="C187" s="424" t="s">
        <v>6</v>
      </c>
      <c r="D187" s="505">
        <v>1352</v>
      </c>
      <c r="E187" s="389">
        <f>'Rest Rooms &amp; Toilet Dtl'!G340</f>
        <v>133</v>
      </c>
      <c r="F187" s="390">
        <f>+E187*$D187</f>
        <v>179816</v>
      </c>
      <c r="G187" s="389">
        <f>G186</f>
        <v>0</v>
      </c>
      <c r="H187" s="390">
        <f>+G187*$D187</f>
        <v>0</v>
      </c>
      <c r="I187" s="389">
        <f>I186</f>
        <v>0</v>
      </c>
      <c r="J187" s="390">
        <f>+I187*$D187</f>
        <v>0</v>
      </c>
      <c r="K187" s="389">
        <f>K186</f>
        <v>0</v>
      </c>
      <c r="L187" s="390">
        <f>+K187*$D187</f>
        <v>0</v>
      </c>
      <c r="M187" s="389">
        <f>M186</f>
        <v>0</v>
      </c>
      <c r="N187" s="390">
        <f>+M187*$D187</f>
        <v>0</v>
      </c>
      <c r="O187" s="389">
        <f>O186</f>
        <v>0</v>
      </c>
      <c r="P187" s="390">
        <f>+O187*$D187</f>
        <v>0</v>
      </c>
      <c r="Q187" s="389">
        <f>Q186</f>
        <v>0</v>
      </c>
      <c r="R187" s="390">
        <f>+Q187*$D187</f>
        <v>0</v>
      </c>
      <c r="S187" s="389">
        <f>S186</f>
        <v>0</v>
      </c>
      <c r="T187" s="390">
        <f>+S187*$D187</f>
        <v>0</v>
      </c>
      <c r="U187" s="389">
        <f>U186</f>
        <v>0</v>
      </c>
      <c r="V187" s="390">
        <f>+U187*$D187</f>
        <v>0</v>
      </c>
      <c r="W187" s="389">
        <f>W186</f>
        <v>0</v>
      </c>
      <c r="X187" s="390">
        <f>+W187*$D187</f>
        <v>0</v>
      </c>
      <c r="Y187" s="390">
        <f>'Office Area-1 Toilet '!G161</f>
        <v>106</v>
      </c>
      <c r="Z187" s="390">
        <f>+Y187*$D187</f>
        <v>143312</v>
      </c>
      <c r="AA187" s="389">
        <f>AA186</f>
        <v>0</v>
      </c>
      <c r="AB187" s="390">
        <f>+AA187*$D187</f>
        <v>0</v>
      </c>
      <c r="AC187" s="390"/>
      <c r="AD187" s="390"/>
      <c r="AE187" s="389">
        <f>AE186</f>
        <v>0</v>
      </c>
      <c r="AF187" s="390">
        <f>+AE187*$D187</f>
        <v>0</v>
      </c>
      <c r="AG187" s="391">
        <f>E187+G187+I187+K187+M187+O187+Q187+S187+U187+W187+Y187+AA187+AC187+AE187</f>
        <v>239</v>
      </c>
      <c r="AH187" s="390">
        <f>+AG187*$D187</f>
        <v>323128</v>
      </c>
    </row>
    <row r="188" spans="1:34" ht="16.8">
      <c r="A188" s="396"/>
      <c r="B188" s="429"/>
      <c r="C188" s="430"/>
      <c r="D188" s="505"/>
      <c r="E188" s="389"/>
      <c r="F188" s="390"/>
      <c r="G188" s="389"/>
      <c r="H188" s="390"/>
      <c r="I188" s="389"/>
      <c r="J188" s="390"/>
      <c r="K188" s="389"/>
      <c r="L188" s="390"/>
      <c r="M188" s="389"/>
      <c r="N188" s="390"/>
      <c r="O188" s="389"/>
      <c r="P188" s="390"/>
      <c r="Q188" s="389"/>
      <c r="R188" s="390"/>
      <c r="S188" s="389"/>
      <c r="T188" s="390"/>
      <c r="U188" s="390"/>
      <c r="V188" s="390"/>
      <c r="W188" s="389"/>
      <c r="X188" s="390"/>
      <c r="Y188" s="390"/>
      <c r="Z188" s="390"/>
      <c r="AA188" s="390"/>
      <c r="AB188" s="390"/>
      <c r="AC188" s="390"/>
      <c r="AD188" s="390"/>
      <c r="AE188" s="389"/>
      <c r="AF188" s="390"/>
      <c r="AG188" s="391"/>
      <c r="AH188" s="390"/>
    </row>
    <row r="189" spans="1:34" ht="16.8">
      <c r="A189" s="392"/>
      <c r="B189" s="421" t="s">
        <v>286</v>
      </c>
      <c r="C189" s="424"/>
      <c r="D189" s="505"/>
      <c r="E189" s="426"/>
      <c r="F189" s="413">
        <f>SUM(F169:F188)</f>
        <v>308216</v>
      </c>
      <c r="G189" s="426"/>
      <c r="H189" s="413">
        <f>SUM(H169:H188)</f>
        <v>310820</v>
      </c>
      <c r="I189" s="426"/>
      <c r="J189" s="413">
        <f>SUM(J169:J188)</f>
        <v>308577</v>
      </c>
      <c r="K189" s="426"/>
      <c r="L189" s="413">
        <f>SUM(L169:L188)</f>
        <v>32210</v>
      </c>
      <c r="M189" s="426"/>
      <c r="N189" s="413">
        <f>SUM(N169:N188)</f>
        <v>248007</v>
      </c>
      <c r="O189" s="426"/>
      <c r="P189" s="413">
        <f>SUM(P169:P188)</f>
        <v>199856</v>
      </c>
      <c r="Q189" s="426"/>
      <c r="R189" s="413">
        <f>SUM(R169:R188)</f>
        <v>0</v>
      </c>
      <c r="S189" s="426"/>
      <c r="T189" s="413">
        <f>SUM(T169:T188)</f>
        <v>0</v>
      </c>
      <c r="U189" s="413"/>
      <c r="V189" s="413">
        <f>SUM(V169:V188)</f>
        <v>17640</v>
      </c>
      <c r="W189" s="426"/>
      <c r="X189" s="413">
        <f>SUM(X169:X188)</f>
        <v>0</v>
      </c>
      <c r="Y189" s="413"/>
      <c r="Z189" s="413">
        <f>SUM(Z169:Z188)</f>
        <v>157452</v>
      </c>
      <c r="AA189" s="413"/>
      <c r="AB189" s="413">
        <f>SUM(AB169:AB188)</f>
        <v>705600</v>
      </c>
      <c r="AC189" s="413"/>
      <c r="AD189" s="413">
        <f>SUM(AD169:AD188)</f>
        <v>27600</v>
      </c>
      <c r="AE189" s="426"/>
      <c r="AF189" s="413">
        <f>SUM(AF169:AF188)</f>
        <v>0</v>
      </c>
      <c r="AG189" s="391"/>
      <c r="AH189" s="390"/>
    </row>
    <row r="190" spans="1:34" ht="16.8">
      <c r="A190" s="376"/>
      <c r="B190" s="400"/>
      <c r="C190" s="430"/>
      <c r="D190" s="505"/>
      <c r="E190" s="426"/>
      <c r="F190" s="413"/>
      <c r="G190" s="426"/>
      <c r="H190" s="413"/>
      <c r="I190" s="426"/>
      <c r="J190" s="413"/>
      <c r="K190" s="426"/>
      <c r="L190" s="413"/>
      <c r="M190" s="426"/>
      <c r="N190" s="413"/>
      <c r="O190" s="426"/>
      <c r="P190" s="413"/>
      <c r="Q190" s="426"/>
      <c r="R190" s="413"/>
      <c r="S190" s="426"/>
      <c r="T190" s="413"/>
      <c r="U190" s="426"/>
      <c r="V190" s="413"/>
      <c r="W190" s="426"/>
      <c r="X190" s="413"/>
      <c r="Y190" s="413"/>
      <c r="Z190" s="413"/>
      <c r="AA190" s="413"/>
      <c r="AB190" s="413"/>
      <c r="AC190" s="413"/>
      <c r="AD190" s="413"/>
      <c r="AE190" s="426"/>
      <c r="AF190" s="413"/>
      <c r="AG190" s="391"/>
      <c r="AH190" s="390"/>
    </row>
    <row r="191" spans="1:34" ht="16.8">
      <c r="A191" s="392"/>
      <c r="B191" s="456" t="s">
        <v>726</v>
      </c>
      <c r="C191" s="424"/>
      <c r="D191" s="505"/>
      <c r="E191" s="426"/>
      <c r="F191" s="426"/>
      <c r="G191" s="426"/>
      <c r="H191" s="426"/>
      <c r="I191" s="426"/>
      <c r="J191" s="426"/>
      <c r="K191" s="426"/>
      <c r="L191" s="426"/>
      <c r="M191" s="426"/>
      <c r="N191" s="426"/>
      <c r="O191" s="426"/>
      <c r="P191" s="426"/>
      <c r="Q191" s="426"/>
      <c r="R191" s="426"/>
      <c r="S191" s="426"/>
      <c r="T191" s="426"/>
      <c r="U191" s="426"/>
      <c r="V191" s="426"/>
      <c r="W191" s="426"/>
      <c r="X191" s="426"/>
      <c r="Y191" s="426"/>
      <c r="Z191" s="426"/>
      <c r="AA191" s="426"/>
      <c r="AB191" s="426"/>
      <c r="AC191" s="426"/>
      <c r="AD191" s="426"/>
      <c r="AE191" s="426"/>
      <c r="AF191" s="426"/>
      <c r="AG191" s="391"/>
      <c r="AH191" s="390"/>
    </row>
    <row r="192" spans="1:34" ht="16.8">
      <c r="A192" s="396"/>
      <c r="B192" s="429"/>
      <c r="C192" s="376"/>
      <c r="D192" s="505"/>
      <c r="E192" s="389"/>
      <c r="F192" s="390"/>
      <c r="G192" s="389"/>
      <c r="H192" s="390"/>
      <c r="I192" s="389"/>
      <c r="J192" s="390"/>
      <c r="K192" s="389"/>
      <c r="L192" s="390"/>
      <c r="M192" s="389"/>
      <c r="N192" s="390"/>
      <c r="O192" s="389"/>
      <c r="P192" s="390"/>
      <c r="Q192" s="389"/>
      <c r="R192" s="390"/>
      <c r="S192" s="389"/>
      <c r="T192" s="390"/>
      <c r="U192" s="390"/>
      <c r="V192" s="390"/>
      <c r="W192" s="389"/>
      <c r="X192" s="390"/>
      <c r="Y192" s="390"/>
      <c r="Z192" s="390"/>
      <c r="AA192" s="390"/>
      <c r="AB192" s="390"/>
      <c r="AC192" s="390"/>
      <c r="AD192" s="390"/>
      <c r="AE192" s="389"/>
      <c r="AF192" s="390"/>
      <c r="AG192" s="391"/>
      <c r="AH192" s="390"/>
    </row>
    <row r="193" spans="1:34" ht="409.6">
      <c r="A193" s="435">
        <f>A185+1</f>
        <v>63</v>
      </c>
      <c r="B193" s="526" t="s">
        <v>978</v>
      </c>
      <c r="C193" s="454" t="s">
        <v>6</v>
      </c>
      <c r="D193" s="505">
        <v>20200</v>
      </c>
      <c r="E193" s="389">
        <v>0</v>
      </c>
      <c r="F193" s="390">
        <f>+E193*$D193</f>
        <v>0</v>
      </c>
      <c r="G193" s="389">
        <v>0</v>
      </c>
      <c r="H193" s="390">
        <f>+G193*$D193</f>
        <v>0</v>
      </c>
      <c r="I193" s="389">
        <v>0</v>
      </c>
      <c r="J193" s="390">
        <f>+I193*$D193</f>
        <v>0</v>
      </c>
      <c r="K193" s="389">
        <v>0</v>
      </c>
      <c r="L193" s="390">
        <f>+K193*$D193</f>
        <v>0</v>
      </c>
      <c r="M193" s="389">
        <v>0</v>
      </c>
      <c r="N193" s="390">
        <f>+M193*$D193</f>
        <v>0</v>
      </c>
      <c r="O193" s="389">
        <v>0</v>
      </c>
      <c r="P193" s="390">
        <f>+O193*$D193</f>
        <v>0</v>
      </c>
      <c r="Q193" s="389">
        <v>0</v>
      </c>
      <c r="R193" s="390">
        <f>+Q193*$D193</f>
        <v>0</v>
      </c>
      <c r="S193" s="389">
        <v>0</v>
      </c>
      <c r="T193" s="390">
        <f>+S193*$D193</f>
        <v>0</v>
      </c>
      <c r="U193" s="390">
        <v>0</v>
      </c>
      <c r="V193" s="390">
        <f>+U193*$D193</f>
        <v>0</v>
      </c>
      <c r="W193" s="389">
        <v>0</v>
      </c>
      <c r="X193" s="390">
        <f>+W193*$D193</f>
        <v>0</v>
      </c>
      <c r="Y193" s="390">
        <v>0</v>
      </c>
      <c r="Z193" s="390">
        <f>+Y193*$D193</f>
        <v>0</v>
      </c>
      <c r="AA193" s="390">
        <v>0</v>
      </c>
      <c r="AB193" s="390">
        <f>+AA193*$D193</f>
        <v>0</v>
      </c>
      <c r="AC193" s="390"/>
      <c r="AD193" s="390"/>
      <c r="AE193" s="389">
        <v>0</v>
      </c>
      <c r="AF193" s="390">
        <f>+AE193*$D193</f>
        <v>0</v>
      </c>
      <c r="AG193" s="391">
        <f>E193+G193+I193+K193+M193+O193+Q193+S193+U193+W193+Y193+AA193+AC193+AE193</f>
        <v>0</v>
      </c>
      <c r="AH193" s="390">
        <f>+AG193*$D193</f>
        <v>0</v>
      </c>
    </row>
    <row r="194" spans="1:34" ht="16.8">
      <c r="A194" s="452"/>
      <c r="B194" s="453"/>
      <c r="C194" s="387"/>
      <c r="D194" s="505"/>
      <c r="E194" s="458"/>
      <c r="F194" s="458"/>
      <c r="G194" s="458"/>
      <c r="H194" s="458"/>
      <c r="I194" s="458"/>
      <c r="J194" s="458"/>
      <c r="K194" s="458"/>
      <c r="L194" s="458"/>
      <c r="M194" s="458"/>
      <c r="N194" s="458"/>
      <c r="O194" s="458"/>
      <c r="P194" s="458"/>
      <c r="Q194" s="458"/>
      <c r="R194" s="458"/>
      <c r="S194" s="458"/>
      <c r="T194" s="458"/>
      <c r="U194" s="458"/>
      <c r="V194" s="458"/>
      <c r="W194" s="458"/>
      <c r="X194" s="458"/>
      <c r="Y194" s="458"/>
      <c r="Z194" s="458"/>
      <c r="AA194" s="458"/>
      <c r="AB194" s="458"/>
      <c r="AC194" s="458"/>
      <c r="AD194" s="458"/>
      <c r="AE194" s="458"/>
      <c r="AF194" s="458"/>
      <c r="AG194" s="391"/>
      <c r="AH194" s="390"/>
    </row>
    <row r="195" spans="1:34" ht="352.8">
      <c r="A195" s="435">
        <f>A193+1</f>
        <v>64</v>
      </c>
      <c r="B195" s="402" t="s">
        <v>910</v>
      </c>
      <c r="C195" s="406"/>
      <c r="D195" s="505"/>
      <c r="E195" s="406"/>
      <c r="F195" s="406"/>
      <c r="G195" s="406"/>
      <c r="H195" s="406"/>
      <c r="I195" s="406"/>
      <c r="J195" s="406"/>
      <c r="K195" s="406"/>
      <c r="L195" s="406"/>
      <c r="M195" s="406"/>
      <c r="N195" s="406"/>
      <c r="O195" s="406"/>
      <c r="P195" s="406"/>
      <c r="Q195" s="406"/>
      <c r="R195" s="406"/>
      <c r="S195" s="406"/>
      <c r="T195" s="406"/>
      <c r="U195" s="406"/>
      <c r="V195" s="406"/>
      <c r="W195" s="406"/>
      <c r="X195" s="406"/>
      <c r="Y195" s="406"/>
      <c r="Z195" s="406"/>
      <c r="AA195" s="406"/>
      <c r="AB195" s="406"/>
      <c r="AC195" s="406"/>
      <c r="AD195" s="406"/>
      <c r="AE195" s="406"/>
      <c r="AF195" s="406"/>
      <c r="AG195" s="391"/>
      <c r="AH195" s="390"/>
    </row>
    <row r="196" spans="1:34" ht="16.8">
      <c r="A196" s="408"/>
      <c r="B196" s="459" t="s">
        <v>861</v>
      </c>
      <c r="C196" s="430" t="s">
        <v>9</v>
      </c>
      <c r="D196" s="505">
        <v>620</v>
      </c>
      <c r="E196" s="389">
        <f>'Rest Rooms &amp; Toilet Dtl'!G404</f>
        <v>22</v>
      </c>
      <c r="F196" s="390">
        <f>+E196*$D196</f>
        <v>13640</v>
      </c>
      <c r="G196" s="389">
        <v>0</v>
      </c>
      <c r="H196" s="390">
        <f>+G196*$D196</f>
        <v>0</v>
      </c>
      <c r="I196" s="389">
        <f>'Health  Care Center DTL'!G597</f>
        <v>5</v>
      </c>
      <c r="J196" s="390">
        <f>+I196*$D196</f>
        <v>3100</v>
      </c>
      <c r="K196" s="389">
        <v>0</v>
      </c>
      <c r="L196" s="390">
        <f>+K196*$D196</f>
        <v>0</v>
      </c>
      <c r="M196" s="389">
        <v>0</v>
      </c>
      <c r="N196" s="390">
        <f>+M196*$D196</f>
        <v>0</v>
      </c>
      <c r="O196" s="389">
        <v>0</v>
      </c>
      <c r="P196" s="390">
        <f>+O196*$D196</f>
        <v>0</v>
      </c>
      <c r="Q196" s="389">
        <v>0</v>
      </c>
      <c r="R196" s="390">
        <f>+Q196*$D196</f>
        <v>0</v>
      </c>
      <c r="S196" s="389">
        <v>0</v>
      </c>
      <c r="T196" s="390">
        <f>+S196*$D196</f>
        <v>0</v>
      </c>
      <c r="U196" s="390">
        <v>0</v>
      </c>
      <c r="V196" s="390">
        <f>+U196*$D196</f>
        <v>0</v>
      </c>
      <c r="W196" s="389">
        <v>0</v>
      </c>
      <c r="X196" s="390">
        <f>+W196*$D196</f>
        <v>0</v>
      </c>
      <c r="Y196" s="390">
        <f>'Office Area-1 Toilet '!G193</f>
        <v>20</v>
      </c>
      <c r="Z196" s="390">
        <f>+Y196*$D196</f>
        <v>12400</v>
      </c>
      <c r="AA196" s="390">
        <v>0</v>
      </c>
      <c r="AB196" s="390">
        <f>+AA196*$D196</f>
        <v>0</v>
      </c>
      <c r="AC196" s="390"/>
      <c r="AD196" s="390"/>
      <c r="AE196" s="389">
        <v>0</v>
      </c>
      <c r="AF196" s="390">
        <f>+AE196*$D196</f>
        <v>0</v>
      </c>
      <c r="AG196" s="391">
        <f t="shared" ref="AG196:AG197" si="56">E196+G196+I196+K196+M196+O196+Q196+S196+U196+W196+Y196+AA196+AC196+AE196</f>
        <v>47</v>
      </c>
      <c r="AH196" s="390">
        <f>+AG196*$D196</f>
        <v>29140</v>
      </c>
    </row>
    <row r="197" spans="1:34" ht="16.8">
      <c r="A197" s="408"/>
      <c r="B197" s="459" t="s">
        <v>862</v>
      </c>
      <c r="C197" s="454" t="s">
        <v>9</v>
      </c>
      <c r="D197" s="505">
        <v>832</v>
      </c>
      <c r="E197" s="389">
        <f>'Rest Rooms &amp; Toilet Dtl'!G394</f>
        <v>10</v>
      </c>
      <c r="F197" s="390">
        <f>+E197*$D197</f>
        <v>8320</v>
      </c>
      <c r="G197" s="389">
        <f>'Workers rest room&amp;change room'!G388</f>
        <v>16</v>
      </c>
      <c r="H197" s="390">
        <f>+G197*$D197</f>
        <v>13312</v>
      </c>
      <c r="I197" s="389">
        <f>'Health  Care Center DTL'!G582</f>
        <v>36</v>
      </c>
      <c r="J197" s="390">
        <f>+I197*$D197</f>
        <v>29952</v>
      </c>
      <c r="K197" s="389">
        <f>'Security Extension Dtl'!G374</f>
        <v>0</v>
      </c>
      <c r="L197" s="390">
        <f>+K197*$D197</f>
        <v>0</v>
      </c>
      <c r="M197" s="389">
        <v>0</v>
      </c>
      <c r="N197" s="390">
        <f>+M197*$D197</f>
        <v>0</v>
      </c>
      <c r="O197" s="389">
        <f>'Oil Store'!G574</f>
        <v>5</v>
      </c>
      <c r="P197" s="390">
        <f>+O197*$D197</f>
        <v>4160</v>
      </c>
      <c r="Q197" s="389">
        <v>0</v>
      </c>
      <c r="R197" s="390">
        <f>+Q197*$D197</f>
        <v>0</v>
      </c>
      <c r="S197" s="389">
        <v>0</v>
      </c>
      <c r="T197" s="390">
        <f>+S197*$D197</f>
        <v>0</v>
      </c>
      <c r="U197" s="390">
        <v>0</v>
      </c>
      <c r="V197" s="390">
        <f>+U197*$D197</f>
        <v>0</v>
      </c>
      <c r="W197" s="389">
        <v>0</v>
      </c>
      <c r="X197" s="390">
        <f>+W197*$D197</f>
        <v>0</v>
      </c>
      <c r="Y197" s="390">
        <v>0</v>
      </c>
      <c r="Z197" s="390">
        <f>+Y197*$D197</f>
        <v>0</v>
      </c>
      <c r="AA197" s="390">
        <v>0</v>
      </c>
      <c r="AB197" s="390">
        <f>+AA197*$D197</f>
        <v>0</v>
      </c>
      <c r="AC197" s="390"/>
      <c r="AD197" s="390"/>
      <c r="AE197" s="389">
        <v>0</v>
      </c>
      <c r="AF197" s="390">
        <f>+AE197*$D197</f>
        <v>0</v>
      </c>
      <c r="AG197" s="391">
        <f t="shared" si="56"/>
        <v>67</v>
      </c>
      <c r="AH197" s="390">
        <f>+AG197*$D197</f>
        <v>55744</v>
      </c>
    </row>
    <row r="198" spans="1:34" ht="16.8">
      <c r="A198" s="454"/>
      <c r="B198" s="453" t="s">
        <v>366</v>
      </c>
      <c r="C198" s="387"/>
      <c r="D198" s="505"/>
      <c r="E198" s="422"/>
      <c r="F198" s="422"/>
      <c r="G198" s="422"/>
      <c r="H198" s="422"/>
      <c r="I198" s="422"/>
      <c r="J198" s="422"/>
      <c r="K198" s="422"/>
      <c r="L198" s="422"/>
      <c r="M198" s="422"/>
      <c r="N198" s="422"/>
      <c r="O198" s="422"/>
      <c r="P198" s="422"/>
      <c r="Q198" s="422"/>
      <c r="R198" s="422"/>
      <c r="S198" s="422"/>
      <c r="T198" s="422"/>
      <c r="U198" s="422"/>
      <c r="V198" s="422"/>
      <c r="W198" s="422"/>
      <c r="X198" s="422"/>
      <c r="Y198" s="422"/>
      <c r="Z198" s="422"/>
      <c r="AA198" s="422"/>
      <c r="AB198" s="422"/>
      <c r="AC198" s="422"/>
      <c r="AD198" s="422"/>
      <c r="AE198" s="422"/>
      <c r="AF198" s="422"/>
      <c r="AG198" s="391"/>
      <c r="AH198" s="390"/>
    </row>
    <row r="199" spans="1:34" ht="285.60000000000002">
      <c r="A199" s="435">
        <f>A195+1</f>
        <v>65</v>
      </c>
      <c r="B199" s="402" t="s">
        <v>911</v>
      </c>
      <c r="C199" s="387"/>
      <c r="D199" s="505"/>
      <c r="E199" s="422"/>
      <c r="F199" s="422"/>
      <c r="G199" s="422"/>
      <c r="H199" s="422"/>
      <c r="I199" s="422"/>
      <c r="J199" s="422"/>
      <c r="K199" s="422"/>
      <c r="L199" s="422"/>
      <c r="M199" s="422"/>
      <c r="N199" s="422"/>
      <c r="O199" s="422"/>
      <c r="P199" s="422"/>
      <c r="Q199" s="422"/>
      <c r="R199" s="422"/>
      <c r="S199" s="422"/>
      <c r="T199" s="422"/>
      <c r="U199" s="422"/>
      <c r="V199" s="422"/>
      <c r="W199" s="422"/>
      <c r="X199" s="422"/>
      <c r="Y199" s="422"/>
      <c r="Z199" s="422"/>
      <c r="AA199" s="422"/>
      <c r="AB199" s="422"/>
      <c r="AC199" s="422"/>
      <c r="AD199" s="422"/>
      <c r="AE199" s="422"/>
      <c r="AF199" s="422"/>
      <c r="AG199" s="391"/>
      <c r="AH199" s="390"/>
    </row>
    <row r="200" spans="1:34" ht="16.8">
      <c r="A200" s="408"/>
      <c r="B200" s="459" t="s">
        <v>858</v>
      </c>
      <c r="C200" s="454" t="s">
        <v>6</v>
      </c>
      <c r="D200" s="505">
        <v>4190</v>
      </c>
      <c r="E200" s="389">
        <f>'Rest Rooms &amp; Toilet Dtl'!G399</f>
        <v>6</v>
      </c>
      <c r="F200" s="390">
        <f>+E200*$D200</f>
        <v>25140</v>
      </c>
      <c r="G200" s="389">
        <v>0</v>
      </c>
      <c r="H200" s="390">
        <f>+G200*$D200</f>
        <v>0</v>
      </c>
      <c r="I200" s="389">
        <f>'Health  Care Center DTL'!G589</f>
        <v>2</v>
      </c>
      <c r="J200" s="390">
        <f>+I200*$D200</f>
        <v>8380</v>
      </c>
      <c r="K200" s="389">
        <v>0</v>
      </c>
      <c r="L200" s="390">
        <f>+K200*$D200</f>
        <v>0</v>
      </c>
      <c r="M200" s="389">
        <v>0</v>
      </c>
      <c r="N200" s="390">
        <f>+M200*$D200</f>
        <v>0</v>
      </c>
      <c r="O200" s="389">
        <v>0</v>
      </c>
      <c r="P200" s="390">
        <f>+O200*$D200</f>
        <v>0</v>
      </c>
      <c r="Q200" s="389">
        <v>0</v>
      </c>
      <c r="R200" s="390">
        <f>+Q200*$D200</f>
        <v>0</v>
      </c>
      <c r="S200" s="389">
        <v>0</v>
      </c>
      <c r="T200" s="390">
        <f>+S200*$D200</f>
        <v>0</v>
      </c>
      <c r="U200" s="390">
        <v>0</v>
      </c>
      <c r="V200" s="390">
        <f>+U200*$D200</f>
        <v>0</v>
      </c>
      <c r="W200" s="389">
        <f>'Office Area-1 Toilet '!G188</f>
        <v>6</v>
      </c>
      <c r="X200" s="390">
        <f>+W200*$D200</f>
        <v>25140</v>
      </c>
      <c r="Y200" s="390">
        <v>0</v>
      </c>
      <c r="Z200" s="390">
        <f>+Y200*$D200</f>
        <v>0</v>
      </c>
      <c r="AA200" s="390">
        <v>0</v>
      </c>
      <c r="AB200" s="390">
        <f>+AA200*$D200</f>
        <v>0</v>
      </c>
      <c r="AC200" s="390"/>
      <c r="AD200" s="390"/>
      <c r="AE200" s="389">
        <v>0</v>
      </c>
      <c r="AF200" s="390">
        <f>+AE200*$D200</f>
        <v>0</v>
      </c>
      <c r="AG200" s="391">
        <f t="shared" ref="AG200:AG201" si="57">E200+G200+I200+K200+M200+O200+Q200+S200+U200+W200+Y200+AA200+AC200+AE200</f>
        <v>14</v>
      </c>
      <c r="AH200" s="390">
        <f>+AG200*$D200</f>
        <v>58660</v>
      </c>
    </row>
    <row r="201" spans="1:34" ht="16.8">
      <c r="A201" s="408"/>
      <c r="B201" s="459" t="s">
        <v>860</v>
      </c>
      <c r="C201" s="454" t="s">
        <v>6</v>
      </c>
      <c r="D201" s="505">
        <v>4860</v>
      </c>
      <c r="E201" s="389">
        <f>'Rest Rooms &amp; Toilet Dtl'!G387</f>
        <v>4</v>
      </c>
      <c r="F201" s="390">
        <f>+E201*$D201</f>
        <v>19440</v>
      </c>
      <c r="G201" s="389">
        <f>'Workers rest room&amp;change room'!G381</f>
        <v>7</v>
      </c>
      <c r="H201" s="390">
        <f>+G201*$D201</f>
        <v>34020</v>
      </c>
      <c r="I201" s="389">
        <f>'Health  Care Center DTL'!G576</f>
        <v>15</v>
      </c>
      <c r="J201" s="390">
        <f>+I201*$D201</f>
        <v>72900</v>
      </c>
      <c r="K201" s="389">
        <f>'Security Extension Dtl'!G367</f>
        <v>0</v>
      </c>
      <c r="L201" s="390">
        <f>+K201*$D201</f>
        <v>0</v>
      </c>
      <c r="M201" s="389">
        <v>0</v>
      </c>
      <c r="N201" s="390">
        <f>+M201*$D201</f>
        <v>0</v>
      </c>
      <c r="O201" s="389">
        <f>'Oil Store'!G567</f>
        <v>3</v>
      </c>
      <c r="P201" s="390">
        <f>+O201*$D201</f>
        <v>14580</v>
      </c>
      <c r="Q201" s="389">
        <v>0</v>
      </c>
      <c r="R201" s="390">
        <f>+Q201*$D201</f>
        <v>0</v>
      </c>
      <c r="S201" s="389">
        <v>0</v>
      </c>
      <c r="T201" s="390">
        <f>+S201*$D201</f>
        <v>0</v>
      </c>
      <c r="U201" s="390">
        <v>0</v>
      </c>
      <c r="V201" s="390">
        <f>+U201*$D201</f>
        <v>0</v>
      </c>
      <c r="W201" s="389">
        <v>0</v>
      </c>
      <c r="X201" s="390">
        <f>+W201*$D201</f>
        <v>0</v>
      </c>
      <c r="Y201" s="390">
        <v>0</v>
      </c>
      <c r="Z201" s="390">
        <f>+Y201*$D201</f>
        <v>0</v>
      </c>
      <c r="AA201" s="390">
        <v>0</v>
      </c>
      <c r="AB201" s="390">
        <f>+AA201*$D201</f>
        <v>0</v>
      </c>
      <c r="AC201" s="390"/>
      <c r="AD201" s="390"/>
      <c r="AE201" s="389">
        <v>0</v>
      </c>
      <c r="AF201" s="390">
        <f>+AE201*$D201</f>
        <v>0</v>
      </c>
      <c r="AG201" s="391">
        <f t="shared" si="57"/>
        <v>29</v>
      </c>
      <c r="AH201" s="390">
        <f>+AG201*$D201</f>
        <v>140940</v>
      </c>
    </row>
    <row r="202" spans="1:34" ht="16.8">
      <c r="A202" s="408"/>
      <c r="B202" s="436"/>
      <c r="C202" s="450"/>
      <c r="D202" s="505"/>
      <c r="E202" s="389"/>
      <c r="F202" s="390"/>
      <c r="G202" s="389"/>
      <c r="H202" s="390"/>
      <c r="I202" s="389"/>
      <c r="J202" s="390"/>
      <c r="K202" s="389"/>
      <c r="L202" s="390"/>
      <c r="M202" s="389"/>
      <c r="N202" s="390"/>
      <c r="O202" s="389"/>
      <c r="P202" s="390"/>
      <c r="Q202" s="389"/>
      <c r="R202" s="390"/>
      <c r="S202" s="389"/>
      <c r="T202" s="390"/>
      <c r="U202" s="390"/>
      <c r="V202" s="390"/>
      <c r="W202" s="389"/>
      <c r="X202" s="390"/>
      <c r="Y202" s="390"/>
      <c r="Z202" s="390"/>
      <c r="AA202" s="390"/>
      <c r="AB202" s="390"/>
      <c r="AC202" s="390"/>
      <c r="AD202" s="390"/>
      <c r="AE202" s="389"/>
      <c r="AF202" s="390"/>
      <c r="AG202" s="391"/>
      <c r="AH202" s="390"/>
    </row>
    <row r="203" spans="1:34" ht="16.8">
      <c r="A203" s="424"/>
      <c r="B203" s="393"/>
      <c r="C203" s="387"/>
      <c r="D203" s="505"/>
      <c r="E203" s="422"/>
      <c r="F203" s="422"/>
      <c r="G203" s="422"/>
      <c r="H203" s="422"/>
      <c r="I203" s="422"/>
      <c r="J203" s="422"/>
      <c r="K203" s="422"/>
      <c r="L203" s="422"/>
      <c r="M203" s="422"/>
      <c r="N203" s="422"/>
      <c r="O203" s="422"/>
      <c r="P203" s="422"/>
      <c r="Q203" s="422"/>
      <c r="R203" s="422"/>
      <c r="S203" s="422"/>
      <c r="T203" s="422"/>
      <c r="U203" s="422"/>
      <c r="V203" s="422"/>
      <c r="W203" s="422"/>
      <c r="X203" s="422"/>
      <c r="Y203" s="422"/>
      <c r="Z203" s="422"/>
      <c r="AA203" s="422"/>
      <c r="AB203" s="422"/>
      <c r="AC203" s="422"/>
      <c r="AD203" s="422"/>
      <c r="AE203" s="422"/>
      <c r="AF203" s="422"/>
      <c r="AG203" s="391"/>
      <c r="AH203" s="390"/>
    </row>
    <row r="204" spans="1:34" ht="409.6">
      <c r="A204" s="385">
        <f>A199+1</f>
        <v>66</v>
      </c>
      <c r="B204" s="374" t="s">
        <v>867</v>
      </c>
      <c r="C204" s="424" t="s">
        <v>6</v>
      </c>
      <c r="D204" s="505">
        <v>8054</v>
      </c>
      <c r="E204" s="389">
        <f>'Rest Rooms &amp; Toilet Dtl'!G412</f>
        <v>11</v>
      </c>
      <c r="F204" s="390">
        <f>+E204*$D204</f>
        <v>88594</v>
      </c>
      <c r="G204" s="389">
        <f>'Workers rest room&amp;change room'!G396</f>
        <v>20</v>
      </c>
      <c r="H204" s="390">
        <f>+G204*$D204</f>
        <v>161080</v>
      </c>
      <c r="I204" s="389">
        <f>'Health  Care Center DTL'!G607</f>
        <v>19</v>
      </c>
      <c r="J204" s="390">
        <f>+I204*$D204</f>
        <v>153026</v>
      </c>
      <c r="K204" s="389">
        <f>'Security Extension Dtl'!G385</f>
        <v>23</v>
      </c>
      <c r="L204" s="390">
        <f>+K204*$D204</f>
        <v>185242</v>
      </c>
      <c r="M204" s="389">
        <v>0</v>
      </c>
      <c r="N204" s="390">
        <f>+M204*$D204</f>
        <v>0</v>
      </c>
      <c r="O204" s="389">
        <f>'Oil Store'!G583</f>
        <v>0</v>
      </c>
      <c r="P204" s="390">
        <f>+O204*$D204</f>
        <v>0</v>
      </c>
      <c r="Q204" s="389">
        <v>0</v>
      </c>
      <c r="R204" s="390">
        <f>+Q204*$D204</f>
        <v>0</v>
      </c>
      <c r="S204" s="389">
        <v>0</v>
      </c>
      <c r="T204" s="390">
        <f>+S204*$D204</f>
        <v>0</v>
      </c>
      <c r="U204" s="390">
        <v>0</v>
      </c>
      <c r="V204" s="390">
        <f>+U204*$D204</f>
        <v>0</v>
      </c>
      <c r="W204" s="389">
        <v>0</v>
      </c>
      <c r="X204" s="390">
        <f>+W204*$D204</f>
        <v>0</v>
      </c>
      <c r="Y204" s="390">
        <v>0</v>
      </c>
      <c r="Z204" s="390">
        <f>+Y204*$D204</f>
        <v>0</v>
      </c>
      <c r="AA204" s="390">
        <v>0</v>
      </c>
      <c r="AB204" s="390">
        <f>+AA204*$D204</f>
        <v>0</v>
      </c>
      <c r="AC204" s="390"/>
      <c r="AD204" s="390"/>
      <c r="AE204" s="389">
        <v>0</v>
      </c>
      <c r="AF204" s="390">
        <f>+AE204*$D204</f>
        <v>0</v>
      </c>
      <c r="AG204" s="391">
        <f>E204+G204+I204+K204+M204+O204+Q204+S204+U204+W204+Y204+AA204+AC204+AE204</f>
        <v>73</v>
      </c>
      <c r="AH204" s="390">
        <f>+AG204*$D204</f>
        <v>587942</v>
      </c>
    </row>
    <row r="205" spans="1:34" ht="16.8">
      <c r="A205" s="396"/>
      <c r="B205" s="429"/>
      <c r="C205" s="430"/>
      <c r="D205" s="505"/>
      <c r="E205" s="389"/>
      <c r="F205" s="390"/>
      <c r="G205" s="389"/>
      <c r="H205" s="390"/>
      <c r="I205" s="389"/>
      <c r="J205" s="390"/>
      <c r="K205" s="389"/>
      <c r="L205" s="390"/>
      <c r="M205" s="389"/>
      <c r="N205" s="390"/>
      <c r="O205" s="389"/>
      <c r="P205" s="390"/>
      <c r="Q205" s="389"/>
      <c r="R205" s="390"/>
      <c r="S205" s="389"/>
      <c r="T205" s="390"/>
      <c r="U205" s="390"/>
      <c r="V205" s="390"/>
      <c r="W205" s="389"/>
      <c r="X205" s="390"/>
      <c r="Y205" s="390"/>
      <c r="Z205" s="390"/>
      <c r="AA205" s="390"/>
      <c r="AB205" s="390"/>
      <c r="AC205" s="390"/>
      <c r="AD205" s="390"/>
      <c r="AE205" s="389"/>
      <c r="AF205" s="390"/>
      <c r="AG205" s="391"/>
      <c r="AH205" s="390"/>
    </row>
    <row r="206" spans="1:34" ht="117.6">
      <c r="A206" s="396">
        <f>A204+1</f>
        <v>67</v>
      </c>
      <c r="B206" s="460" t="s">
        <v>912</v>
      </c>
      <c r="C206" s="424" t="s">
        <v>6</v>
      </c>
      <c r="D206" s="505">
        <v>7542</v>
      </c>
      <c r="E206" s="389">
        <f>'Rest Rooms &amp; Toilet Dtl'!G419</f>
        <v>8</v>
      </c>
      <c r="F206" s="390">
        <f>+E206*$D206</f>
        <v>60336</v>
      </c>
      <c r="G206" s="389">
        <f>'Workers rest room&amp;change room'!G402</f>
        <v>10</v>
      </c>
      <c r="H206" s="390">
        <f>+G206*$D206</f>
        <v>75420</v>
      </c>
      <c r="I206" s="389">
        <f>'Health  Care Center DTL'!G614</f>
        <v>10</v>
      </c>
      <c r="J206" s="390">
        <f>+I206*$D206</f>
        <v>75420</v>
      </c>
      <c r="K206" s="389">
        <v>0</v>
      </c>
      <c r="L206" s="390">
        <f>+K206*$D206</f>
        <v>0</v>
      </c>
      <c r="M206" s="389">
        <v>0</v>
      </c>
      <c r="N206" s="390">
        <f>+M206*$D206</f>
        <v>0</v>
      </c>
      <c r="O206" s="389">
        <v>0</v>
      </c>
      <c r="P206" s="390">
        <f>+O206*$D206</f>
        <v>0</v>
      </c>
      <c r="Q206" s="389">
        <v>0</v>
      </c>
      <c r="R206" s="390">
        <f>+Q206*$D206</f>
        <v>0</v>
      </c>
      <c r="S206" s="389">
        <v>0</v>
      </c>
      <c r="T206" s="390">
        <f>+S206*$D206</f>
        <v>0</v>
      </c>
      <c r="U206" s="389">
        <v>0</v>
      </c>
      <c r="V206" s="390">
        <f>+U206*$D206</f>
        <v>0</v>
      </c>
      <c r="W206" s="389">
        <v>0</v>
      </c>
      <c r="X206" s="390">
        <f>+W206*$D206</f>
        <v>0</v>
      </c>
      <c r="Y206" s="390">
        <f>'Office Area-1 Toilet '!G200</f>
        <v>1</v>
      </c>
      <c r="Z206" s="390">
        <f>+Y206*$D206</f>
        <v>7542</v>
      </c>
      <c r="AA206" s="390">
        <v>0</v>
      </c>
      <c r="AB206" s="390">
        <f>+AA206*$D206</f>
        <v>0</v>
      </c>
      <c r="AC206" s="390"/>
      <c r="AD206" s="390"/>
      <c r="AE206" s="389">
        <v>0</v>
      </c>
      <c r="AF206" s="390">
        <f>+AE206*$D206</f>
        <v>0</v>
      </c>
      <c r="AG206" s="391">
        <f>E206+G206+I206+K206+M206+O206+Q206+S206+U206+W206+Y206+AA206+AC206+AE206</f>
        <v>29</v>
      </c>
      <c r="AH206" s="390">
        <f>+AG206*$D206</f>
        <v>218718</v>
      </c>
    </row>
    <row r="207" spans="1:34" ht="16.8">
      <c r="A207" s="396"/>
      <c r="B207" s="461"/>
      <c r="C207" s="376"/>
      <c r="D207" s="505"/>
      <c r="E207" s="389"/>
      <c r="F207" s="390"/>
      <c r="G207" s="389"/>
      <c r="H207" s="390"/>
      <c r="I207" s="389"/>
      <c r="J207" s="390"/>
      <c r="K207" s="389"/>
      <c r="L207" s="390"/>
      <c r="M207" s="389"/>
      <c r="N207" s="390"/>
      <c r="O207" s="389"/>
      <c r="P207" s="390"/>
      <c r="Q207" s="389"/>
      <c r="R207" s="390"/>
      <c r="S207" s="389"/>
      <c r="T207" s="390"/>
      <c r="U207" s="390"/>
      <c r="V207" s="390"/>
      <c r="W207" s="389"/>
      <c r="X207" s="390"/>
      <c r="Y207" s="390"/>
      <c r="Z207" s="390"/>
      <c r="AA207" s="390"/>
      <c r="AB207" s="390"/>
      <c r="AC207" s="390"/>
      <c r="AD207" s="390"/>
      <c r="AE207" s="389"/>
      <c r="AF207" s="390"/>
      <c r="AG207" s="391"/>
      <c r="AH207" s="390"/>
    </row>
    <row r="208" spans="1:34" ht="84">
      <c r="A208" s="396">
        <f>A206+1</f>
        <v>68</v>
      </c>
      <c r="B208" s="436" t="s">
        <v>848</v>
      </c>
      <c r="C208" s="376" t="s">
        <v>376</v>
      </c>
      <c r="D208" s="505">
        <v>150</v>
      </c>
      <c r="E208" s="389">
        <f>'Rest Rooms &amp; Toilet Dtl'!G429</f>
        <v>0</v>
      </c>
      <c r="F208" s="390">
        <f>+E208*$D208</f>
        <v>0</v>
      </c>
      <c r="G208" s="389">
        <f>'Workers rest room&amp;change room'!G413</f>
        <v>0</v>
      </c>
      <c r="H208" s="390">
        <f>+G208*$D208</f>
        <v>0</v>
      </c>
      <c r="I208" s="389">
        <f>'Health  Care Center DTL'!G626</f>
        <v>0</v>
      </c>
      <c r="J208" s="390">
        <f>+I208*$D208</f>
        <v>0</v>
      </c>
      <c r="K208" s="389">
        <f>'Security Extension Dtl'!G395</f>
        <v>0</v>
      </c>
      <c r="L208" s="390">
        <f>+K208*$D208</f>
        <v>0</v>
      </c>
      <c r="M208" s="389">
        <v>0</v>
      </c>
      <c r="N208" s="390">
        <f>+M208*$D208</f>
        <v>0</v>
      </c>
      <c r="O208" s="389">
        <f>'Oil Store'!G610</f>
        <v>0</v>
      </c>
      <c r="P208" s="390">
        <f>+O208*$D208</f>
        <v>0</v>
      </c>
      <c r="Q208" s="389">
        <v>0</v>
      </c>
      <c r="R208" s="390">
        <f>+Q208*$D208</f>
        <v>0</v>
      </c>
      <c r="S208" s="389">
        <v>0</v>
      </c>
      <c r="T208" s="390">
        <f>+S208*$D208</f>
        <v>0</v>
      </c>
      <c r="U208" s="390">
        <v>0</v>
      </c>
      <c r="V208" s="390">
        <f>+U208*$D208</f>
        <v>0</v>
      </c>
      <c r="W208" s="389">
        <v>0</v>
      </c>
      <c r="X208" s="390">
        <f>+W208*$D208</f>
        <v>0</v>
      </c>
      <c r="Y208" s="390">
        <v>0</v>
      </c>
      <c r="Z208" s="390">
        <f>+Y208*$D208</f>
        <v>0</v>
      </c>
      <c r="AA208" s="390">
        <v>0</v>
      </c>
      <c r="AB208" s="390">
        <f>+AA208*$D208</f>
        <v>0</v>
      </c>
      <c r="AC208" s="390"/>
      <c r="AD208" s="390"/>
      <c r="AE208" s="389">
        <v>0</v>
      </c>
      <c r="AF208" s="390">
        <f>+AE208*$D208</f>
        <v>0</v>
      </c>
      <c r="AG208" s="391">
        <f>E208+G208+I208+K208+M208+O208+Q208+S208+U208+W208+Y208+AA208+AC208+AE208</f>
        <v>0</v>
      </c>
      <c r="AH208" s="390">
        <f>+AG208*$D208</f>
        <v>0</v>
      </c>
    </row>
    <row r="209" spans="1:34" ht="16.8">
      <c r="A209" s="452"/>
      <c r="B209" s="412"/>
      <c r="C209" s="462"/>
      <c r="D209" s="505"/>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1"/>
      <c r="AH209" s="390"/>
    </row>
    <row r="210" spans="1:34" ht="16.8">
      <c r="A210" s="392"/>
      <c r="B210" s="421" t="s">
        <v>357</v>
      </c>
      <c r="C210" s="387"/>
      <c r="D210" s="505"/>
      <c r="E210" s="389"/>
      <c r="F210" s="413">
        <f>SUM(F192:F209)</f>
        <v>215470</v>
      </c>
      <c r="G210" s="389"/>
      <c r="H210" s="413">
        <f>SUM(H192:H209)</f>
        <v>283832</v>
      </c>
      <c r="I210" s="389"/>
      <c r="J210" s="413">
        <f>SUM(J192:J209)</f>
        <v>342778</v>
      </c>
      <c r="K210" s="389"/>
      <c r="L210" s="413">
        <f>SUM(L192:L209)</f>
        <v>185242</v>
      </c>
      <c r="M210" s="389"/>
      <c r="N210" s="413">
        <f>SUM(N192:N209)</f>
        <v>0</v>
      </c>
      <c r="O210" s="389"/>
      <c r="P210" s="413">
        <f>SUM(P192:P209)</f>
        <v>18740</v>
      </c>
      <c r="Q210" s="389"/>
      <c r="R210" s="413">
        <f>SUM(R192:R209)</f>
        <v>0</v>
      </c>
      <c r="S210" s="389"/>
      <c r="T210" s="413">
        <f>SUM(T192:T209)</f>
        <v>0</v>
      </c>
      <c r="U210" s="413"/>
      <c r="V210" s="413">
        <f>SUM(V192:V209)</f>
        <v>0</v>
      </c>
      <c r="W210" s="389"/>
      <c r="X210" s="413">
        <f>SUM(X192:X209)</f>
        <v>25140</v>
      </c>
      <c r="Y210" s="413"/>
      <c r="Z210" s="413">
        <f>SUM(Z192:Z209)</f>
        <v>19942</v>
      </c>
      <c r="AA210" s="413"/>
      <c r="AB210" s="413">
        <f>SUM(AB192:AB209)</f>
        <v>0</v>
      </c>
      <c r="AC210" s="413"/>
      <c r="AD210" s="413">
        <f>SUM(AD192:AD209)</f>
        <v>0</v>
      </c>
      <c r="AE210" s="389"/>
      <c r="AF210" s="413">
        <f>SUM(AF192:AF209)</f>
        <v>0</v>
      </c>
      <c r="AG210" s="391"/>
      <c r="AH210" s="390"/>
    </row>
    <row r="211" spans="1:34" ht="16.8">
      <c r="A211" s="430"/>
      <c r="B211" s="400"/>
      <c r="C211" s="414"/>
      <c r="D211" s="505"/>
      <c r="E211" s="422"/>
      <c r="F211" s="413"/>
      <c r="G211" s="422"/>
      <c r="H211" s="413"/>
      <c r="I211" s="422"/>
      <c r="J211" s="413"/>
      <c r="K211" s="422"/>
      <c r="L211" s="413"/>
      <c r="M211" s="422"/>
      <c r="N211" s="413"/>
      <c r="O211" s="422"/>
      <c r="P211" s="413"/>
      <c r="Q211" s="422"/>
      <c r="R211" s="413"/>
      <c r="S211" s="422"/>
      <c r="T211" s="413"/>
      <c r="U211" s="422"/>
      <c r="V211" s="413"/>
      <c r="W211" s="422"/>
      <c r="X211" s="413"/>
      <c r="Y211" s="413"/>
      <c r="Z211" s="413"/>
      <c r="AA211" s="413"/>
      <c r="AB211" s="413"/>
      <c r="AC211" s="413"/>
      <c r="AD211" s="413"/>
      <c r="AE211" s="422"/>
      <c r="AF211" s="413"/>
      <c r="AG211" s="391"/>
      <c r="AH211" s="390"/>
    </row>
    <row r="212" spans="1:34" ht="16.8">
      <c r="A212" s="392"/>
      <c r="B212" s="434" t="s">
        <v>363</v>
      </c>
      <c r="C212" s="424"/>
      <c r="D212" s="505"/>
      <c r="E212" s="426"/>
      <c r="F212" s="426"/>
      <c r="G212" s="426"/>
      <c r="H212" s="426"/>
      <c r="I212" s="426"/>
      <c r="J212" s="426"/>
      <c r="K212" s="426"/>
      <c r="L212" s="426"/>
      <c r="M212" s="426"/>
      <c r="N212" s="426"/>
      <c r="O212" s="426"/>
      <c r="P212" s="426"/>
      <c r="Q212" s="426"/>
      <c r="R212" s="426"/>
      <c r="S212" s="426"/>
      <c r="T212" s="426"/>
      <c r="U212" s="426"/>
      <c r="V212" s="426"/>
      <c r="W212" s="426"/>
      <c r="X212" s="426"/>
      <c r="Y212" s="426"/>
      <c r="Z212" s="426"/>
      <c r="AA212" s="426"/>
      <c r="AB212" s="426"/>
      <c r="AC212" s="426"/>
      <c r="AD212" s="426"/>
      <c r="AE212" s="426"/>
      <c r="AF212" s="426"/>
      <c r="AG212" s="391"/>
      <c r="AH212" s="390"/>
    </row>
    <row r="213" spans="1:34" ht="16.8">
      <c r="A213" s="376"/>
      <c r="B213" s="463"/>
      <c r="C213" s="430"/>
      <c r="D213" s="505"/>
      <c r="E213" s="426"/>
      <c r="F213" s="426"/>
      <c r="G213" s="426"/>
      <c r="H213" s="426"/>
      <c r="I213" s="426"/>
      <c r="J213" s="426"/>
      <c r="K213" s="426"/>
      <c r="L213" s="426"/>
      <c r="M213" s="426"/>
      <c r="N213" s="426"/>
      <c r="O213" s="426"/>
      <c r="P213" s="426"/>
      <c r="Q213" s="426"/>
      <c r="R213" s="426"/>
      <c r="S213" s="426"/>
      <c r="T213" s="426"/>
      <c r="U213" s="426"/>
      <c r="V213" s="426"/>
      <c r="W213" s="426"/>
      <c r="X213" s="426"/>
      <c r="Y213" s="426"/>
      <c r="Z213" s="426"/>
      <c r="AA213" s="426"/>
      <c r="AB213" s="426"/>
      <c r="AC213" s="426"/>
      <c r="AD213" s="426"/>
      <c r="AE213" s="426"/>
      <c r="AF213" s="426"/>
      <c r="AG213" s="391"/>
      <c r="AH213" s="390"/>
    </row>
    <row r="214" spans="1:34" ht="16.8">
      <c r="A214" s="430"/>
      <c r="B214" s="463" t="s">
        <v>727</v>
      </c>
      <c r="C214" s="430"/>
      <c r="D214" s="505"/>
      <c r="E214" s="389"/>
      <c r="F214" s="390"/>
      <c r="G214" s="389"/>
      <c r="H214" s="390"/>
      <c r="I214" s="389"/>
      <c r="J214" s="390"/>
      <c r="K214" s="389"/>
      <c r="L214" s="390"/>
      <c r="M214" s="389"/>
      <c r="N214" s="390"/>
      <c r="O214" s="389"/>
      <c r="P214" s="390"/>
      <c r="Q214" s="389"/>
      <c r="R214" s="390"/>
      <c r="S214" s="389"/>
      <c r="T214" s="390"/>
      <c r="U214" s="390"/>
      <c r="V214" s="390"/>
      <c r="W214" s="389"/>
      <c r="X214" s="390"/>
      <c r="Y214" s="390"/>
      <c r="Z214" s="390"/>
      <c r="AA214" s="390"/>
      <c r="AB214" s="390"/>
      <c r="AC214" s="390"/>
      <c r="AD214" s="390"/>
      <c r="AE214" s="389"/>
      <c r="AF214" s="390"/>
      <c r="AG214" s="391"/>
      <c r="AH214" s="390"/>
    </row>
    <row r="215" spans="1:34" ht="100.8">
      <c r="A215" s="396">
        <f>A208+1</f>
        <v>69</v>
      </c>
      <c r="B215" s="464" t="s">
        <v>353</v>
      </c>
      <c r="C215" s="430"/>
      <c r="D215" s="505"/>
      <c r="E215" s="389"/>
      <c r="F215" s="390"/>
      <c r="G215" s="389"/>
      <c r="H215" s="390"/>
      <c r="I215" s="389"/>
      <c r="J215" s="390"/>
      <c r="K215" s="389"/>
      <c r="L215" s="390"/>
      <c r="M215" s="389"/>
      <c r="N215" s="390"/>
      <c r="O215" s="389"/>
      <c r="P215" s="390"/>
      <c r="Q215" s="389"/>
      <c r="R215" s="390"/>
      <c r="S215" s="389"/>
      <c r="T215" s="390"/>
      <c r="U215" s="390"/>
      <c r="V215" s="390"/>
      <c r="W215" s="389"/>
      <c r="X215" s="390"/>
      <c r="Y215" s="390"/>
      <c r="Z215" s="390"/>
      <c r="AA215" s="390"/>
      <c r="AB215" s="390"/>
      <c r="AC215" s="390"/>
      <c r="AD215" s="390"/>
      <c r="AE215" s="389"/>
      <c r="AF215" s="390"/>
      <c r="AG215" s="391"/>
      <c r="AH215" s="390"/>
    </row>
    <row r="216" spans="1:34" ht="201.6">
      <c r="A216" s="396"/>
      <c r="B216" s="464" t="s">
        <v>686</v>
      </c>
      <c r="C216" s="424" t="s">
        <v>6</v>
      </c>
      <c r="D216" s="505">
        <v>6480</v>
      </c>
      <c r="E216" s="389">
        <v>0</v>
      </c>
      <c r="F216" s="390">
        <f>+E216*$D216</f>
        <v>0</v>
      </c>
      <c r="G216" s="389">
        <v>0</v>
      </c>
      <c r="H216" s="390">
        <f>+G216*$D216</f>
        <v>0</v>
      </c>
      <c r="I216" s="389">
        <v>0</v>
      </c>
      <c r="J216" s="390">
        <f>+I216*$D216</f>
        <v>0</v>
      </c>
      <c r="K216" s="389">
        <v>0</v>
      </c>
      <c r="L216" s="390">
        <f>+K216*$D216</f>
        <v>0</v>
      </c>
      <c r="M216" s="389">
        <v>0</v>
      </c>
      <c r="N216" s="390">
        <f>+M216*$D216</f>
        <v>0</v>
      </c>
      <c r="O216" s="389">
        <v>0</v>
      </c>
      <c r="P216" s="390">
        <f>+O216*$D216</f>
        <v>0</v>
      </c>
      <c r="Q216" s="389">
        <v>0</v>
      </c>
      <c r="R216" s="390">
        <f>+Q216*$D216</f>
        <v>0</v>
      </c>
      <c r="S216" s="389">
        <v>0</v>
      </c>
      <c r="T216" s="390">
        <f>+S216*$D216</f>
        <v>0</v>
      </c>
      <c r="U216" s="390">
        <v>0</v>
      </c>
      <c r="V216" s="390">
        <f>+U216*$D216</f>
        <v>0</v>
      </c>
      <c r="W216" s="389">
        <v>0</v>
      </c>
      <c r="X216" s="390">
        <f>+W216*$D216</f>
        <v>0</v>
      </c>
      <c r="Y216" s="390">
        <v>0</v>
      </c>
      <c r="Z216" s="390">
        <f>+Y216*$D216</f>
        <v>0</v>
      </c>
      <c r="AA216" s="390">
        <v>0</v>
      </c>
      <c r="AB216" s="390">
        <f>+AA216*$D216</f>
        <v>0</v>
      </c>
      <c r="AC216" s="390"/>
      <c r="AD216" s="390"/>
      <c r="AE216" s="389">
        <v>0</v>
      </c>
      <c r="AF216" s="390">
        <f>+AE216*$D216</f>
        <v>0</v>
      </c>
      <c r="AG216" s="391">
        <f>E216+G216+I216+K216+M216+O216+Q216+S216+U216+W216+Y216+AA216+AC216+AE216</f>
        <v>0</v>
      </c>
      <c r="AH216" s="390">
        <f>+AG216*$D216</f>
        <v>0</v>
      </c>
    </row>
    <row r="217" spans="1:34" ht="16.8">
      <c r="A217" s="396"/>
      <c r="B217" s="464"/>
      <c r="C217" s="430"/>
      <c r="D217" s="505"/>
      <c r="E217" s="389"/>
      <c r="F217" s="390"/>
      <c r="G217" s="389"/>
      <c r="H217" s="390"/>
      <c r="I217" s="389"/>
      <c r="J217" s="390"/>
      <c r="K217" s="389"/>
      <c r="L217" s="390"/>
      <c r="M217" s="389"/>
      <c r="N217" s="390"/>
      <c r="O217" s="389"/>
      <c r="P217" s="390"/>
      <c r="Q217" s="389"/>
      <c r="R217" s="390"/>
      <c r="S217" s="389"/>
      <c r="T217" s="390"/>
      <c r="U217" s="390"/>
      <c r="V217" s="390"/>
      <c r="W217" s="389"/>
      <c r="X217" s="390"/>
      <c r="Y217" s="390"/>
      <c r="Z217" s="390"/>
      <c r="AA217" s="390"/>
      <c r="AB217" s="390"/>
      <c r="AC217" s="390"/>
      <c r="AD217" s="390"/>
      <c r="AE217" s="389"/>
      <c r="AF217" s="390"/>
      <c r="AG217" s="391"/>
      <c r="AH217" s="390"/>
    </row>
    <row r="218" spans="1:34" ht="16.8">
      <c r="A218" s="396"/>
      <c r="B218" s="465" t="s">
        <v>728</v>
      </c>
      <c r="C218" s="430"/>
      <c r="D218" s="505"/>
      <c r="E218" s="389"/>
      <c r="F218" s="390"/>
      <c r="G218" s="389"/>
      <c r="H218" s="390"/>
      <c r="I218" s="389"/>
      <c r="J218" s="390"/>
      <c r="K218" s="389"/>
      <c r="L218" s="390"/>
      <c r="M218" s="389"/>
      <c r="N218" s="390"/>
      <c r="O218" s="389"/>
      <c r="P218" s="390"/>
      <c r="Q218" s="389"/>
      <c r="R218" s="390"/>
      <c r="S218" s="389"/>
      <c r="T218" s="390"/>
      <c r="U218" s="390"/>
      <c r="V218" s="390"/>
      <c r="W218" s="389"/>
      <c r="X218" s="390"/>
      <c r="Y218" s="390"/>
      <c r="Z218" s="390"/>
      <c r="AA218" s="390"/>
      <c r="AB218" s="390"/>
      <c r="AC218" s="390"/>
      <c r="AD218" s="390"/>
      <c r="AE218" s="389"/>
      <c r="AF218" s="390"/>
      <c r="AG218" s="391"/>
      <c r="AH218" s="390"/>
    </row>
    <row r="219" spans="1:34" ht="16.8">
      <c r="A219" s="396"/>
      <c r="B219" s="466"/>
      <c r="C219" s="430"/>
      <c r="D219" s="505"/>
      <c r="E219" s="467"/>
      <c r="F219" s="390"/>
      <c r="G219" s="389"/>
      <c r="H219" s="390"/>
      <c r="I219" s="389"/>
      <c r="J219" s="390"/>
      <c r="K219" s="389"/>
      <c r="L219" s="390"/>
      <c r="M219" s="389"/>
      <c r="N219" s="390"/>
      <c r="O219" s="389"/>
      <c r="P219" s="390"/>
      <c r="Q219" s="389"/>
      <c r="R219" s="390"/>
      <c r="S219" s="389"/>
      <c r="T219" s="390"/>
      <c r="U219" s="390"/>
      <c r="V219" s="390"/>
      <c r="W219" s="389"/>
      <c r="X219" s="390"/>
      <c r="Y219" s="390"/>
      <c r="Z219" s="390"/>
      <c r="AA219" s="390"/>
      <c r="AB219" s="390"/>
      <c r="AC219" s="390"/>
      <c r="AD219" s="390"/>
      <c r="AE219" s="389"/>
      <c r="AF219" s="390"/>
      <c r="AG219" s="391"/>
      <c r="AH219" s="390"/>
    </row>
    <row r="220" spans="1:34" ht="16.8">
      <c r="A220" s="396"/>
      <c r="B220" s="465" t="s">
        <v>729</v>
      </c>
      <c r="C220" s="430"/>
      <c r="D220" s="505"/>
      <c r="E220" s="467"/>
      <c r="F220" s="390"/>
      <c r="G220" s="389"/>
      <c r="H220" s="390"/>
      <c r="I220" s="389"/>
      <c r="J220" s="390"/>
      <c r="K220" s="389"/>
      <c r="L220" s="390"/>
      <c r="M220" s="389"/>
      <c r="N220" s="390"/>
      <c r="O220" s="389"/>
      <c r="P220" s="390"/>
      <c r="Q220" s="389"/>
      <c r="R220" s="390"/>
      <c r="S220" s="389"/>
      <c r="T220" s="390"/>
      <c r="U220" s="390"/>
      <c r="V220" s="390"/>
      <c r="W220" s="389"/>
      <c r="X220" s="390"/>
      <c r="Y220" s="390"/>
      <c r="Z220" s="390"/>
      <c r="AA220" s="390"/>
      <c r="AB220" s="390"/>
      <c r="AC220" s="390"/>
      <c r="AD220" s="390"/>
      <c r="AE220" s="389"/>
      <c r="AF220" s="390"/>
      <c r="AG220" s="391"/>
      <c r="AH220" s="390"/>
    </row>
    <row r="221" spans="1:34" ht="134.4">
      <c r="A221" s="396">
        <f>A215+1</f>
        <v>70</v>
      </c>
      <c r="B221" s="460" t="s">
        <v>913</v>
      </c>
      <c r="C221" s="430" t="s">
        <v>6</v>
      </c>
      <c r="D221" s="505">
        <v>1480</v>
      </c>
      <c r="E221" s="467">
        <v>0</v>
      </c>
      <c r="F221" s="390">
        <f>+E221*$D221</f>
        <v>0</v>
      </c>
      <c r="G221" s="389">
        <v>0</v>
      </c>
      <c r="H221" s="390">
        <f>+G221*$D221</f>
        <v>0</v>
      </c>
      <c r="I221" s="389">
        <v>0</v>
      </c>
      <c r="J221" s="390">
        <f>+I221*$D221</f>
        <v>0</v>
      </c>
      <c r="K221" s="389">
        <v>0</v>
      </c>
      <c r="L221" s="390">
        <f>+K221*$D221</f>
        <v>0</v>
      </c>
      <c r="M221" s="389">
        <v>0</v>
      </c>
      <c r="N221" s="390">
        <f>+M221*$D221</f>
        <v>0</v>
      </c>
      <c r="O221" s="389">
        <v>0</v>
      </c>
      <c r="P221" s="390">
        <f>+O221*$D221</f>
        <v>0</v>
      </c>
      <c r="Q221" s="389">
        <v>0</v>
      </c>
      <c r="R221" s="390">
        <f>+Q221*$D221</f>
        <v>0</v>
      </c>
      <c r="S221" s="389">
        <v>0</v>
      </c>
      <c r="T221" s="390">
        <f>+S221*$D221</f>
        <v>0</v>
      </c>
      <c r="U221" s="390">
        <v>0</v>
      </c>
      <c r="V221" s="390">
        <f>+U221*$D221</f>
        <v>0</v>
      </c>
      <c r="W221" s="389">
        <v>0</v>
      </c>
      <c r="X221" s="390">
        <f>+W221*$D221</f>
        <v>0</v>
      </c>
      <c r="Y221" s="390">
        <v>0</v>
      </c>
      <c r="Z221" s="390">
        <f>+Y221*$D221</f>
        <v>0</v>
      </c>
      <c r="AA221" s="390">
        <v>0</v>
      </c>
      <c r="AB221" s="390">
        <f>+AA221*$D221</f>
        <v>0</v>
      </c>
      <c r="AC221" s="390"/>
      <c r="AD221" s="390"/>
      <c r="AE221" s="389">
        <v>0</v>
      </c>
      <c r="AF221" s="390">
        <f>+AE221*$D221</f>
        <v>0</v>
      </c>
      <c r="AG221" s="391">
        <f>E221+G221+I221+K221+M221+O221+Q221+S221+U221+W221+Y221+AA221+AC221+AE221</f>
        <v>0</v>
      </c>
      <c r="AH221" s="390">
        <f>+AG221*$D221</f>
        <v>0</v>
      </c>
    </row>
    <row r="222" spans="1:34" ht="16.8">
      <c r="A222" s="450"/>
      <c r="B222" s="466"/>
      <c r="C222" s="398"/>
      <c r="D222" s="505"/>
      <c r="E222" s="468"/>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1"/>
      <c r="AH222" s="390"/>
    </row>
    <row r="223" spans="1:34" ht="16.8">
      <c r="A223" s="469"/>
      <c r="B223" s="465" t="s">
        <v>730</v>
      </c>
      <c r="C223" s="470"/>
      <c r="D223" s="505"/>
      <c r="E223" s="468"/>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1"/>
      <c r="AH223" s="390"/>
    </row>
    <row r="224" spans="1:34" ht="218.4">
      <c r="A224" s="471">
        <f>A221+1</f>
        <v>71</v>
      </c>
      <c r="B224" s="472" t="s">
        <v>914</v>
      </c>
      <c r="C224" s="473" t="s">
        <v>6</v>
      </c>
      <c r="D224" s="505">
        <v>7480</v>
      </c>
      <c r="E224" s="467">
        <v>0</v>
      </c>
      <c r="F224" s="390">
        <f>+E224*$D224</f>
        <v>0</v>
      </c>
      <c r="G224" s="389">
        <v>0</v>
      </c>
      <c r="H224" s="390">
        <f>+G224*$D224</f>
        <v>0</v>
      </c>
      <c r="I224" s="389">
        <v>0</v>
      </c>
      <c r="J224" s="390">
        <f>+I224*$D224</f>
        <v>0</v>
      </c>
      <c r="K224" s="389">
        <v>0</v>
      </c>
      <c r="L224" s="390">
        <f>+K224*$D224</f>
        <v>0</v>
      </c>
      <c r="M224" s="389">
        <v>0</v>
      </c>
      <c r="N224" s="390">
        <f>+M224*$D224</f>
        <v>0</v>
      </c>
      <c r="O224" s="389">
        <v>0</v>
      </c>
      <c r="P224" s="390">
        <f>+O224*$D224</f>
        <v>0</v>
      </c>
      <c r="Q224" s="389">
        <v>0</v>
      </c>
      <c r="R224" s="390">
        <f>+Q224*$D224</f>
        <v>0</v>
      </c>
      <c r="S224" s="389">
        <v>0</v>
      </c>
      <c r="T224" s="390">
        <f>+S224*$D224</f>
        <v>0</v>
      </c>
      <c r="U224" s="390">
        <v>0</v>
      </c>
      <c r="V224" s="390">
        <f>+U224*$D224</f>
        <v>0</v>
      </c>
      <c r="W224" s="389">
        <v>0</v>
      </c>
      <c r="X224" s="390">
        <f>+W224*$D224</f>
        <v>0</v>
      </c>
      <c r="Y224" s="390">
        <v>0</v>
      </c>
      <c r="Z224" s="390">
        <f>+Y224*$D224</f>
        <v>0</v>
      </c>
      <c r="AA224" s="390">
        <v>0</v>
      </c>
      <c r="AB224" s="390">
        <f>+AA224*$D224</f>
        <v>0</v>
      </c>
      <c r="AC224" s="390"/>
      <c r="AD224" s="390"/>
      <c r="AE224" s="389">
        <v>0</v>
      </c>
      <c r="AF224" s="390">
        <f>+AE224*$D224</f>
        <v>0</v>
      </c>
      <c r="AG224" s="391">
        <f>E224+G224+I224+K224+M224+O224+Q224+S224+U224+W224+Y224+AA224+AC224+AE224</f>
        <v>0</v>
      </c>
      <c r="AH224" s="390">
        <f>+AG224*$D224</f>
        <v>0</v>
      </c>
    </row>
    <row r="225" spans="1:34" ht="16.8">
      <c r="A225" s="474"/>
      <c r="B225" s="475"/>
      <c r="C225" s="476"/>
      <c r="D225" s="505"/>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1"/>
      <c r="AH225" s="390"/>
    </row>
    <row r="226" spans="1:34" ht="184.8">
      <c r="A226" s="385">
        <f>A224+1</f>
        <v>72</v>
      </c>
      <c r="B226" s="402" t="s">
        <v>915</v>
      </c>
      <c r="C226" s="424" t="s">
        <v>6</v>
      </c>
      <c r="D226" s="505">
        <v>10450</v>
      </c>
      <c r="E226" s="389">
        <v>0</v>
      </c>
      <c r="F226" s="390">
        <f>+E226*$D226</f>
        <v>0</v>
      </c>
      <c r="G226" s="389">
        <v>0</v>
      </c>
      <c r="H226" s="390">
        <f>+G226*$D226</f>
        <v>0</v>
      </c>
      <c r="I226" s="389">
        <v>0</v>
      </c>
      <c r="J226" s="390">
        <f>+I226*$D226</f>
        <v>0</v>
      </c>
      <c r="K226" s="389">
        <v>6</v>
      </c>
      <c r="L226" s="390">
        <f>+K226*$D226</f>
        <v>62700</v>
      </c>
      <c r="M226" s="389">
        <v>0</v>
      </c>
      <c r="N226" s="390">
        <f>+M226*$D226</f>
        <v>0</v>
      </c>
      <c r="O226" s="389">
        <v>0</v>
      </c>
      <c r="P226" s="390">
        <f>+O226*$D226</f>
        <v>0</v>
      </c>
      <c r="Q226" s="389">
        <v>0</v>
      </c>
      <c r="R226" s="390">
        <f>+Q226*$D226</f>
        <v>0</v>
      </c>
      <c r="S226" s="389">
        <v>0</v>
      </c>
      <c r="T226" s="390">
        <f>+S226*$D226</f>
        <v>0</v>
      </c>
      <c r="U226" s="390">
        <v>0</v>
      </c>
      <c r="V226" s="390">
        <f>+U226*$D226</f>
        <v>0</v>
      </c>
      <c r="W226" s="389">
        <v>0</v>
      </c>
      <c r="X226" s="390">
        <f>+W226*$D226</f>
        <v>0</v>
      </c>
      <c r="Y226" s="390">
        <v>0</v>
      </c>
      <c r="Z226" s="390">
        <f>+Y226*$D226</f>
        <v>0</v>
      </c>
      <c r="AA226" s="390">
        <v>0</v>
      </c>
      <c r="AB226" s="390">
        <f>+AA226*$D226</f>
        <v>0</v>
      </c>
      <c r="AC226" s="390"/>
      <c r="AD226" s="390"/>
      <c r="AE226" s="389">
        <v>0</v>
      </c>
      <c r="AF226" s="390">
        <f>+AE226*$D226</f>
        <v>0</v>
      </c>
      <c r="AG226" s="391">
        <f>E226+G226+I226+K226+M226+O226+Q226+S226+U226+W226+Y226+AA226+AC226+AE226</f>
        <v>6</v>
      </c>
      <c r="AH226" s="390">
        <f>+AG226*$D226</f>
        <v>62700</v>
      </c>
    </row>
    <row r="227" spans="1:34" ht="16.8">
      <c r="A227" s="430"/>
      <c r="B227" s="465" t="s">
        <v>731</v>
      </c>
      <c r="C227" s="414"/>
      <c r="D227" s="505"/>
      <c r="E227" s="422"/>
      <c r="F227" s="422"/>
      <c r="G227" s="422"/>
      <c r="H227" s="422"/>
      <c r="I227" s="422"/>
      <c r="J227" s="422"/>
      <c r="K227" s="422"/>
      <c r="L227" s="422"/>
      <c r="M227" s="422"/>
      <c r="N227" s="422"/>
      <c r="O227" s="422"/>
      <c r="P227" s="422"/>
      <c r="Q227" s="422"/>
      <c r="R227" s="422"/>
      <c r="S227" s="422"/>
      <c r="T227" s="422"/>
      <c r="U227" s="422"/>
      <c r="V227" s="422"/>
      <c r="W227" s="422"/>
      <c r="X227" s="422"/>
      <c r="Y227" s="422"/>
      <c r="Z227" s="422"/>
      <c r="AA227" s="422"/>
      <c r="AB227" s="422"/>
      <c r="AC227" s="422"/>
      <c r="AD227" s="422"/>
      <c r="AE227" s="422"/>
      <c r="AF227" s="422"/>
      <c r="AG227" s="391"/>
      <c r="AH227" s="390"/>
    </row>
    <row r="228" spans="1:34" ht="409.6">
      <c r="A228" s="385">
        <f>A226+1</f>
        <v>73</v>
      </c>
      <c r="B228" s="386" t="s">
        <v>916</v>
      </c>
      <c r="C228" s="424" t="s">
        <v>6</v>
      </c>
      <c r="D228" s="505">
        <v>9700</v>
      </c>
      <c r="E228" s="389">
        <v>0</v>
      </c>
      <c r="F228" s="390">
        <f>+E228*$D228</f>
        <v>0</v>
      </c>
      <c r="G228" s="389">
        <v>0</v>
      </c>
      <c r="H228" s="390">
        <f>+G228*$D228</f>
        <v>0</v>
      </c>
      <c r="I228" s="389">
        <v>0</v>
      </c>
      <c r="J228" s="390">
        <f>+I228*$D228</f>
        <v>0</v>
      </c>
      <c r="K228" s="389">
        <v>0</v>
      </c>
      <c r="L228" s="390">
        <f>+K228*$D228</f>
        <v>0</v>
      </c>
      <c r="M228" s="389">
        <v>0</v>
      </c>
      <c r="N228" s="390">
        <f>+M228*$D228</f>
        <v>0</v>
      </c>
      <c r="O228" s="389">
        <v>0</v>
      </c>
      <c r="P228" s="390">
        <f>+O228*$D228</f>
        <v>0</v>
      </c>
      <c r="Q228" s="389">
        <v>0</v>
      </c>
      <c r="R228" s="390">
        <f>+Q228*$D228</f>
        <v>0</v>
      </c>
      <c r="S228" s="389">
        <v>0</v>
      </c>
      <c r="T228" s="390">
        <f>+S228*$D228</f>
        <v>0</v>
      </c>
      <c r="U228" s="390">
        <v>0</v>
      </c>
      <c r="V228" s="390">
        <f>+U228*$D228</f>
        <v>0</v>
      </c>
      <c r="W228" s="389">
        <v>0</v>
      </c>
      <c r="X228" s="390">
        <f>+W228*$D228</f>
        <v>0</v>
      </c>
      <c r="Y228" s="390">
        <v>0</v>
      </c>
      <c r="Z228" s="390">
        <f>+Y228*$D228</f>
        <v>0</v>
      </c>
      <c r="AA228" s="390">
        <v>0</v>
      </c>
      <c r="AB228" s="390">
        <f>+AA228*$D228</f>
        <v>0</v>
      </c>
      <c r="AC228" s="390"/>
      <c r="AD228" s="390"/>
      <c r="AE228" s="389">
        <v>0</v>
      </c>
      <c r="AF228" s="390">
        <f>+AE228*$D228</f>
        <v>0</v>
      </c>
      <c r="AG228" s="391">
        <f>E228+G228+I228+K228+M228+O228+Q228+S228+U228+W228+Y228+AA228+AC228+AE228</f>
        <v>0</v>
      </c>
      <c r="AH228" s="390">
        <f>+AG228*$D228</f>
        <v>0</v>
      </c>
    </row>
    <row r="229" spans="1:34" ht="16.8">
      <c r="A229" s="396"/>
      <c r="B229" s="429"/>
      <c r="C229" s="430"/>
      <c r="D229" s="505"/>
      <c r="E229" s="389"/>
      <c r="F229" s="390"/>
      <c r="G229" s="389"/>
      <c r="H229" s="390"/>
      <c r="I229" s="389"/>
      <c r="J229" s="390"/>
      <c r="K229" s="389"/>
      <c r="L229" s="390"/>
      <c r="M229" s="389"/>
      <c r="N229" s="390"/>
      <c r="O229" s="389"/>
      <c r="P229" s="390"/>
      <c r="Q229" s="389"/>
      <c r="R229" s="390"/>
      <c r="S229" s="389"/>
      <c r="T229" s="390"/>
      <c r="U229" s="390"/>
      <c r="V229" s="390"/>
      <c r="W229" s="389"/>
      <c r="X229" s="390"/>
      <c r="Y229" s="390"/>
      <c r="Z229" s="390"/>
      <c r="AA229" s="390"/>
      <c r="AB229" s="390"/>
      <c r="AC229" s="390"/>
      <c r="AD229" s="390"/>
      <c r="AE229" s="389"/>
      <c r="AF229" s="390"/>
      <c r="AG229" s="391"/>
      <c r="AH229" s="390"/>
    </row>
    <row r="230" spans="1:34" ht="84">
      <c r="A230" s="385">
        <f>A228+1</f>
        <v>74</v>
      </c>
      <c r="B230" s="386" t="s">
        <v>917</v>
      </c>
      <c r="C230" s="424" t="s">
        <v>8</v>
      </c>
      <c r="D230" s="505">
        <v>1250</v>
      </c>
      <c r="E230" s="389">
        <f>'Rest Rooms &amp; Toilet Dtl'!G424</f>
        <v>4</v>
      </c>
      <c r="F230" s="390">
        <f>+E230*$D230</f>
        <v>5000</v>
      </c>
      <c r="G230" s="389">
        <f>'Workers rest room&amp;change room'!G407</f>
        <v>6</v>
      </c>
      <c r="H230" s="390">
        <f>+G230*$D230</f>
        <v>7500</v>
      </c>
      <c r="I230" s="389">
        <f>'Health  Care Center DTL'!G621</f>
        <v>8</v>
      </c>
      <c r="J230" s="390">
        <f>+I230*$D230</f>
        <v>10000</v>
      </c>
      <c r="K230" s="389">
        <f>'Security Extension Dtl'!G390</f>
        <v>3</v>
      </c>
      <c r="L230" s="390">
        <f>+K230*$D230</f>
        <v>3750</v>
      </c>
      <c r="M230" s="389">
        <v>0</v>
      </c>
      <c r="N230" s="390">
        <f>+M230*$D230</f>
        <v>0</v>
      </c>
      <c r="O230" s="389">
        <f>'Oil Store'!G588</f>
        <v>2</v>
      </c>
      <c r="P230" s="390">
        <f>+O230*$D230</f>
        <v>2500</v>
      </c>
      <c r="Q230" s="389">
        <v>0</v>
      </c>
      <c r="R230" s="390">
        <f>+Q230*$D230</f>
        <v>0</v>
      </c>
      <c r="S230" s="389">
        <v>0</v>
      </c>
      <c r="T230" s="390">
        <f>+S230*$D230</f>
        <v>0</v>
      </c>
      <c r="U230" s="390">
        <v>0</v>
      </c>
      <c r="V230" s="390">
        <f>+U230*$D230</f>
        <v>0</v>
      </c>
      <c r="W230" s="389">
        <v>0</v>
      </c>
      <c r="X230" s="390">
        <f>+W230*$D230</f>
        <v>0</v>
      </c>
      <c r="Y230" s="390">
        <v>0</v>
      </c>
      <c r="Z230" s="390">
        <f>+Y230*$D230</f>
        <v>0</v>
      </c>
      <c r="AA230" s="390">
        <v>0</v>
      </c>
      <c r="AB230" s="390">
        <f>+AA230*$D230</f>
        <v>0</v>
      </c>
      <c r="AC230" s="390"/>
      <c r="AD230" s="390"/>
      <c r="AE230" s="389">
        <v>0</v>
      </c>
      <c r="AF230" s="390">
        <f>+AE230*$D230</f>
        <v>0</v>
      </c>
      <c r="AG230" s="391">
        <f>E230+G230+I230+K230+M230+O230+Q230+S230+U230+W230+Y230+AA230+AC230+AE230</f>
        <v>23</v>
      </c>
      <c r="AH230" s="390">
        <f>+AG230*$D230</f>
        <v>28750</v>
      </c>
    </row>
    <row r="231" spans="1:34" ht="16.8">
      <c r="A231" s="396"/>
      <c r="B231" s="421" t="s">
        <v>287</v>
      </c>
      <c r="C231" s="387"/>
      <c r="D231" s="505"/>
      <c r="E231" s="422"/>
      <c r="F231" s="413">
        <f>SUM(F214:F230)</f>
        <v>5000</v>
      </c>
      <c r="G231" s="389"/>
      <c r="H231" s="413">
        <f>SUM(H214:H230)</f>
        <v>7500</v>
      </c>
      <c r="I231" s="389"/>
      <c r="J231" s="413">
        <f>SUM(J214:J230)</f>
        <v>10000</v>
      </c>
      <c r="K231" s="389"/>
      <c r="L231" s="413">
        <f>SUM(L214:L230)</f>
        <v>66450</v>
      </c>
      <c r="M231" s="389"/>
      <c r="N231" s="413">
        <f>SUM(N214:N230)</f>
        <v>0</v>
      </c>
      <c r="O231" s="389"/>
      <c r="P231" s="413">
        <f>SUM(P214:P230)</f>
        <v>2500</v>
      </c>
      <c r="Q231" s="389"/>
      <c r="R231" s="413">
        <f>SUM(R214:R230)</f>
        <v>0</v>
      </c>
      <c r="S231" s="389"/>
      <c r="T231" s="413">
        <f>SUM(T214:T230)</f>
        <v>0</v>
      </c>
      <c r="U231" s="413"/>
      <c r="V231" s="413">
        <f>SUM(V214:V230)</f>
        <v>0</v>
      </c>
      <c r="W231" s="389"/>
      <c r="X231" s="413">
        <f>SUM(X214:X230)</f>
        <v>0</v>
      </c>
      <c r="Y231" s="413"/>
      <c r="Z231" s="413">
        <f>SUM(Z214:Z230)</f>
        <v>0</v>
      </c>
      <c r="AA231" s="413"/>
      <c r="AB231" s="413">
        <f>SUM(AB214:AB230)</f>
        <v>0</v>
      </c>
      <c r="AC231" s="413"/>
      <c r="AD231" s="413">
        <f>SUM(AD214:AD230)</f>
        <v>0</v>
      </c>
      <c r="AE231" s="389"/>
      <c r="AF231" s="413">
        <f>SUM(AF214:AF230)</f>
        <v>0</v>
      </c>
      <c r="AG231" s="391"/>
      <c r="AH231" s="390"/>
    </row>
    <row r="232" spans="1:34" ht="16.8">
      <c r="A232" s="396"/>
      <c r="B232" s="429"/>
      <c r="C232" s="430"/>
      <c r="D232" s="505"/>
      <c r="E232" s="389"/>
      <c r="F232" s="390"/>
      <c r="G232" s="389"/>
      <c r="H232" s="390"/>
      <c r="I232" s="389"/>
      <c r="J232" s="390"/>
      <c r="K232" s="389"/>
      <c r="L232" s="390"/>
      <c r="M232" s="389"/>
      <c r="N232" s="390"/>
      <c r="O232" s="389"/>
      <c r="P232" s="390"/>
      <c r="Q232" s="389"/>
      <c r="R232" s="390"/>
      <c r="S232" s="389"/>
      <c r="T232" s="390"/>
      <c r="U232" s="390"/>
      <c r="V232" s="390"/>
      <c r="W232" s="389"/>
      <c r="X232" s="390"/>
      <c r="Y232" s="390"/>
      <c r="Z232" s="390"/>
      <c r="AA232" s="390"/>
      <c r="AB232" s="390"/>
      <c r="AC232" s="390"/>
      <c r="AD232" s="390"/>
      <c r="AE232" s="389"/>
      <c r="AF232" s="390"/>
      <c r="AG232" s="391"/>
      <c r="AH232" s="390"/>
    </row>
    <row r="233" spans="1:34" ht="16.8">
      <c r="A233" s="392"/>
      <c r="B233" s="434" t="s">
        <v>296</v>
      </c>
      <c r="C233" s="387"/>
      <c r="D233" s="505"/>
      <c r="E233" s="389"/>
      <c r="F233" s="389"/>
      <c r="G233" s="389"/>
      <c r="H233" s="389"/>
      <c r="I233" s="389"/>
      <c r="J233" s="389"/>
      <c r="K233" s="389"/>
      <c r="L233" s="389"/>
      <c r="M233" s="389"/>
      <c r="N233" s="389"/>
      <c r="O233" s="389"/>
      <c r="P233" s="389"/>
      <c r="Q233" s="389"/>
      <c r="R233" s="389"/>
      <c r="S233" s="389"/>
      <c r="T233" s="389"/>
      <c r="U233" s="389"/>
      <c r="V233" s="389"/>
      <c r="W233" s="389"/>
      <c r="X233" s="389"/>
      <c r="Y233" s="389"/>
      <c r="Z233" s="389"/>
      <c r="AA233" s="389"/>
      <c r="AB233" s="389"/>
      <c r="AC233" s="389"/>
      <c r="AD233" s="389"/>
      <c r="AE233" s="389"/>
      <c r="AF233" s="389"/>
      <c r="AG233" s="391"/>
      <c r="AH233" s="390"/>
    </row>
    <row r="234" spans="1:34" ht="16.8">
      <c r="A234" s="392"/>
      <c r="B234" s="393"/>
      <c r="C234" s="387"/>
      <c r="D234" s="505"/>
      <c r="E234" s="389"/>
      <c r="F234" s="389"/>
      <c r="G234" s="389"/>
      <c r="H234" s="389"/>
      <c r="I234" s="389"/>
      <c r="J234" s="389"/>
      <c r="K234" s="389"/>
      <c r="L234" s="389"/>
      <c r="M234" s="389"/>
      <c r="N234" s="389"/>
      <c r="O234" s="389"/>
      <c r="P234" s="389"/>
      <c r="Q234" s="389"/>
      <c r="R234" s="389"/>
      <c r="S234" s="389"/>
      <c r="T234" s="389"/>
      <c r="U234" s="389"/>
      <c r="V234" s="389"/>
      <c r="W234" s="389"/>
      <c r="X234" s="389"/>
      <c r="Y234" s="389"/>
      <c r="Z234" s="389"/>
      <c r="AA234" s="389"/>
      <c r="AB234" s="389"/>
      <c r="AC234" s="389"/>
      <c r="AD234" s="389"/>
      <c r="AE234" s="389"/>
      <c r="AF234" s="389"/>
      <c r="AG234" s="391"/>
      <c r="AH234" s="390"/>
    </row>
    <row r="235" spans="1:34" ht="16.8">
      <c r="A235" s="396">
        <f>A230+1</f>
        <v>75</v>
      </c>
      <c r="B235" s="463" t="s">
        <v>162</v>
      </c>
      <c r="C235" s="414"/>
      <c r="D235" s="505"/>
      <c r="E235" s="389"/>
      <c r="F235" s="389"/>
      <c r="G235" s="389"/>
      <c r="H235" s="389"/>
      <c r="I235" s="389"/>
      <c r="J235" s="389"/>
      <c r="K235" s="389"/>
      <c r="L235" s="389"/>
      <c r="M235" s="389"/>
      <c r="N235" s="389"/>
      <c r="O235" s="389"/>
      <c r="P235" s="389"/>
      <c r="Q235" s="389"/>
      <c r="R235" s="389"/>
      <c r="S235" s="389"/>
      <c r="T235" s="389"/>
      <c r="U235" s="389"/>
      <c r="V235" s="389"/>
      <c r="W235" s="389"/>
      <c r="X235" s="389"/>
      <c r="Y235" s="389"/>
      <c r="Z235" s="389"/>
      <c r="AA235" s="389"/>
      <c r="AB235" s="389"/>
      <c r="AC235" s="389"/>
      <c r="AD235" s="389"/>
      <c r="AE235" s="389"/>
      <c r="AF235" s="389"/>
      <c r="AG235" s="391"/>
      <c r="AH235" s="390"/>
    </row>
    <row r="236" spans="1:34" ht="409.6">
      <c r="A236" s="435"/>
      <c r="B236" s="608" t="s">
        <v>957</v>
      </c>
      <c r="C236" s="387" t="s">
        <v>6</v>
      </c>
      <c r="D236" s="505">
        <v>2040</v>
      </c>
      <c r="E236" s="389">
        <f>'Rest Rooms &amp; Toilet Dtl'!G380</f>
        <v>79</v>
      </c>
      <c r="F236" s="390">
        <f>+E236*$D236</f>
        <v>161160</v>
      </c>
      <c r="G236" s="389">
        <f>'Workers rest room&amp;change room'!G375</f>
        <v>161</v>
      </c>
      <c r="H236" s="390">
        <f>+G236*$D236</f>
        <v>328440</v>
      </c>
      <c r="I236" s="389">
        <f>'Health  Care Center DTL'!G567</f>
        <v>228</v>
      </c>
      <c r="J236" s="390">
        <f>+I236*$D236</f>
        <v>465120</v>
      </c>
      <c r="K236" s="389">
        <f>'Security Extension Dtl'!G361</f>
        <v>17</v>
      </c>
      <c r="L236" s="390">
        <f>+K236*$D236</f>
        <v>34680</v>
      </c>
      <c r="M236" s="389">
        <v>0</v>
      </c>
      <c r="N236" s="390">
        <f>+M236*$D236</f>
        <v>0</v>
      </c>
      <c r="O236" s="389">
        <f>'Oil Store'!G560</f>
        <v>99</v>
      </c>
      <c r="P236" s="390">
        <f>+O236*$D236</f>
        <v>201960</v>
      </c>
      <c r="Q236" s="389">
        <v>0</v>
      </c>
      <c r="R236" s="390">
        <f>+Q236*$D236</f>
        <v>0</v>
      </c>
      <c r="S236" s="389">
        <v>0</v>
      </c>
      <c r="T236" s="390">
        <f>+S236*$D236</f>
        <v>0</v>
      </c>
      <c r="U236" s="390">
        <v>0</v>
      </c>
      <c r="V236" s="390">
        <f>+U236*$D236</f>
        <v>0</v>
      </c>
      <c r="W236" s="389">
        <v>0</v>
      </c>
      <c r="X236" s="390">
        <f>+W236*$D236</f>
        <v>0</v>
      </c>
      <c r="Y236" s="390">
        <f>'Office Area-1 Toilet '!G182</f>
        <v>16</v>
      </c>
      <c r="Z236" s="390">
        <f>+Y236*$D236</f>
        <v>32640</v>
      </c>
      <c r="AA236" s="390">
        <v>0</v>
      </c>
      <c r="AB236" s="390">
        <f>+AA236*$D236</f>
        <v>0</v>
      </c>
      <c r="AC236" s="390"/>
      <c r="AD236" s="390"/>
      <c r="AE236" s="389">
        <v>0</v>
      </c>
      <c r="AF236" s="390">
        <f>+AE236*$D236</f>
        <v>0</v>
      </c>
      <c r="AG236" s="391">
        <f>E236+G236+I236+K236+M236+O236+Q236+S236+U236+W236+Y236+AA236+AC236+AE236</f>
        <v>600</v>
      </c>
      <c r="AH236" s="390">
        <f>+AG236*$D236</f>
        <v>1224000</v>
      </c>
    </row>
    <row r="237" spans="1:34" ht="33.6">
      <c r="A237" s="408"/>
      <c r="B237" s="609" t="s">
        <v>972</v>
      </c>
      <c r="C237" s="414"/>
      <c r="D237" s="505"/>
      <c r="E237" s="389"/>
      <c r="F237" s="390"/>
      <c r="G237" s="389"/>
      <c r="H237" s="390"/>
      <c r="I237" s="389"/>
      <c r="J237" s="390"/>
      <c r="K237" s="389"/>
      <c r="L237" s="390"/>
      <c r="M237" s="389"/>
      <c r="N237" s="390"/>
      <c r="O237" s="389"/>
      <c r="P237" s="390"/>
      <c r="Q237" s="389"/>
      <c r="R237" s="390"/>
      <c r="S237" s="389"/>
      <c r="T237" s="390"/>
      <c r="U237" s="390"/>
      <c r="V237" s="390"/>
      <c r="W237" s="389"/>
      <c r="X237" s="390"/>
      <c r="Y237" s="390"/>
      <c r="Z237" s="390"/>
      <c r="AA237" s="390"/>
      <c r="AB237" s="390"/>
      <c r="AC237" s="390"/>
      <c r="AD237" s="390"/>
      <c r="AE237" s="389"/>
      <c r="AF237" s="390"/>
      <c r="AG237" s="391"/>
      <c r="AH237" s="390"/>
    </row>
    <row r="238" spans="1:34" ht="151.19999999999999">
      <c r="A238" s="408"/>
      <c r="B238" s="610" t="s">
        <v>973</v>
      </c>
      <c r="C238" s="414"/>
      <c r="D238" s="505"/>
      <c r="E238" s="389"/>
      <c r="F238" s="390"/>
      <c r="G238" s="389"/>
      <c r="H238" s="390"/>
      <c r="I238" s="389"/>
      <c r="J238" s="390"/>
      <c r="K238" s="389"/>
      <c r="L238" s="390"/>
      <c r="M238" s="389"/>
      <c r="N238" s="390"/>
      <c r="O238" s="389"/>
      <c r="P238" s="390"/>
      <c r="Q238" s="389"/>
      <c r="R238" s="390"/>
      <c r="S238" s="389"/>
      <c r="T238" s="390"/>
      <c r="U238" s="390"/>
      <c r="V238" s="390"/>
      <c r="W238" s="389"/>
      <c r="X238" s="390"/>
      <c r="Y238" s="390"/>
      <c r="Z238" s="390"/>
      <c r="AA238" s="390"/>
      <c r="AB238" s="390"/>
      <c r="AC238" s="390"/>
      <c r="AD238" s="390"/>
      <c r="AE238" s="389"/>
      <c r="AF238" s="390"/>
      <c r="AG238" s="391"/>
      <c r="AH238" s="390"/>
    </row>
    <row r="239" spans="1:34" ht="100.8">
      <c r="A239" s="408"/>
      <c r="B239" s="610" t="s">
        <v>974</v>
      </c>
      <c r="C239" s="414"/>
      <c r="D239" s="505"/>
      <c r="E239" s="389"/>
      <c r="F239" s="390"/>
      <c r="G239" s="389"/>
      <c r="H239" s="390"/>
      <c r="I239" s="389"/>
      <c r="J239" s="390"/>
      <c r="K239" s="389"/>
      <c r="L239" s="390"/>
      <c r="M239" s="389"/>
      <c r="N239" s="390"/>
      <c r="O239" s="389"/>
      <c r="P239" s="390"/>
      <c r="Q239" s="389"/>
      <c r="R239" s="390"/>
      <c r="S239" s="389"/>
      <c r="T239" s="390"/>
      <c r="U239" s="390"/>
      <c r="V239" s="390"/>
      <c r="W239" s="389"/>
      <c r="X239" s="390"/>
      <c r="Y239" s="390"/>
      <c r="Z239" s="390"/>
      <c r="AA239" s="390"/>
      <c r="AB239" s="390"/>
      <c r="AC239" s="390"/>
      <c r="AD239" s="390"/>
      <c r="AE239" s="389"/>
      <c r="AF239" s="390"/>
      <c r="AG239" s="391"/>
      <c r="AH239" s="390"/>
    </row>
    <row r="240" spans="1:34" ht="50.4">
      <c r="A240" s="408"/>
      <c r="B240" s="477" t="s">
        <v>918</v>
      </c>
      <c r="C240" s="414"/>
      <c r="D240" s="505"/>
      <c r="E240" s="389"/>
      <c r="F240" s="390"/>
      <c r="G240" s="389"/>
      <c r="H240" s="390"/>
      <c r="I240" s="389"/>
      <c r="J240" s="390"/>
      <c r="K240" s="389"/>
      <c r="L240" s="390"/>
      <c r="M240" s="389"/>
      <c r="N240" s="390"/>
      <c r="O240" s="389"/>
      <c r="P240" s="390"/>
      <c r="Q240" s="389"/>
      <c r="R240" s="390"/>
      <c r="S240" s="389"/>
      <c r="T240" s="390"/>
      <c r="U240" s="390"/>
      <c r="V240" s="390"/>
      <c r="W240" s="389"/>
      <c r="X240" s="390"/>
      <c r="Y240" s="390"/>
      <c r="Z240" s="390"/>
      <c r="AA240" s="390"/>
      <c r="AB240" s="390"/>
      <c r="AC240" s="390"/>
      <c r="AD240" s="390"/>
      <c r="AE240" s="389"/>
      <c r="AF240" s="390"/>
      <c r="AG240" s="391"/>
      <c r="AH240" s="390"/>
    </row>
    <row r="241" spans="1:34" ht="16.8">
      <c r="A241" s="408"/>
      <c r="B241" s="610"/>
      <c r="C241" s="414"/>
      <c r="D241" s="505"/>
      <c r="E241" s="389"/>
      <c r="F241" s="390"/>
      <c r="G241" s="389"/>
      <c r="H241" s="390"/>
      <c r="I241" s="389"/>
      <c r="J241" s="390"/>
      <c r="K241" s="389"/>
      <c r="L241" s="390"/>
      <c r="M241" s="389"/>
      <c r="N241" s="390"/>
      <c r="O241" s="389"/>
      <c r="P241" s="390"/>
      <c r="Q241" s="389"/>
      <c r="R241" s="390"/>
      <c r="S241" s="389"/>
      <c r="T241" s="390"/>
      <c r="U241" s="390"/>
      <c r="V241" s="390"/>
      <c r="W241" s="389"/>
      <c r="X241" s="390"/>
      <c r="Y241" s="390"/>
      <c r="Z241" s="390"/>
      <c r="AA241" s="390"/>
      <c r="AB241" s="390"/>
      <c r="AC241" s="390"/>
      <c r="AD241" s="390"/>
      <c r="AE241" s="389"/>
      <c r="AF241" s="390"/>
      <c r="AG241" s="391"/>
      <c r="AH241" s="390"/>
    </row>
    <row r="242" spans="1:34" ht="16.8">
      <c r="A242" s="408">
        <f>A235+1</f>
        <v>76</v>
      </c>
      <c r="B242" s="478" t="s">
        <v>863</v>
      </c>
      <c r="C242" s="414"/>
      <c r="D242" s="505"/>
      <c r="E242" s="389"/>
      <c r="F242" s="390"/>
      <c r="G242" s="389"/>
      <c r="H242" s="390"/>
      <c r="I242" s="389"/>
      <c r="J242" s="390"/>
      <c r="K242" s="389"/>
      <c r="L242" s="390"/>
      <c r="M242" s="389"/>
      <c r="N242" s="390"/>
      <c r="O242" s="389"/>
      <c r="P242" s="390"/>
      <c r="Q242" s="389"/>
      <c r="R242" s="390"/>
      <c r="S242" s="389"/>
      <c r="T242" s="390"/>
      <c r="U242" s="390"/>
      <c r="V242" s="390"/>
      <c r="W242" s="389"/>
      <c r="X242" s="390"/>
      <c r="Y242" s="390"/>
      <c r="Z242" s="390"/>
      <c r="AA242" s="390"/>
      <c r="AB242" s="390"/>
      <c r="AC242" s="390"/>
      <c r="AD242" s="390"/>
      <c r="AE242" s="389"/>
      <c r="AF242" s="390"/>
      <c r="AG242" s="391"/>
      <c r="AH242" s="390"/>
    </row>
    <row r="243" spans="1:34" ht="369.6">
      <c r="A243" s="435"/>
      <c r="B243" s="611" t="s">
        <v>958</v>
      </c>
      <c r="C243" s="387" t="s">
        <v>6</v>
      </c>
      <c r="D243" s="505">
        <v>940</v>
      </c>
      <c r="E243" s="389">
        <f>'Rest Rooms &amp; Toilet Dtl'!G383</f>
        <v>0</v>
      </c>
      <c r="F243" s="390">
        <f>+E243*$D243</f>
        <v>0</v>
      </c>
      <c r="G243" s="389">
        <v>0</v>
      </c>
      <c r="H243" s="390">
        <f>+G243*$D243</f>
        <v>0</v>
      </c>
      <c r="I243" s="389">
        <v>0</v>
      </c>
      <c r="J243" s="390">
        <f>+I243*$D243</f>
        <v>0</v>
      </c>
      <c r="K243" s="389">
        <v>0</v>
      </c>
      <c r="L243" s="390">
        <f>+K243*$D243</f>
        <v>0</v>
      </c>
      <c r="M243" s="389">
        <v>0</v>
      </c>
      <c r="N243" s="390">
        <f>+M243*$D243</f>
        <v>0</v>
      </c>
      <c r="O243" s="389">
        <v>0</v>
      </c>
      <c r="P243" s="390">
        <f>+O243*$D243</f>
        <v>0</v>
      </c>
      <c r="Q243" s="389">
        <v>0</v>
      </c>
      <c r="R243" s="390">
        <f>+Q243*$D243</f>
        <v>0</v>
      </c>
      <c r="S243" s="389">
        <v>0</v>
      </c>
      <c r="T243" s="390">
        <f>+S243*$D243</f>
        <v>0</v>
      </c>
      <c r="U243" s="390">
        <v>0</v>
      </c>
      <c r="V243" s="390">
        <f>+U243*$D243</f>
        <v>0</v>
      </c>
      <c r="W243" s="389">
        <f>'Sump &amp; External  Servieces Dtl '!G126</f>
        <v>39</v>
      </c>
      <c r="X243" s="390">
        <f>+W243*$D243</f>
        <v>36660</v>
      </c>
      <c r="Y243" s="390">
        <v>0</v>
      </c>
      <c r="Z243" s="390">
        <f>+Y243*$D243</f>
        <v>0</v>
      </c>
      <c r="AA243" s="390">
        <v>0</v>
      </c>
      <c r="AB243" s="390">
        <f>+AA243*$D243</f>
        <v>0</v>
      </c>
      <c r="AC243" s="390">
        <f>'SEPTIC TANK(100 CAPACITY)'!G80</f>
        <v>55</v>
      </c>
      <c r="AD243" s="390">
        <f>+AC243*$D243</f>
        <v>51700</v>
      </c>
      <c r="AE243" s="389">
        <v>0</v>
      </c>
      <c r="AF243" s="390">
        <f>+AE243*$D243</f>
        <v>0</v>
      </c>
      <c r="AG243" s="391">
        <f>E243+G243+I243+K243+M243+O243+Q243+S243+U243+W243+Y243+AA243+AC243+AE243</f>
        <v>94</v>
      </c>
      <c r="AH243" s="390">
        <f>+AG243*$D243</f>
        <v>88360</v>
      </c>
    </row>
    <row r="244" spans="1:34" ht="16.8">
      <c r="A244" s="452"/>
      <c r="B244" s="453"/>
      <c r="C244" s="387"/>
      <c r="D244" s="505"/>
      <c r="E244" s="389"/>
      <c r="F244" s="389"/>
      <c r="G244" s="389"/>
      <c r="H244" s="389"/>
      <c r="I244" s="389"/>
      <c r="J244" s="389"/>
      <c r="K244" s="389"/>
      <c r="L244" s="389"/>
      <c r="M244" s="389"/>
      <c r="N244" s="389"/>
      <c r="O244" s="389"/>
      <c r="P244" s="389"/>
      <c r="Q244" s="389"/>
      <c r="R244" s="389"/>
      <c r="S244" s="389"/>
      <c r="T244" s="389"/>
      <c r="U244" s="389"/>
      <c r="V244" s="389"/>
      <c r="W244" s="389"/>
      <c r="X244" s="389"/>
      <c r="Y244" s="389"/>
      <c r="Z244" s="389"/>
      <c r="AA244" s="389"/>
      <c r="AB244" s="389"/>
      <c r="AC244" s="389"/>
      <c r="AD244" s="389"/>
      <c r="AE244" s="389"/>
      <c r="AF244" s="389"/>
      <c r="AG244" s="391"/>
      <c r="AH244" s="390"/>
    </row>
    <row r="245" spans="1:34" ht="16.8">
      <c r="A245" s="408"/>
      <c r="B245" s="459" t="s">
        <v>288</v>
      </c>
      <c r="C245" s="414"/>
      <c r="D245" s="505"/>
      <c r="E245" s="389"/>
      <c r="F245" s="413">
        <f>SUM(F236:F244)</f>
        <v>161160</v>
      </c>
      <c r="G245" s="389"/>
      <c r="H245" s="413">
        <f>SUM(H236:H244)</f>
        <v>328440</v>
      </c>
      <c r="I245" s="389"/>
      <c r="J245" s="413">
        <f>SUM(J236:J244)</f>
        <v>465120</v>
      </c>
      <c r="K245" s="389"/>
      <c r="L245" s="413">
        <f>SUM(L236:L244)</f>
        <v>34680</v>
      </c>
      <c r="M245" s="389"/>
      <c r="N245" s="413">
        <f>SUM(N236:N244)</f>
        <v>0</v>
      </c>
      <c r="O245" s="389"/>
      <c r="P245" s="413">
        <f>SUM(P236:P244)</f>
        <v>201960</v>
      </c>
      <c r="Q245" s="389"/>
      <c r="R245" s="413">
        <f>SUM(R236:R244)</f>
        <v>0</v>
      </c>
      <c r="S245" s="389"/>
      <c r="T245" s="413">
        <f>SUM(T236:T244)</f>
        <v>0</v>
      </c>
      <c r="U245" s="413"/>
      <c r="V245" s="413">
        <f>SUM(V236:V244)</f>
        <v>0</v>
      </c>
      <c r="W245" s="389"/>
      <c r="X245" s="413">
        <f>SUM(X236:X244)</f>
        <v>36660</v>
      </c>
      <c r="Y245" s="413"/>
      <c r="Z245" s="413">
        <f>SUM(Z236:Z244)</f>
        <v>32640</v>
      </c>
      <c r="AA245" s="413"/>
      <c r="AB245" s="413">
        <f>SUM(AB236:AB244)</f>
        <v>0</v>
      </c>
      <c r="AC245" s="413"/>
      <c r="AD245" s="413">
        <f>SUM(AD236:AD244)</f>
        <v>51700</v>
      </c>
      <c r="AE245" s="389"/>
      <c r="AF245" s="413">
        <f>SUM(AF236:AF244)</f>
        <v>0</v>
      </c>
      <c r="AG245" s="391"/>
      <c r="AH245" s="390"/>
    </row>
    <row r="246" spans="1:34" ht="16.8">
      <c r="A246" s="392"/>
      <c r="B246" s="393"/>
      <c r="C246" s="387"/>
      <c r="D246" s="505"/>
      <c r="E246" s="389"/>
      <c r="F246" s="389"/>
      <c r="G246" s="389"/>
      <c r="H246" s="389"/>
      <c r="I246" s="389"/>
      <c r="J246" s="389"/>
      <c r="K246" s="389"/>
      <c r="L246" s="389"/>
      <c r="M246" s="389"/>
      <c r="N246" s="389"/>
      <c r="O246" s="389"/>
      <c r="P246" s="389"/>
      <c r="Q246" s="389"/>
      <c r="R246" s="389"/>
      <c r="S246" s="389"/>
      <c r="T246" s="389"/>
      <c r="U246" s="389"/>
      <c r="V246" s="389"/>
      <c r="W246" s="389"/>
      <c r="X246" s="389"/>
      <c r="Y246" s="389"/>
      <c r="Z246" s="389"/>
      <c r="AA246" s="389"/>
      <c r="AB246" s="389"/>
      <c r="AC246" s="389"/>
      <c r="AD246" s="389"/>
      <c r="AE246" s="389"/>
      <c r="AF246" s="389"/>
      <c r="AG246" s="391"/>
      <c r="AH246" s="390"/>
    </row>
    <row r="247" spans="1:34" ht="16.8">
      <c r="A247" s="376"/>
      <c r="B247" s="463" t="s">
        <v>364</v>
      </c>
      <c r="C247" s="414"/>
      <c r="D247" s="505"/>
      <c r="E247" s="389"/>
      <c r="F247" s="389"/>
      <c r="G247" s="389"/>
      <c r="H247" s="389"/>
      <c r="I247" s="389"/>
      <c r="J247" s="389"/>
      <c r="K247" s="389"/>
      <c r="L247" s="389"/>
      <c r="M247" s="389"/>
      <c r="N247" s="389"/>
      <c r="O247" s="389"/>
      <c r="P247" s="389"/>
      <c r="Q247" s="389"/>
      <c r="R247" s="389"/>
      <c r="S247" s="389"/>
      <c r="T247" s="389"/>
      <c r="U247" s="389"/>
      <c r="V247" s="389"/>
      <c r="W247" s="389"/>
      <c r="X247" s="389"/>
      <c r="Y247" s="389"/>
      <c r="Z247" s="389"/>
      <c r="AA247" s="389"/>
      <c r="AB247" s="389"/>
      <c r="AC247" s="389"/>
      <c r="AD247" s="389"/>
      <c r="AE247" s="389"/>
      <c r="AF247" s="389"/>
      <c r="AG247" s="391"/>
      <c r="AH247" s="390"/>
    </row>
    <row r="248" spans="1:34" ht="16.8">
      <c r="A248" s="392"/>
      <c r="B248" s="393"/>
      <c r="C248" s="392"/>
      <c r="D248" s="505"/>
      <c r="E248" s="457"/>
      <c r="F248" s="457"/>
      <c r="G248" s="457"/>
      <c r="H248" s="457"/>
      <c r="I248" s="457"/>
      <c r="J248" s="457"/>
      <c r="K248" s="457"/>
      <c r="L248" s="457"/>
      <c r="M248" s="457"/>
      <c r="N248" s="457"/>
      <c r="O248" s="457"/>
      <c r="P248" s="457"/>
      <c r="Q248" s="457"/>
      <c r="R248" s="457"/>
      <c r="S248" s="457"/>
      <c r="T248" s="457"/>
      <c r="U248" s="457"/>
      <c r="V248" s="457"/>
      <c r="W248" s="457"/>
      <c r="X248" s="457"/>
      <c r="Y248" s="457"/>
      <c r="Z248" s="457"/>
      <c r="AA248" s="457"/>
      <c r="AB248" s="457"/>
      <c r="AC248" s="457"/>
      <c r="AD248" s="457"/>
      <c r="AE248" s="457"/>
      <c r="AF248" s="457"/>
      <c r="AG248" s="391"/>
      <c r="AH248" s="390"/>
    </row>
    <row r="249" spans="1:34" ht="252">
      <c r="A249" s="385">
        <f>A242+1</f>
        <v>77</v>
      </c>
      <c r="B249" s="386" t="s">
        <v>687</v>
      </c>
      <c r="C249" s="424"/>
      <c r="D249" s="505"/>
      <c r="E249" s="426"/>
      <c r="F249" s="426"/>
      <c r="G249" s="426"/>
      <c r="H249" s="426"/>
      <c r="I249" s="426"/>
      <c r="J249" s="426"/>
      <c r="K249" s="426"/>
      <c r="L249" s="426"/>
      <c r="M249" s="426"/>
      <c r="N249" s="426"/>
      <c r="O249" s="426"/>
      <c r="P249" s="426"/>
      <c r="Q249" s="426"/>
      <c r="R249" s="426"/>
      <c r="S249" s="426"/>
      <c r="T249" s="426"/>
      <c r="U249" s="426"/>
      <c r="V249" s="426"/>
      <c r="W249" s="426"/>
      <c r="X249" s="426"/>
      <c r="Y249" s="426"/>
      <c r="Z249" s="426"/>
      <c r="AA249" s="426"/>
      <c r="AB249" s="426"/>
      <c r="AC249" s="426"/>
      <c r="AD249" s="426"/>
      <c r="AE249" s="426"/>
      <c r="AF249" s="426"/>
      <c r="AG249" s="391"/>
      <c r="AH249" s="390"/>
    </row>
    <row r="250" spans="1:34" ht="16.8">
      <c r="A250" s="424"/>
      <c r="B250" s="480" t="s">
        <v>993</v>
      </c>
      <c r="C250" s="424" t="s">
        <v>6</v>
      </c>
      <c r="D250" s="528">
        <v>665</v>
      </c>
      <c r="E250" s="389">
        <v>0</v>
      </c>
      <c r="F250" s="390">
        <f>+E250*$D250</f>
        <v>0</v>
      </c>
      <c r="G250" s="389">
        <v>0</v>
      </c>
      <c r="H250" s="390">
        <f>+G250*$D250</f>
        <v>0</v>
      </c>
      <c r="I250" s="389">
        <v>0</v>
      </c>
      <c r="J250" s="390">
        <f>+I250*$D250</f>
        <v>0</v>
      </c>
      <c r="K250" s="389">
        <v>0</v>
      </c>
      <c r="L250" s="390">
        <f>+K250*$D250</f>
        <v>0</v>
      </c>
      <c r="M250" s="389">
        <v>0</v>
      </c>
      <c r="N250" s="390">
        <f>+M250*$D250</f>
        <v>0</v>
      </c>
      <c r="O250" s="389">
        <v>0</v>
      </c>
      <c r="P250" s="390">
        <f>+O250*$D250</f>
        <v>0</v>
      </c>
      <c r="Q250" s="389">
        <v>0</v>
      </c>
      <c r="R250" s="390">
        <f>+Q250*$D250</f>
        <v>0</v>
      </c>
      <c r="S250" s="389">
        <f>'Search  Barrier Dtl'!G115</f>
        <v>54</v>
      </c>
      <c r="T250" s="390">
        <f>+S250*$D250</f>
        <v>35910</v>
      </c>
      <c r="U250" s="390">
        <v>0</v>
      </c>
      <c r="V250" s="390">
        <f>+U250*$D250</f>
        <v>0</v>
      </c>
      <c r="W250" s="389">
        <v>0</v>
      </c>
      <c r="X250" s="390">
        <f>+W250*$D250</f>
        <v>0</v>
      </c>
      <c r="Y250" s="390">
        <v>0</v>
      </c>
      <c r="Z250" s="390">
        <f>+Y250*$D250</f>
        <v>0</v>
      </c>
      <c r="AA250" s="390">
        <v>0</v>
      </c>
      <c r="AB250" s="390">
        <f>+AA250*$D250</f>
        <v>0</v>
      </c>
      <c r="AC250" s="390"/>
      <c r="AD250" s="390"/>
      <c r="AE250" s="389"/>
      <c r="AF250" s="390">
        <f>+AE250*$D250</f>
        <v>0</v>
      </c>
      <c r="AG250" s="391">
        <f t="shared" ref="AG250:AG251" si="58">E250+G250+I250+K250+M250+O250+Q250+S250+U250+W250+Y250+AA250+AC250+AE250</f>
        <v>54</v>
      </c>
      <c r="AH250" s="390">
        <f>+AG250*$D250</f>
        <v>35910</v>
      </c>
    </row>
    <row r="251" spans="1:34" ht="268.8">
      <c r="A251" s="430" t="s">
        <v>994</v>
      </c>
      <c r="B251" s="386" t="s">
        <v>995</v>
      </c>
      <c r="C251" s="424" t="s">
        <v>6</v>
      </c>
      <c r="D251" s="528">
        <v>275</v>
      </c>
      <c r="E251" s="389">
        <v>0</v>
      </c>
      <c r="F251" s="390">
        <f>+E251*$D251</f>
        <v>0</v>
      </c>
      <c r="G251" s="389">
        <v>0</v>
      </c>
      <c r="H251" s="390">
        <f>+G251*$D251</f>
        <v>0</v>
      </c>
      <c r="I251" s="389">
        <v>0</v>
      </c>
      <c r="J251" s="390">
        <f>+I251*$D251</f>
        <v>0</v>
      </c>
      <c r="K251" s="389">
        <v>0</v>
      </c>
      <c r="L251" s="390">
        <f>+K251*$D251</f>
        <v>0</v>
      </c>
      <c r="M251" s="389">
        <f>'Scrap yard bins'!G324</f>
        <v>500</v>
      </c>
      <c r="N251" s="390">
        <f>+M251*$D251</f>
        <v>137500</v>
      </c>
      <c r="O251" s="389">
        <v>0</v>
      </c>
      <c r="P251" s="390">
        <f>+O251*$D251</f>
        <v>0</v>
      </c>
      <c r="Q251" s="389">
        <f>'Parking Shed Dtl.'!G194</f>
        <v>1120.9000000000001</v>
      </c>
      <c r="R251" s="390">
        <f>+Q251*$D251</f>
        <v>308247.5</v>
      </c>
      <c r="S251" s="389">
        <v>0</v>
      </c>
      <c r="T251" s="390">
        <f>+S251*$D251</f>
        <v>0</v>
      </c>
      <c r="U251" s="390">
        <f>'Ambulance Shed '!G194</f>
        <v>31</v>
      </c>
      <c r="V251" s="390">
        <f>+U251*$D251</f>
        <v>8525</v>
      </c>
      <c r="W251" s="389">
        <v>0</v>
      </c>
      <c r="X251" s="390">
        <f>+W251*$D251</f>
        <v>0</v>
      </c>
      <c r="Y251" s="390">
        <f>'Office Area-1 Toilet '!G210</f>
        <v>26</v>
      </c>
      <c r="Z251" s="390">
        <f>+Y251*$D251</f>
        <v>7150</v>
      </c>
      <c r="AA251" s="390">
        <v>0</v>
      </c>
      <c r="AB251" s="390">
        <f>+AA251*$D251</f>
        <v>0</v>
      </c>
      <c r="AC251" s="390"/>
      <c r="AD251" s="390"/>
      <c r="AE251" s="389"/>
      <c r="AF251" s="390">
        <f>+AE251*$D251</f>
        <v>0</v>
      </c>
      <c r="AG251" s="391">
        <f t="shared" si="58"/>
        <v>1677.9</v>
      </c>
      <c r="AH251" s="390">
        <f>+AG251*$D251</f>
        <v>461422.5</v>
      </c>
    </row>
    <row r="252" spans="1:34" ht="16.8">
      <c r="A252" s="430"/>
      <c r="B252" s="529"/>
      <c r="C252" s="430"/>
      <c r="D252" s="505"/>
      <c r="E252" s="389"/>
      <c r="F252" s="390"/>
      <c r="G252" s="389"/>
      <c r="H252" s="390"/>
      <c r="I252" s="389"/>
      <c r="J252" s="390"/>
      <c r="K252" s="389"/>
      <c r="L252" s="390"/>
      <c r="M252" s="389"/>
      <c r="N252" s="390"/>
      <c r="O252" s="389"/>
      <c r="P252" s="390"/>
      <c r="Q252" s="389"/>
      <c r="R252" s="390"/>
      <c r="S252" s="389"/>
      <c r="T252" s="390"/>
      <c r="U252" s="390"/>
      <c r="V252" s="390"/>
      <c r="W252" s="389"/>
      <c r="X252" s="390"/>
      <c r="Y252" s="390"/>
      <c r="Z252" s="390"/>
      <c r="AA252" s="390"/>
      <c r="AB252" s="390"/>
      <c r="AC252" s="390"/>
      <c r="AD252" s="390"/>
      <c r="AE252" s="389"/>
      <c r="AF252" s="390"/>
      <c r="AG252" s="391"/>
      <c r="AH252" s="390"/>
    </row>
    <row r="253" spans="1:34" ht="117.6">
      <c r="A253" s="396">
        <f>A249+1</f>
        <v>78</v>
      </c>
      <c r="B253" s="436" t="s">
        <v>996</v>
      </c>
      <c r="C253" s="414" t="s">
        <v>348</v>
      </c>
      <c r="D253" s="505">
        <v>105</v>
      </c>
      <c r="E253" s="389">
        <v>0</v>
      </c>
      <c r="F253" s="390">
        <f>+E253*$D253</f>
        <v>0</v>
      </c>
      <c r="G253" s="389">
        <v>0</v>
      </c>
      <c r="H253" s="390">
        <f>+G253*$D253</f>
        <v>0</v>
      </c>
      <c r="I253" s="389">
        <v>0</v>
      </c>
      <c r="J253" s="390">
        <f>+I253*$D253</f>
        <v>0</v>
      </c>
      <c r="K253" s="389">
        <v>0</v>
      </c>
      <c r="L253" s="390">
        <f>+K253*$D253</f>
        <v>0</v>
      </c>
      <c r="M253" s="389">
        <f>'Scrap yard bins'!G418</f>
        <v>2632</v>
      </c>
      <c r="N253" s="390">
        <f>+M253*$D253</f>
        <v>276360</v>
      </c>
      <c r="O253" s="389">
        <v>0</v>
      </c>
      <c r="P253" s="390">
        <f>+O253*$D253</f>
        <v>0</v>
      </c>
      <c r="Q253" s="389">
        <f>'Parking Shed Dtl.'!G199</f>
        <v>38714.400000000001</v>
      </c>
      <c r="R253" s="390">
        <f>+Q253*$D253</f>
        <v>4065012</v>
      </c>
      <c r="S253" s="389">
        <f>'Search  Barrier Dtl'!G125</f>
        <v>2875</v>
      </c>
      <c r="T253" s="390">
        <f>+S253*$D253</f>
        <v>301875</v>
      </c>
      <c r="U253" s="390">
        <f>'Ambulance Shed '!G272</f>
        <v>671</v>
      </c>
      <c r="V253" s="390">
        <f>+U253*$D253</f>
        <v>70455</v>
      </c>
      <c r="W253" s="389">
        <v>0</v>
      </c>
      <c r="X253" s="390">
        <f>+W253*$D253</f>
        <v>0</v>
      </c>
      <c r="Y253" s="390">
        <v>0</v>
      </c>
      <c r="Z253" s="390">
        <f>+Y253*$D253</f>
        <v>0</v>
      </c>
      <c r="AA253" s="390">
        <v>0</v>
      </c>
      <c r="AB253" s="390">
        <f>+AA253*$D253</f>
        <v>0</v>
      </c>
      <c r="AC253" s="390"/>
      <c r="AD253" s="390"/>
      <c r="AE253" s="389">
        <v>0</v>
      </c>
      <c r="AF253" s="390">
        <f>+AE253*$D253</f>
        <v>0</v>
      </c>
      <c r="AG253" s="391">
        <f>E253+G253+I253+K253+M253+O253+Q253+S253+U253+W253+Y253+AA253+AC253+AE253</f>
        <v>44892.4</v>
      </c>
      <c r="AH253" s="390">
        <f>+AG253*$D253</f>
        <v>4713702</v>
      </c>
    </row>
    <row r="254" spans="1:34" ht="122.25" customHeight="1">
      <c r="A254" s="396" t="s">
        <v>997</v>
      </c>
      <c r="B254" s="436" t="s">
        <v>998</v>
      </c>
      <c r="C254" s="414" t="s">
        <v>348</v>
      </c>
      <c r="D254" s="505">
        <v>32</v>
      </c>
      <c r="E254" s="389">
        <v>0</v>
      </c>
      <c r="F254" s="390">
        <f>+E254*$D254</f>
        <v>0</v>
      </c>
      <c r="G254" s="389">
        <v>0</v>
      </c>
      <c r="H254" s="390">
        <f>+G254*$D254</f>
        <v>0</v>
      </c>
      <c r="I254" s="389">
        <v>0</v>
      </c>
      <c r="J254" s="390">
        <f>+I254*$D254</f>
        <v>0</v>
      </c>
      <c r="K254" s="389">
        <v>0</v>
      </c>
      <c r="L254" s="390">
        <f>+K254*$D254</f>
        <v>0</v>
      </c>
      <c r="M254" s="389">
        <f>'Scrap yard bins'!G429</f>
        <v>2233</v>
      </c>
      <c r="N254" s="390">
        <f>+M254*$D254</f>
        <v>71456</v>
      </c>
      <c r="O254" s="389">
        <v>0</v>
      </c>
      <c r="P254" s="390">
        <f>+O254*$D254</f>
        <v>0</v>
      </c>
      <c r="Q254" s="389">
        <f>'Parking Shed Dtl.'!G203</f>
        <v>4060</v>
      </c>
      <c r="R254" s="390">
        <f>+Q254*$D254</f>
        <v>129920</v>
      </c>
      <c r="S254" s="389">
        <v>0</v>
      </c>
      <c r="T254" s="390">
        <f>+S254*$D254</f>
        <v>0</v>
      </c>
      <c r="U254" s="390">
        <f>'Ambulance Shed '!G281</f>
        <v>121</v>
      </c>
      <c r="V254" s="390">
        <f>+U254*$D254</f>
        <v>3872</v>
      </c>
      <c r="W254" s="389">
        <v>0</v>
      </c>
      <c r="X254" s="390">
        <f>+W254*$D254</f>
        <v>0</v>
      </c>
      <c r="Y254" s="390">
        <f>'Office Area-1 Toilet '!G219</f>
        <v>114</v>
      </c>
      <c r="Z254" s="390">
        <f>+Y254*$D254</f>
        <v>3648</v>
      </c>
      <c r="AA254" s="390">
        <v>0</v>
      </c>
      <c r="AB254" s="390">
        <f>+AA254*$D254</f>
        <v>0</v>
      </c>
      <c r="AC254" s="390"/>
      <c r="AD254" s="390"/>
      <c r="AE254" s="389">
        <v>0</v>
      </c>
      <c r="AF254" s="390">
        <f>+AE254*$D254</f>
        <v>0</v>
      </c>
      <c r="AG254" s="391">
        <f>E254+G254+I254+K254+M254+O254+Q254+S254+U254+W254+Y254+AA254+AC254+AE254</f>
        <v>6528</v>
      </c>
      <c r="AH254" s="390">
        <f>+AG254*$D254</f>
        <v>208896</v>
      </c>
    </row>
    <row r="255" spans="1:34" ht="16.8">
      <c r="A255" s="376"/>
      <c r="B255" s="400"/>
      <c r="C255" s="414"/>
      <c r="D255" s="505"/>
      <c r="E255" s="389"/>
      <c r="F255" s="389"/>
      <c r="G255" s="389"/>
      <c r="H255" s="389"/>
      <c r="I255" s="389"/>
      <c r="J255" s="389"/>
      <c r="K255" s="389"/>
      <c r="L255" s="389"/>
      <c r="M255" s="389"/>
      <c r="N255" s="389"/>
      <c r="O255" s="389"/>
      <c r="P255" s="389"/>
      <c r="Q255" s="389"/>
      <c r="R255" s="389"/>
      <c r="S255" s="389"/>
      <c r="T255" s="389"/>
      <c r="U255" s="389"/>
      <c r="V255" s="389"/>
      <c r="W255" s="389"/>
      <c r="X255" s="389"/>
      <c r="Y255" s="389"/>
      <c r="Z255" s="389"/>
      <c r="AA255" s="389"/>
      <c r="AB255" s="389"/>
      <c r="AC255" s="389"/>
      <c r="AD255" s="389"/>
      <c r="AE255" s="389"/>
      <c r="AF255" s="389"/>
      <c r="AG255" s="391"/>
      <c r="AH255" s="390"/>
    </row>
    <row r="256" spans="1:34" ht="117.6">
      <c r="A256" s="396">
        <f>A253+1</f>
        <v>79</v>
      </c>
      <c r="B256" s="436" t="s">
        <v>919</v>
      </c>
      <c r="C256" s="414" t="s">
        <v>348</v>
      </c>
      <c r="D256" s="505">
        <v>140</v>
      </c>
      <c r="E256" s="389">
        <v>0</v>
      </c>
      <c r="F256" s="390">
        <f>+E256*$D256</f>
        <v>0</v>
      </c>
      <c r="G256" s="389">
        <v>0</v>
      </c>
      <c r="H256" s="390">
        <f>+G256*$D256</f>
        <v>0</v>
      </c>
      <c r="I256" s="389">
        <v>0</v>
      </c>
      <c r="J256" s="390">
        <f>+I256*$D256</f>
        <v>0</v>
      </c>
      <c r="K256" s="389">
        <v>0</v>
      </c>
      <c r="L256" s="390">
        <f>+K256*$D256</f>
        <v>0</v>
      </c>
      <c r="M256" s="389">
        <v>0</v>
      </c>
      <c r="N256" s="390">
        <f>+M256*$D256</f>
        <v>0</v>
      </c>
      <c r="O256" s="389">
        <v>0</v>
      </c>
      <c r="P256" s="390">
        <f>+O256*$D256</f>
        <v>0</v>
      </c>
      <c r="Q256" s="389">
        <v>0</v>
      </c>
      <c r="R256" s="390">
        <f>+Q256*$D256</f>
        <v>0</v>
      </c>
      <c r="S256" s="389">
        <v>0</v>
      </c>
      <c r="T256" s="390">
        <f>+S256*$D256</f>
        <v>0</v>
      </c>
      <c r="U256" s="390">
        <v>0</v>
      </c>
      <c r="V256" s="390">
        <f>+U256*$D256</f>
        <v>0</v>
      </c>
      <c r="W256" s="389">
        <v>0</v>
      </c>
      <c r="X256" s="390">
        <f>+W256*$D256</f>
        <v>0</v>
      </c>
      <c r="Y256" s="390">
        <v>0</v>
      </c>
      <c r="Z256" s="390">
        <f>+Y256*$D256</f>
        <v>0</v>
      </c>
      <c r="AA256" s="390">
        <v>0</v>
      </c>
      <c r="AB256" s="390">
        <f>+AA256*$D256</f>
        <v>0</v>
      </c>
      <c r="AC256" s="390"/>
      <c r="AD256" s="390"/>
      <c r="AE256" s="389">
        <v>0</v>
      </c>
      <c r="AF256" s="390">
        <f>+AE256*$D256</f>
        <v>0</v>
      </c>
      <c r="AG256" s="391">
        <f>E256+G256+I256+K256+M256+O256+Q256+S256+U256+W256+Y256+AA256+AC256+AE256</f>
        <v>0</v>
      </c>
      <c r="AH256" s="390">
        <f>+AG256*$D256</f>
        <v>0</v>
      </c>
    </row>
    <row r="257" spans="1:34" ht="16.8">
      <c r="A257" s="376"/>
      <c r="B257" s="400"/>
      <c r="C257" s="414"/>
      <c r="D257" s="505"/>
      <c r="E257" s="389"/>
      <c r="F257" s="389"/>
      <c r="G257" s="389"/>
      <c r="H257" s="389"/>
      <c r="I257" s="389"/>
      <c r="J257" s="389"/>
      <c r="K257" s="389"/>
      <c r="L257" s="389"/>
      <c r="M257" s="389"/>
      <c r="N257" s="389"/>
      <c r="O257" s="389"/>
      <c r="P257" s="389"/>
      <c r="Q257" s="389"/>
      <c r="R257" s="389"/>
      <c r="S257" s="389"/>
      <c r="T257" s="389"/>
      <c r="U257" s="389"/>
      <c r="V257" s="389"/>
      <c r="W257" s="389"/>
      <c r="X257" s="389"/>
      <c r="Y257" s="389"/>
      <c r="Z257" s="389"/>
      <c r="AA257" s="389"/>
      <c r="AB257" s="389"/>
      <c r="AC257" s="389"/>
      <c r="AD257" s="389"/>
      <c r="AE257" s="389"/>
      <c r="AF257" s="389"/>
      <c r="AG257" s="391"/>
      <c r="AH257" s="390"/>
    </row>
    <row r="258" spans="1:34" ht="100.8">
      <c r="A258" s="396">
        <f>A256+1</f>
        <v>80</v>
      </c>
      <c r="B258" s="403" t="s">
        <v>920</v>
      </c>
      <c r="C258" s="414" t="s">
        <v>6</v>
      </c>
      <c r="D258" s="505">
        <v>6110</v>
      </c>
      <c r="E258" s="389">
        <v>0</v>
      </c>
      <c r="F258" s="390">
        <f>+E258*$D258</f>
        <v>0</v>
      </c>
      <c r="G258" s="389">
        <v>0</v>
      </c>
      <c r="H258" s="390">
        <f>+G258*$D258</f>
        <v>0</v>
      </c>
      <c r="I258" s="389">
        <v>0</v>
      </c>
      <c r="J258" s="390">
        <f>+I258*$D258</f>
        <v>0</v>
      </c>
      <c r="K258" s="389">
        <v>0</v>
      </c>
      <c r="L258" s="390">
        <f>+K258*$D258</f>
        <v>0</v>
      </c>
      <c r="M258" s="389">
        <f>'Scrap yard bins'!G283</f>
        <v>29</v>
      </c>
      <c r="N258" s="390">
        <f>+M258*$D258</f>
        <v>177190</v>
      </c>
      <c r="O258" s="389">
        <v>0</v>
      </c>
      <c r="P258" s="390">
        <f>+O258*$D258</f>
        <v>0</v>
      </c>
      <c r="Q258" s="389">
        <v>0</v>
      </c>
      <c r="R258" s="390">
        <f>+Q258*$D258</f>
        <v>0</v>
      </c>
      <c r="S258" s="389">
        <v>0</v>
      </c>
      <c r="T258" s="390">
        <f>+S258*$D258</f>
        <v>0</v>
      </c>
      <c r="U258" s="389">
        <v>0</v>
      </c>
      <c r="V258" s="390">
        <f>+U258*$D258</f>
        <v>0</v>
      </c>
      <c r="W258" s="389">
        <v>0</v>
      </c>
      <c r="X258" s="390">
        <f>+W258*$D258</f>
        <v>0</v>
      </c>
      <c r="Y258" s="390">
        <v>0</v>
      </c>
      <c r="Z258" s="390">
        <f>+Y258*$D258</f>
        <v>0</v>
      </c>
      <c r="AA258" s="390">
        <v>0</v>
      </c>
      <c r="AB258" s="390">
        <f>+AA258*$D258</f>
        <v>0</v>
      </c>
      <c r="AC258" s="390"/>
      <c r="AD258" s="390"/>
      <c r="AE258" s="389">
        <v>0</v>
      </c>
      <c r="AF258" s="390">
        <f>+AE258*$D258</f>
        <v>0</v>
      </c>
      <c r="AG258" s="391">
        <f>E258+G258+I258+K258+M258+O258+Q258+S258+U258+W258+Y258+AA258+AC258+AE258</f>
        <v>29</v>
      </c>
      <c r="AH258" s="390">
        <f>+AG258*$D258</f>
        <v>177190</v>
      </c>
    </row>
    <row r="259" spans="1:34" ht="16.8">
      <c r="A259" s="376"/>
      <c r="B259" s="400"/>
      <c r="C259" s="414"/>
      <c r="D259" s="505"/>
      <c r="E259" s="389"/>
      <c r="F259" s="389"/>
      <c r="G259" s="389"/>
      <c r="H259" s="389"/>
      <c r="I259" s="389"/>
      <c r="J259" s="389"/>
      <c r="K259" s="389"/>
      <c r="L259" s="389"/>
      <c r="M259" s="389"/>
      <c r="N259" s="389"/>
      <c r="O259" s="389"/>
      <c r="P259" s="389"/>
      <c r="Q259" s="389"/>
      <c r="R259" s="389"/>
      <c r="S259" s="389"/>
      <c r="T259" s="389"/>
      <c r="U259" s="389"/>
      <c r="V259" s="389"/>
      <c r="W259" s="389"/>
      <c r="X259" s="389"/>
      <c r="Y259" s="389"/>
      <c r="Z259" s="389"/>
      <c r="AA259" s="389"/>
      <c r="AB259" s="389"/>
      <c r="AC259" s="389"/>
      <c r="AD259" s="389"/>
      <c r="AE259" s="389"/>
      <c r="AF259" s="389"/>
      <c r="AG259" s="391"/>
      <c r="AH259" s="390"/>
    </row>
    <row r="260" spans="1:34" ht="201.6">
      <c r="A260" s="396">
        <f>A258+1</f>
        <v>81</v>
      </c>
      <c r="B260" s="410" t="s">
        <v>921</v>
      </c>
      <c r="C260" s="414" t="s">
        <v>348</v>
      </c>
      <c r="D260" s="505">
        <v>135</v>
      </c>
      <c r="E260" s="389">
        <v>0</v>
      </c>
      <c r="F260" s="390">
        <f>+E260*$D260</f>
        <v>0</v>
      </c>
      <c r="G260" s="389">
        <v>0</v>
      </c>
      <c r="H260" s="390">
        <f>+G260*$D260</f>
        <v>0</v>
      </c>
      <c r="I260" s="389">
        <v>0</v>
      </c>
      <c r="J260" s="390">
        <f>+I260*$D260</f>
        <v>0</v>
      </c>
      <c r="K260" s="389">
        <v>0</v>
      </c>
      <c r="L260" s="390">
        <f>+K260*$D260</f>
        <v>0</v>
      </c>
      <c r="M260" s="389">
        <v>0</v>
      </c>
      <c r="N260" s="390">
        <f>+M260*$D260</f>
        <v>0</v>
      </c>
      <c r="O260" s="389">
        <v>0</v>
      </c>
      <c r="P260" s="390">
        <f>+O260*$D260</f>
        <v>0</v>
      </c>
      <c r="Q260" s="389">
        <v>0</v>
      </c>
      <c r="R260" s="390">
        <f>+Q260*$D260</f>
        <v>0</v>
      </c>
      <c r="S260" s="389">
        <v>0</v>
      </c>
      <c r="T260" s="390">
        <f>+S260*$D260</f>
        <v>0</v>
      </c>
      <c r="U260" s="389">
        <v>0</v>
      </c>
      <c r="V260" s="390">
        <f>+U260*$D260</f>
        <v>0</v>
      </c>
      <c r="W260" s="389">
        <v>0</v>
      </c>
      <c r="X260" s="390">
        <f>+W260*$D260</f>
        <v>0</v>
      </c>
      <c r="Y260" s="390">
        <v>0</v>
      </c>
      <c r="Z260" s="390">
        <f>+Y260*$D260</f>
        <v>0</v>
      </c>
      <c r="AA260" s="390">
        <v>0</v>
      </c>
      <c r="AB260" s="390">
        <f>+AA260*$D260</f>
        <v>0</v>
      </c>
      <c r="AC260" s="390"/>
      <c r="AD260" s="390"/>
      <c r="AE260" s="389">
        <v>0</v>
      </c>
      <c r="AF260" s="390">
        <f>+AE260*$D260</f>
        <v>0</v>
      </c>
      <c r="AG260" s="391">
        <f>E260+G260+I260+K260+M260+O260+Q260+S260+U260+W260+Y260+AA260+AC260+AE260</f>
        <v>0</v>
      </c>
      <c r="AH260" s="390">
        <f>+AG260*$D260</f>
        <v>0</v>
      </c>
    </row>
    <row r="261" spans="1:34" ht="16.8">
      <c r="A261" s="408"/>
      <c r="B261" s="436"/>
      <c r="C261" s="414"/>
      <c r="D261" s="505"/>
      <c r="E261" s="389"/>
      <c r="F261" s="389"/>
      <c r="G261" s="389"/>
      <c r="H261" s="389"/>
      <c r="I261" s="389"/>
      <c r="J261" s="389"/>
      <c r="K261" s="389"/>
      <c r="L261" s="389"/>
      <c r="M261" s="389"/>
      <c r="N261" s="389"/>
      <c r="O261" s="389"/>
      <c r="P261" s="389"/>
      <c r="Q261" s="389"/>
      <c r="R261" s="389"/>
      <c r="S261" s="389"/>
      <c r="T261" s="389"/>
      <c r="U261" s="389"/>
      <c r="V261" s="389"/>
      <c r="W261" s="389"/>
      <c r="X261" s="389"/>
      <c r="Y261" s="389"/>
      <c r="Z261" s="389"/>
      <c r="AA261" s="389"/>
      <c r="AB261" s="389"/>
      <c r="AC261" s="389"/>
      <c r="AD261" s="389"/>
      <c r="AE261" s="389"/>
      <c r="AF261" s="389"/>
      <c r="AG261" s="391"/>
      <c r="AH261" s="390"/>
    </row>
    <row r="262" spans="1:34" ht="117.6">
      <c r="A262" s="435">
        <f>A260+1</f>
        <v>82</v>
      </c>
      <c r="B262" s="402" t="s">
        <v>922</v>
      </c>
      <c r="C262" s="452" t="s">
        <v>348</v>
      </c>
      <c r="D262" s="505">
        <v>190</v>
      </c>
      <c r="E262" s="389">
        <v>0</v>
      </c>
      <c r="F262" s="390">
        <f>+E262*$D262</f>
        <v>0</v>
      </c>
      <c r="G262" s="389">
        <v>0</v>
      </c>
      <c r="H262" s="390">
        <f>+G262*$D262</f>
        <v>0</v>
      </c>
      <c r="I262" s="389">
        <v>0</v>
      </c>
      <c r="J262" s="390">
        <f>+I262*$D262</f>
        <v>0</v>
      </c>
      <c r="K262" s="389">
        <v>0</v>
      </c>
      <c r="L262" s="390">
        <f>+K262*$D262</f>
        <v>0</v>
      </c>
      <c r="M262" s="389">
        <v>0</v>
      </c>
      <c r="N262" s="390">
        <f>+M262*$D262</f>
        <v>0</v>
      </c>
      <c r="O262" s="389">
        <v>0</v>
      </c>
      <c r="P262" s="390">
        <f>+O262*$D262</f>
        <v>0</v>
      </c>
      <c r="Q262" s="389">
        <v>100</v>
      </c>
      <c r="R262" s="390">
        <f>+Q262*$D262</f>
        <v>19000</v>
      </c>
      <c r="S262" s="389">
        <v>0</v>
      </c>
      <c r="T262" s="390">
        <f>+S262*$D262</f>
        <v>0</v>
      </c>
      <c r="U262" s="390">
        <v>0</v>
      </c>
      <c r="V262" s="390">
        <f>+U262*$D262</f>
        <v>0</v>
      </c>
      <c r="W262" s="389">
        <v>0</v>
      </c>
      <c r="X262" s="390">
        <f>+W262*$D262</f>
        <v>0</v>
      </c>
      <c r="Y262" s="390">
        <v>0</v>
      </c>
      <c r="Z262" s="390">
        <f>+Y262*$D262</f>
        <v>0</v>
      </c>
      <c r="AA262" s="390">
        <v>0</v>
      </c>
      <c r="AB262" s="390">
        <f>+AA262*$D262</f>
        <v>0</v>
      </c>
      <c r="AC262" s="390"/>
      <c r="AD262" s="390"/>
      <c r="AE262" s="389">
        <v>0</v>
      </c>
      <c r="AF262" s="390">
        <f>+AE262*$D262</f>
        <v>0</v>
      </c>
      <c r="AG262" s="391">
        <f>E262+G262+I262+K262+M262+O262+Q262+S262+U262+W262+Y262+AA262+AC262+AE262</f>
        <v>100</v>
      </c>
      <c r="AH262" s="390">
        <f>+AG262*$D262</f>
        <v>19000</v>
      </c>
    </row>
    <row r="263" spans="1:34" ht="16.8">
      <c r="A263" s="408"/>
      <c r="B263" s="436"/>
      <c r="C263" s="390"/>
      <c r="D263" s="505"/>
      <c r="E263" s="389"/>
      <c r="F263" s="390"/>
      <c r="G263" s="389"/>
      <c r="H263" s="390"/>
      <c r="I263" s="389"/>
      <c r="J263" s="390"/>
      <c r="K263" s="389"/>
      <c r="L263" s="390"/>
      <c r="M263" s="389"/>
      <c r="N263" s="390"/>
      <c r="O263" s="389"/>
      <c r="P263" s="390"/>
      <c r="Q263" s="389"/>
      <c r="R263" s="390"/>
      <c r="S263" s="389"/>
      <c r="T263" s="390"/>
      <c r="U263" s="390"/>
      <c r="V263" s="390"/>
      <c r="W263" s="389"/>
      <c r="X263" s="390"/>
      <c r="Y263" s="390"/>
      <c r="Z263" s="390"/>
      <c r="AA263" s="390"/>
      <c r="AB263" s="390"/>
      <c r="AC263" s="390"/>
      <c r="AD263" s="390"/>
      <c r="AE263" s="389"/>
      <c r="AF263" s="390"/>
      <c r="AG263" s="391"/>
      <c r="AH263" s="390"/>
    </row>
    <row r="264" spans="1:34" ht="184.8">
      <c r="A264" s="408">
        <f>A262+1</f>
        <v>83</v>
      </c>
      <c r="B264" s="436" t="s">
        <v>923</v>
      </c>
      <c r="C264" s="452" t="s">
        <v>348</v>
      </c>
      <c r="D264" s="505">
        <v>710</v>
      </c>
      <c r="E264" s="389">
        <v>0</v>
      </c>
      <c r="F264" s="390">
        <f>+E264*$D264</f>
        <v>0</v>
      </c>
      <c r="G264" s="389">
        <v>0</v>
      </c>
      <c r="H264" s="390">
        <f>+G264*$D264</f>
        <v>0</v>
      </c>
      <c r="I264" s="389">
        <f>'Health  Care Center DTL'!G637</f>
        <v>275</v>
      </c>
      <c r="J264" s="390">
        <f>+I264*$D264</f>
        <v>195250</v>
      </c>
      <c r="K264" s="389">
        <v>0</v>
      </c>
      <c r="L264" s="390">
        <f>+K264*$D264</f>
        <v>0</v>
      </c>
      <c r="M264" s="389">
        <v>0</v>
      </c>
      <c r="N264" s="390">
        <f>+M264*$D264</f>
        <v>0</v>
      </c>
      <c r="O264" s="389">
        <f>'Oil Store'!G605</f>
        <v>0</v>
      </c>
      <c r="P264" s="390">
        <f>+O264*$D264</f>
        <v>0</v>
      </c>
      <c r="Q264" s="389">
        <v>0</v>
      </c>
      <c r="R264" s="390">
        <f>+Q264*$D264</f>
        <v>0</v>
      </c>
      <c r="S264" s="389">
        <f>'Search  Barrier Dtl'!G109</f>
        <v>0</v>
      </c>
      <c r="T264" s="390">
        <f>+S264*$D264</f>
        <v>0</v>
      </c>
      <c r="U264" s="390">
        <v>0</v>
      </c>
      <c r="V264" s="390">
        <f>+U264*$D264</f>
        <v>0</v>
      </c>
      <c r="W264" s="389">
        <v>0</v>
      </c>
      <c r="X264" s="390">
        <f>+W264*$D264</f>
        <v>0</v>
      </c>
      <c r="Y264" s="390">
        <v>0</v>
      </c>
      <c r="Z264" s="390">
        <f>+Y264*$D264</f>
        <v>0</v>
      </c>
      <c r="AA264" s="390">
        <v>0</v>
      </c>
      <c r="AB264" s="390">
        <f>+AA264*$D264</f>
        <v>0</v>
      </c>
      <c r="AC264" s="390"/>
      <c r="AD264" s="390"/>
      <c r="AE264" s="389">
        <v>0</v>
      </c>
      <c r="AF264" s="390">
        <f>+AE264*$D264</f>
        <v>0</v>
      </c>
      <c r="AG264" s="391">
        <f>E264+G264+I264+K264+M264+O264+Q264+S264+U264+W264+Y264+AA264+AC264+AE264</f>
        <v>275</v>
      </c>
      <c r="AH264" s="390">
        <f>+AG264*$D264</f>
        <v>195250</v>
      </c>
    </row>
    <row r="265" spans="1:34" ht="16.8">
      <c r="A265" s="376"/>
      <c r="B265" s="400"/>
      <c r="C265" s="414"/>
      <c r="D265" s="505"/>
      <c r="E265" s="389"/>
      <c r="F265" s="389"/>
      <c r="G265" s="389"/>
      <c r="H265" s="389"/>
      <c r="I265" s="389"/>
      <c r="J265" s="389"/>
      <c r="K265" s="389"/>
      <c r="L265" s="389"/>
      <c r="M265" s="389"/>
      <c r="N265" s="389"/>
      <c r="O265" s="389"/>
      <c r="P265" s="389"/>
      <c r="Q265" s="389"/>
      <c r="R265" s="389"/>
      <c r="S265" s="389"/>
      <c r="T265" s="389"/>
      <c r="U265" s="389"/>
      <c r="V265" s="389"/>
      <c r="W265" s="389"/>
      <c r="X265" s="389"/>
      <c r="Y265" s="389"/>
      <c r="Z265" s="389"/>
      <c r="AA265" s="389"/>
      <c r="AB265" s="389"/>
      <c r="AC265" s="389"/>
      <c r="AD265" s="389"/>
      <c r="AE265" s="389"/>
      <c r="AF265" s="389"/>
      <c r="AG265" s="391"/>
      <c r="AH265" s="390"/>
    </row>
    <row r="266" spans="1:34" ht="100.8">
      <c r="A266" s="396">
        <f>A264+1</f>
        <v>84</v>
      </c>
      <c r="B266" s="436" t="s">
        <v>688</v>
      </c>
      <c r="C266" s="414" t="s">
        <v>348</v>
      </c>
      <c r="D266" s="505">
        <v>152</v>
      </c>
      <c r="E266" s="389">
        <v>0</v>
      </c>
      <c r="F266" s="390">
        <f>+E266*$D266</f>
        <v>0</v>
      </c>
      <c r="G266" s="389">
        <v>0</v>
      </c>
      <c r="H266" s="390">
        <f>+G266*$D266</f>
        <v>0</v>
      </c>
      <c r="I266" s="389">
        <v>0</v>
      </c>
      <c r="J266" s="390">
        <f>+I266*$D266</f>
        <v>0</v>
      </c>
      <c r="K266" s="389">
        <v>0</v>
      </c>
      <c r="L266" s="390">
        <f>+K266*$D266</f>
        <v>0</v>
      </c>
      <c r="M266" s="389">
        <f>'Scrap yard bins'!G347</f>
        <v>139</v>
      </c>
      <c r="N266" s="390">
        <f>+M266*$D266</f>
        <v>21128</v>
      </c>
      <c r="O266" s="389">
        <v>0</v>
      </c>
      <c r="P266" s="390">
        <f>+O266*$D266</f>
        <v>0</v>
      </c>
      <c r="Q266" s="389">
        <v>0</v>
      </c>
      <c r="R266" s="390">
        <f>+Q266*$D266</f>
        <v>0</v>
      </c>
      <c r="S266" s="389">
        <v>0</v>
      </c>
      <c r="T266" s="390">
        <f>+S266*$D266</f>
        <v>0</v>
      </c>
      <c r="U266" s="390">
        <f>'Ambulance Shed '!G212</f>
        <v>40</v>
      </c>
      <c r="V266" s="390">
        <f>+U266*$D266</f>
        <v>6080</v>
      </c>
      <c r="W266" s="389">
        <v>0</v>
      </c>
      <c r="X266" s="390">
        <f>+W266*$D266</f>
        <v>0</v>
      </c>
      <c r="Y266" s="390">
        <v>0</v>
      </c>
      <c r="Z266" s="390">
        <f>+Y266*$D266</f>
        <v>0</v>
      </c>
      <c r="AA266" s="390">
        <v>0</v>
      </c>
      <c r="AB266" s="390">
        <f>+AA266*$D266</f>
        <v>0</v>
      </c>
      <c r="AC266" s="390"/>
      <c r="AD266" s="390"/>
      <c r="AE266" s="389">
        <v>0</v>
      </c>
      <c r="AF266" s="390">
        <f>+AE266*$D266</f>
        <v>0</v>
      </c>
      <c r="AG266" s="391">
        <f>E266+G266+I266+K266+M266+O266+Q266+S266+U266+W266+Y266+AA266+AC266+AE266</f>
        <v>179</v>
      </c>
      <c r="AH266" s="390">
        <f>+AG266*$D266</f>
        <v>27208</v>
      </c>
    </row>
    <row r="267" spans="1:34" ht="16.8">
      <c r="A267" s="376"/>
      <c r="B267" s="400"/>
      <c r="C267" s="414"/>
      <c r="D267" s="505"/>
      <c r="E267" s="389"/>
      <c r="F267" s="389"/>
      <c r="G267" s="389"/>
      <c r="H267" s="389"/>
      <c r="I267" s="389"/>
      <c r="J267" s="389"/>
      <c r="K267" s="389"/>
      <c r="L267" s="389"/>
      <c r="M267" s="389"/>
      <c r="N267" s="389"/>
      <c r="O267" s="389"/>
      <c r="P267" s="389"/>
      <c r="Q267" s="389"/>
      <c r="R267" s="389"/>
      <c r="S267" s="389"/>
      <c r="T267" s="389"/>
      <c r="U267" s="389"/>
      <c r="V267" s="389"/>
      <c r="W267" s="389"/>
      <c r="X267" s="389"/>
      <c r="Y267" s="389"/>
      <c r="Z267" s="389"/>
      <c r="AA267" s="389"/>
      <c r="AB267" s="389"/>
      <c r="AC267" s="389"/>
      <c r="AD267" s="389"/>
      <c r="AE267" s="389"/>
      <c r="AF267" s="389"/>
      <c r="AG267" s="391"/>
      <c r="AH267" s="390"/>
    </row>
    <row r="268" spans="1:34" ht="117.6">
      <c r="A268" s="396">
        <f>A266+1</f>
        <v>85</v>
      </c>
      <c r="B268" s="403" t="s">
        <v>924</v>
      </c>
      <c r="C268" s="414" t="s">
        <v>9</v>
      </c>
      <c r="D268" s="505">
        <v>1320</v>
      </c>
      <c r="E268" s="389">
        <v>0</v>
      </c>
      <c r="F268" s="390">
        <f>+E268*$D268</f>
        <v>0</v>
      </c>
      <c r="G268" s="389">
        <v>0</v>
      </c>
      <c r="H268" s="390">
        <f>+G268*$D268</f>
        <v>0</v>
      </c>
      <c r="I268" s="389">
        <v>0</v>
      </c>
      <c r="J268" s="390">
        <f>+I268*$D268</f>
        <v>0</v>
      </c>
      <c r="K268" s="389">
        <v>0</v>
      </c>
      <c r="L268" s="390">
        <f>+K268*$D268</f>
        <v>0</v>
      </c>
      <c r="M268" s="389">
        <f>'Scrap yard bins'!G435</f>
        <v>28</v>
      </c>
      <c r="N268" s="390">
        <f>+M268*$D268</f>
        <v>36960</v>
      </c>
      <c r="O268" s="389">
        <v>0</v>
      </c>
      <c r="P268" s="390">
        <f>+O268*$D268</f>
        <v>0</v>
      </c>
      <c r="Q268" s="389">
        <f>'Parking Shed Dtl.'!G208</f>
        <v>330</v>
      </c>
      <c r="R268" s="390">
        <f>+Q268*$D268</f>
        <v>435600</v>
      </c>
      <c r="S268" s="389">
        <f>'Search  Barrier Dtl'!G129</f>
        <v>17</v>
      </c>
      <c r="T268" s="390">
        <f>+S268*$D268</f>
        <v>22440</v>
      </c>
      <c r="U268" s="389">
        <f>'Ambulance Shed '!G286</f>
        <v>4</v>
      </c>
      <c r="V268" s="390">
        <f>+U268*$D268</f>
        <v>5280</v>
      </c>
      <c r="W268" s="389">
        <v>0</v>
      </c>
      <c r="X268" s="390">
        <f>+W268*$D268</f>
        <v>0</v>
      </c>
      <c r="Y268" s="389">
        <f>'Office Area-1 Toilet '!G226</f>
        <v>12</v>
      </c>
      <c r="Z268" s="390">
        <f>+Y268*$D268</f>
        <v>15840</v>
      </c>
      <c r="AA268" s="390">
        <v>0</v>
      </c>
      <c r="AB268" s="390">
        <f>+AA268*$D268</f>
        <v>0</v>
      </c>
      <c r="AC268" s="390"/>
      <c r="AD268" s="390"/>
      <c r="AE268" s="389">
        <v>0</v>
      </c>
      <c r="AF268" s="390">
        <f>+AE268*$D268</f>
        <v>0</v>
      </c>
      <c r="AG268" s="391">
        <f>E268+G268+I268+K268+M268+O268+Q268+S268+U268+W268+Y268+AA268+AC268+AE268</f>
        <v>391</v>
      </c>
      <c r="AH268" s="390">
        <f>+AG268*$D268</f>
        <v>516120</v>
      </c>
    </row>
    <row r="269" spans="1:34" ht="16.8">
      <c r="A269" s="376"/>
      <c r="B269" s="400"/>
      <c r="C269" s="414"/>
      <c r="D269" s="505"/>
      <c r="E269" s="389"/>
      <c r="F269" s="389"/>
      <c r="G269" s="389"/>
      <c r="H269" s="389"/>
      <c r="I269" s="389"/>
      <c r="J269" s="389"/>
      <c r="K269" s="389"/>
      <c r="L269" s="389"/>
      <c r="M269" s="389"/>
      <c r="N269" s="389"/>
      <c r="O269" s="389"/>
      <c r="P269" s="389"/>
      <c r="Q269" s="389"/>
      <c r="R269" s="389"/>
      <c r="S269" s="389"/>
      <c r="T269" s="389"/>
      <c r="U269" s="389"/>
      <c r="V269" s="389"/>
      <c r="W269" s="389"/>
      <c r="X269" s="389"/>
      <c r="Y269" s="389"/>
      <c r="Z269" s="389"/>
      <c r="AA269" s="389"/>
      <c r="AB269" s="389"/>
      <c r="AC269" s="389"/>
      <c r="AD269" s="389"/>
      <c r="AE269" s="389"/>
      <c r="AF269" s="389"/>
      <c r="AG269" s="391"/>
      <c r="AH269" s="390"/>
    </row>
    <row r="270" spans="1:34" ht="16.8">
      <c r="A270" s="376"/>
      <c r="B270" s="421" t="s">
        <v>360</v>
      </c>
      <c r="C270" s="414"/>
      <c r="D270" s="505"/>
      <c r="E270" s="389"/>
      <c r="F270" s="413">
        <f>SUM(F249:F269)</f>
        <v>0</v>
      </c>
      <c r="G270" s="389"/>
      <c r="H270" s="413">
        <f>SUM(H249:H269)</f>
        <v>0</v>
      </c>
      <c r="I270" s="389"/>
      <c r="J270" s="413">
        <f>SUM(J249:J269)</f>
        <v>195250</v>
      </c>
      <c r="K270" s="389"/>
      <c r="L270" s="413">
        <f>SUM(L249:L269)</f>
        <v>0</v>
      </c>
      <c r="M270" s="389"/>
      <c r="N270" s="413">
        <f>SUM(N249:N269)</f>
        <v>720594</v>
      </c>
      <c r="O270" s="389"/>
      <c r="P270" s="413">
        <f>SUM(P249:P269)</f>
        <v>0</v>
      </c>
      <c r="Q270" s="389"/>
      <c r="R270" s="413">
        <f>SUM(R249:R269)</f>
        <v>4957779.5</v>
      </c>
      <c r="S270" s="389"/>
      <c r="T270" s="413">
        <f>SUM(T249:T269)</f>
        <v>360225</v>
      </c>
      <c r="U270" s="413"/>
      <c r="V270" s="413">
        <f>SUM(V249:V269)</f>
        <v>94212</v>
      </c>
      <c r="W270" s="389"/>
      <c r="X270" s="413">
        <f>SUM(X249:X269)</f>
        <v>0</v>
      </c>
      <c r="Y270" s="413"/>
      <c r="Z270" s="413">
        <f>SUM(Z249:Z269)</f>
        <v>26638</v>
      </c>
      <c r="AA270" s="413"/>
      <c r="AB270" s="413">
        <f>SUM(AB249:AB269)</f>
        <v>0</v>
      </c>
      <c r="AC270" s="413"/>
      <c r="AD270" s="413">
        <f>SUM(AD249:AD269)</f>
        <v>0</v>
      </c>
      <c r="AE270" s="389"/>
      <c r="AF270" s="413">
        <f>SUM(AF249:AF269)</f>
        <v>0</v>
      </c>
      <c r="AG270" s="391"/>
      <c r="AH270" s="390"/>
    </row>
    <row r="271" spans="1:34" ht="16.8">
      <c r="A271" s="376"/>
      <c r="B271" s="421"/>
      <c r="C271" s="414"/>
      <c r="D271" s="505"/>
      <c r="E271" s="389"/>
      <c r="F271" s="413"/>
      <c r="G271" s="389"/>
      <c r="H271" s="413"/>
      <c r="I271" s="389"/>
      <c r="J271" s="413"/>
      <c r="K271" s="389"/>
      <c r="L271" s="413"/>
      <c r="M271" s="389"/>
      <c r="N271" s="413"/>
      <c r="O271" s="389"/>
      <c r="P271" s="413"/>
      <c r="Q271" s="389"/>
      <c r="R271" s="413"/>
      <c r="S271" s="389"/>
      <c r="T271" s="413"/>
      <c r="U271" s="413"/>
      <c r="V271" s="413"/>
      <c r="W271" s="389"/>
      <c r="X271" s="413"/>
      <c r="Y271" s="413"/>
      <c r="Z271" s="413"/>
      <c r="AA271" s="413"/>
      <c r="AB271" s="413"/>
      <c r="AC271" s="413"/>
      <c r="AD271" s="413"/>
      <c r="AE271" s="389"/>
      <c r="AF271" s="413"/>
      <c r="AG271" s="391"/>
      <c r="AH271" s="390"/>
    </row>
    <row r="272" spans="1:34" ht="16.8">
      <c r="A272" s="376"/>
      <c r="B272" s="434" t="s">
        <v>780</v>
      </c>
      <c r="C272" s="414"/>
      <c r="D272" s="505"/>
      <c r="E272" s="389"/>
      <c r="F272" s="413"/>
      <c r="G272" s="389"/>
      <c r="H272" s="413"/>
      <c r="I272" s="389"/>
      <c r="J272" s="413"/>
      <c r="K272" s="389"/>
      <c r="L272" s="413"/>
      <c r="M272" s="389"/>
      <c r="N272" s="413"/>
      <c r="O272" s="389"/>
      <c r="P272" s="413"/>
      <c r="Q272" s="389"/>
      <c r="R272" s="413"/>
      <c r="S272" s="389"/>
      <c r="T272" s="413"/>
      <c r="U272" s="413"/>
      <c r="V272" s="413"/>
      <c r="W272" s="389"/>
      <c r="X272" s="413"/>
      <c r="Y272" s="413"/>
      <c r="Z272" s="413"/>
      <c r="AA272" s="413"/>
      <c r="AB272" s="413"/>
      <c r="AC272" s="413"/>
      <c r="AD272" s="413"/>
      <c r="AE272" s="389"/>
      <c r="AF272" s="413"/>
      <c r="AG272" s="391"/>
      <c r="AH272" s="390"/>
    </row>
    <row r="273" spans="1:34" ht="84">
      <c r="A273" s="396">
        <f>A268+1</f>
        <v>86</v>
      </c>
      <c r="B273" s="429" t="s">
        <v>787</v>
      </c>
      <c r="C273" s="414" t="s">
        <v>6</v>
      </c>
      <c r="D273" s="505">
        <v>190</v>
      </c>
      <c r="E273" s="389">
        <v>0</v>
      </c>
      <c r="F273" s="390">
        <f>+E273*$D273</f>
        <v>0</v>
      </c>
      <c r="G273" s="389">
        <v>0</v>
      </c>
      <c r="H273" s="390">
        <f>+G273*$D273</f>
        <v>0</v>
      </c>
      <c r="I273" s="389">
        <v>0</v>
      </c>
      <c r="J273" s="390">
        <f>+I273*$D273</f>
        <v>0</v>
      </c>
      <c r="K273" s="389">
        <v>0</v>
      </c>
      <c r="L273" s="390">
        <f>+K273*$D273</f>
        <v>0</v>
      </c>
      <c r="M273" s="389">
        <v>0</v>
      </c>
      <c r="N273" s="390">
        <f>+M273*$D273</f>
        <v>0</v>
      </c>
      <c r="O273" s="389">
        <v>0</v>
      </c>
      <c r="P273" s="390">
        <f>+O273*$D273</f>
        <v>0</v>
      </c>
      <c r="Q273" s="389">
        <v>0</v>
      </c>
      <c r="R273" s="390">
        <f>+Q273*$D273</f>
        <v>0</v>
      </c>
      <c r="S273" s="389">
        <v>0</v>
      </c>
      <c r="T273" s="390">
        <f>+S273*$D273</f>
        <v>0</v>
      </c>
      <c r="U273" s="389">
        <v>0</v>
      </c>
      <c r="V273" s="390">
        <f>+U273*$D273</f>
        <v>0</v>
      </c>
      <c r="W273" s="389">
        <v>0</v>
      </c>
      <c r="X273" s="390">
        <f>+W273*$D273</f>
        <v>0</v>
      </c>
      <c r="Y273" s="389">
        <v>0</v>
      </c>
      <c r="Z273" s="390">
        <f>+Y273*$D273</f>
        <v>0</v>
      </c>
      <c r="AA273" s="389">
        <f>'Approach roads'!G76</f>
        <v>508</v>
      </c>
      <c r="AB273" s="390">
        <f>+AA273*$D273</f>
        <v>96520</v>
      </c>
      <c r="AC273" s="390"/>
      <c r="AD273" s="390"/>
      <c r="AE273" s="389">
        <v>0</v>
      </c>
      <c r="AF273" s="390">
        <f>+AE273*$D273</f>
        <v>0</v>
      </c>
      <c r="AG273" s="391">
        <f>E273+G273+I273+K273+M273+O273+Q273+S273+U273+W273+Y273+AA273+AC273+AE273</f>
        <v>508</v>
      </c>
      <c r="AH273" s="390">
        <f>+AG273*$D273</f>
        <v>96520</v>
      </c>
    </row>
    <row r="274" spans="1:34" ht="16.8">
      <c r="A274" s="481"/>
      <c r="B274" s="482"/>
      <c r="C274" s="483"/>
      <c r="D274" s="505"/>
      <c r="E274" s="389"/>
      <c r="F274" s="413"/>
      <c r="G274" s="389"/>
      <c r="H274" s="413"/>
      <c r="I274" s="389"/>
      <c r="J274" s="413"/>
      <c r="K274" s="389"/>
      <c r="L274" s="413"/>
      <c r="M274" s="389"/>
      <c r="N274" s="413"/>
      <c r="O274" s="389"/>
      <c r="P274" s="413"/>
      <c r="Q274" s="389"/>
      <c r="R274" s="413"/>
      <c r="S274" s="389"/>
      <c r="T274" s="413"/>
      <c r="U274" s="389"/>
      <c r="V274" s="413"/>
      <c r="W274" s="389"/>
      <c r="X274" s="413"/>
      <c r="Y274" s="389"/>
      <c r="Z274" s="413"/>
      <c r="AA274" s="413"/>
      <c r="AB274" s="413"/>
      <c r="AC274" s="413"/>
      <c r="AD274" s="413"/>
      <c r="AE274" s="389"/>
      <c r="AF274" s="413"/>
      <c r="AG274" s="391"/>
      <c r="AH274" s="390"/>
    </row>
    <row r="275" spans="1:34" ht="34.799999999999997">
      <c r="A275" s="484">
        <f>A273+1</f>
        <v>87</v>
      </c>
      <c r="B275" s="612" t="s">
        <v>788</v>
      </c>
      <c r="C275" s="483" t="s">
        <v>6</v>
      </c>
      <c r="D275" s="505">
        <v>140</v>
      </c>
      <c r="E275" s="389">
        <v>0</v>
      </c>
      <c r="F275" s="390">
        <f>+E275*$D275</f>
        <v>0</v>
      </c>
      <c r="G275" s="389">
        <v>0</v>
      </c>
      <c r="H275" s="390">
        <f>+G275*$D275</f>
        <v>0</v>
      </c>
      <c r="I275" s="389">
        <v>0</v>
      </c>
      <c r="J275" s="390">
        <f>+I275*$D275</f>
        <v>0</v>
      </c>
      <c r="K275" s="389">
        <v>0</v>
      </c>
      <c r="L275" s="390">
        <f>+K275*$D275</f>
        <v>0</v>
      </c>
      <c r="M275" s="389">
        <v>0</v>
      </c>
      <c r="N275" s="390">
        <f>+M275*$D275</f>
        <v>0</v>
      </c>
      <c r="O275" s="389">
        <v>0</v>
      </c>
      <c r="P275" s="390">
        <f>+O275*$D275</f>
        <v>0</v>
      </c>
      <c r="Q275" s="389">
        <v>0</v>
      </c>
      <c r="R275" s="390">
        <f>+Q275*$D275</f>
        <v>0</v>
      </c>
      <c r="S275" s="389">
        <v>0</v>
      </c>
      <c r="T275" s="390">
        <f>+S275*$D275</f>
        <v>0</v>
      </c>
      <c r="U275" s="389">
        <v>0</v>
      </c>
      <c r="V275" s="390">
        <f>+U275*$D275</f>
        <v>0</v>
      </c>
      <c r="W275" s="389">
        <v>0</v>
      </c>
      <c r="X275" s="390">
        <f>+W275*$D275</f>
        <v>0</v>
      </c>
      <c r="Y275" s="389">
        <v>0</v>
      </c>
      <c r="Z275" s="390">
        <f>+Y275*$D275</f>
        <v>0</v>
      </c>
      <c r="AA275" s="389">
        <f>'Approach roads'!G202</f>
        <v>509</v>
      </c>
      <c r="AB275" s="390">
        <f>+AA275*$D275</f>
        <v>71260</v>
      </c>
      <c r="AC275" s="390"/>
      <c r="AD275" s="390"/>
      <c r="AE275" s="389">
        <v>0</v>
      </c>
      <c r="AF275" s="390">
        <f>+AE275*$D275</f>
        <v>0</v>
      </c>
      <c r="AG275" s="391">
        <f>E275+G275+I275+K275+M275+O275+Q275+S275+U275+W275+Y275+AA275+AC275+AE275</f>
        <v>509</v>
      </c>
      <c r="AH275" s="390">
        <f>+AG275*$D275</f>
        <v>71260</v>
      </c>
    </row>
    <row r="276" spans="1:34" ht="16.8">
      <c r="A276" s="484"/>
      <c r="B276" s="485"/>
      <c r="C276" s="483"/>
      <c r="D276" s="505"/>
      <c r="E276" s="389"/>
      <c r="F276" s="413"/>
      <c r="G276" s="389"/>
      <c r="H276" s="413"/>
      <c r="I276" s="389"/>
      <c r="J276" s="413"/>
      <c r="K276" s="389"/>
      <c r="L276" s="413"/>
      <c r="M276" s="389"/>
      <c r="N276" s="413"/>
      <c r="O276" s="389"/>
      <c r="P276" s="413"/>
      <c r="Q276" s="389"/>
      <c r="R276" s="413"/>
      <c r="S276" s="389"/>
      <c r="T276" s="413"/>
      <c r="U276" s="389"/>
      <c r="V276" s="413"/>
      <c r="W276" s="389"/>
      <c r="X276" s="413"/>
      <c r="Y276" s="389"/>
      <c r="Z276" s="413"/>
      <c r="AA276" s="413"/>
      <c r="AB276" s="413"/>
      <c r="AC276" s="413"/>
      <c r="AD276" s="413"/>
      <c r="AE276" s="389"/>
      <c r="AF276" s="413"/>
      <c r="AG276" s="391"/>
      <c r="AH276" s="390"/>
    </row>
    <row r="277" spans="1:34" ht="168">
      <c r="A277" s="486">
        <f>A275+1</f>
        <v>88</v>
      </c>
      <c r="B277" s="429" t="s">
        <v>925</v>
      </c>
      <c r="C277" s="483" t="s">
        <v>7</v>
      </c>
      <c r="D277" s="505">
        <v>9080</v>
      </c>
      <c r="E277" s="389">
        <v>0</v>
      </c>
      <c r="F277" s="390">
        <f>+E277*$D277</f>
        <v>0</v>
      </c>
      <c r="G277" s="389">
        <v>0</v>
      </c>
      <c r="H277" s="390">
        <f>+G277*$D277</f>
        <v>0</v>
      </c>
      <c r="I277" s="389">
        <v>0</v>
      </c>
      <c r="J277" s="390">
        <f>+I277*$D277</f>
        <v>0</v>
      </c>
      <c r="K277" s="389">
        <v>0</v>
      </c>
      <c r="L277" s="390">
        <f>+K277*$D277</f>
        <v>0</v>
      </c>
      <c r="M277" s="389">
        <v>0</v>
      </c>
      <c r="N277" s="390">
        <f>+M277*$D277</f>
        <v>0</v>
      </c>
      <c r="O277" s="389">
        <v>0</v>
      </c>
      <c r="P277" s="390">
        <f>+O277*$D277</f>
        <v>0</v>
      </c>
      <c r="Q277" s="389">
        <v>0</v>
      </c>
      <c r="R277" s="390">
        <f>+Q277*$D277</f>
        <v>0</v>
      </c>
      <c r="S277" s="389">
        <v>0</v>
      </c>
      <c r="T277" s="390">
        <f>+S277*$D277</f>
        <v>0</v>
      </c>
      <c r="U277" s="389">
        <v>0</v>
      </c>
      <c r="V277" s="390">
        <f>+U277*$D277</f>
        <v>0</v>
      </c>
      <c r="W277" s="389">
        <v>0</v>
      </c>
      <c r="X277" s="390">
        <f>+W277*$D277</f>
        <v>0</v>
      </c>
      <c r="Y277" s="389">
        <v>0</v>
      </c>
      <c r="Z277" s="390">
        <f>+Y277*$D277</f>
        <v>0</v>
      </c>
      <c r="AA277" s="389">
        <f>'Approach roads'!G218</f>
        <v>28</v>
      </c>
      <c r="AB277" s="390">
        <f>+AA277*$D277</f>
        <v>254240</v>
      </c>
      <c r="AC277" s="390"/>
      <c r="AD277" s="390"/>
      <c r="AE277" s="389">
        <v>0</v>
      </c>
      <c r="AF277" s="390">
        <f>+AE277*$D277</f>
        <v>0</v>
      </c>
      <c r="AG277" s="391">
        <f>E277+G277+I277+K277+M277+O277+Q277+S277+U277+W277+Y277+AA277+AC277+AE277</f>
        <v>28</v>
      </c>
      <c r="AH277" s="390">
        <f>+AG277*$D277</f>
        <v>254240</v>
      </c>
    </row>
    <row r="278" spans="1:34" ht="16.8">
      <c r="A278" s="487"/>
      <c r="B278" s="421"/>
      <c r="C278" s="414"/>
      <c r="D278" s="505"/>
      <c r="E278" s="389"/>
      <c r="F278" s="413"/>
      <c r="G278" s="389"/>
      <c r="H278" s="413"/>
      <c r="I278" s="389"/>
      <c r="J278" s="413"/>
      <c r="K278" s="389"/>
      <c r="L278" s="413"/>
      <c r="M278" s="389"/>
      <c r="N278" s="413"/>
      <c r="O278" s="389"/>
      <c r="P278" s="413"/>
      <c r="Q278" s="389"/>
      <c r="R278" s="413"/>
      <c r="S278" s="389"/>
      <c r="T278" s="413"/>
      <c r="U278" s="389"/>
      <c r="V278" s="413"/>
      <c r="W278" s="389"/>
      <c r="X278" s="413"/>
      <c r="Y278" s="389"/>
      <c r="Z278" s="413"/>
      <c r="AA278" s="413"/>
      <c r="AB278" s="413"/>
      <c r="AC278" s="413"/>
      <c r="AD278" s="413"/>
      <c r="AE278" s="389"/>
      <c r="AF278" s="413"/>
      <c r="AG278" s="391"/>
      <c r="AH278" s="390"/>
    </row>
    <row r="279" spans="1:34" ht="100.8">
      <c r="A279" s="396">
        <f>A277+1</f>
        <v>89</v>
      </c>
      <c r="B279" s="488" t="s">
        <v>926</v>
      </c>
      <c r="C279" s="414" t="s">
        <v>6</v>
      </c>
      <c r="D279" s="505">
        <v>262</v>
      </c>
      <c r="E279" s="389">
        <v>0</v>
      </c>
      <c r="F279" s="390">
        <f>+E279*$D279</f>
        <v>0</v>
      </c>
      <c r="G279" s="389">
        <v>0</v>
      </c>
      <c r="H279" s="390">
        <f>+G279*$D279</f>
        <v>0</v>
      </c>
      <c r="I279" s="389">
        <v>0</v>
      </c>
      <c r="J279" s="390">
        <f>+I279*$D279</f>
        <v>0</v>
      </c>
      <c r="K279" s="389">
        <v>0</v>
      </c>
      <c r="L279" s="390">
        <f>+K279*$D279</f>
        <v>0</v>
      </c>
      <c r="M279" s="389">
        <v>0</v>
      </c>
      <c r="N279" s="390">
        <f>+M279*$D279</f>
        <v>0</v>
      </c>
      <c r="O279" s="389">
        <v>0</v>
      </c>
      <c r="P279" s="390">
        <f>+O279*$D279</f>
        <v>0</v>
      </c>
      <c r="Q279" s="389">
        <v>0</v>
      </c>
      <c r="R279" s="390">
        <f>+Q279*$D279</f>
        <v>0</v>
      </c>
      <c r="S279" s="389">
        <v>0</v>
      </c>
      <c r="T279" s="390">
        <f>+S279*$D279</f>
        <v>0</v>
      </c>
      <c r="U279" s="389">
        <v>0</v>
      </c>
      <c r="V279" s="390">
        <f>+U279*$D279</f>
        <v>0</v>
      </c>
      <c r="W279" s="389">
        <v>0</v>
      </c>
      <c r="X279" s="390">
        <f>+W279*$D279</f>
        <v>0</v>
      </c>
      <c r="Y279" s="389">
        <v>0</v>
      </c>
      <c r="Z279" s="390">
        <f>+Y279*$D279</f>
        <v>0</v>
      </c>
      <c r="AA279" s="389">
        <f>'Approach roads'!G234</f>
        <v>221</v>
      </c>
      <c r="AB279" s="390">
        <f>+AA279*$D279</f>
        <v>57902</v>
      </c>
      <c r="AC279" s="390"/>
      <c r="AD279" s="390"/>
      <c r="AE279" s="389">
        <v>0</v>
      </c>
      <c r="AF279" s="390">
        <f>+AE279*$D279</f>
        <v>0</v>
      </c>
      <c r="AG279" s="391">
        <f>E279+G279+I279+K279+M279+O279+Q279+S279+U279+W279+Y279+AA279+AC279+AE279</f>
        <v>221</v>
      </c>
      <c r="AH279" s="390">
        <f>+AG279*$D279</f>
        <v>57902</v>
      </c>
    </row>
    <row r="280" spans="1:34" ht="16.8">
      <c r="A280" s="396"/>
      <c r="B280" s="488"/>
      <c r="C280" s="414"/>
      <c r="D280" s="505"/>
      <c r="E280" s="389"/>
      <c r="F280" s="413"/>
      <c r="G280" s="389"/>
      <c r="H280" s="413"/>
      <c r="I280" s="389"/>
      <c r="J280" s="413"/>
      <c r="K280" s="389"/>
      <c r="L280" s="413"/>
      <c r="M280" s="389"/>
      <c r="N280" s="413"/>
      <c r="O280" s="389"/>
      <c r="P280" s="413"/>
      <c r="Q280" s="389"/>
      <c r="R280" s="413"/>
      <c r="S280" s="389"/>
      <c r="T280" s="413"/>
      <c r="U280" s="389"/>
      <c r="V280" s="413"/>
      <c r="W280" s="389"/>
      <c r="X280" s="413"/>
      <c r="Y280" s="389"/>
      <c r="Z280" s="413"/>
      <c r="AA280" s="413"/>
      <c r="AB280" s="413"/>
      <c r="AC280" s="413"/>
      <c r="AD280" s="413"/>
      <c r="AE280" s="389"/>
      <c r="AF280" s="413"/>
      <c r="AG280" s="391"/>
      <c r="AH280" s="390"/>
    </row>
    <row r="281" spans="1:34" ht="50.4">
      <c r="A281" s="396">
        <f>A279+1</f>
        <v>90</v>
      </c>
      <c r="B281" s="488" t="s">
        <v>789</v>
      </c>
      <c r="C281" s="414"/>
      <c r="D281" s="505"/>
      <c r="E281" s="389"/>
      <c r="F281" s="413"/>
      <c r="G281" s="389"/>
      <c r="H281" s="413"/>
      <c r="I281" s="389"/>
      <c r="J281" s="413"/>
      <c r="K281" s="389"/>
      <c r="L281" s="413"/>
      <c r="M281" s="389"/>
      <c r="N281" s="413"/>
      <c r="O281" s="389"/>
      <c r="P281" s="413"/>
      <c r="Q281" s="389"/>
      <c r="R281" s="413"/>
      <c r="S281" s="389"/>
      <c r="T281" s="413"/>
      <c r="U281" s="389"/>
      <c r="V281" s="413"/>
      <c r="W281" s="389"/>
      <c r="X281" s="413"/>
      <c r="Y281" s="389"/>
      <c r="Z281" s="413"/>
      <c r="AA281" s="413"/>
      <c r="AB281" s="413"/>
      <c r="AC281" s="413"/>
      <c r="AD281" s="413"/>
      <c r="AE281" s="389"/>
      <c r="AF281" s="413"/>
      <c r="AG281" s="391"/>
      <c r="AH281" s="390"/>
    </row>
    <row r="282" spans="1:34" ht="16.8">
      <c r="A282" s="396"/>
      <c r="B282" s="489" t="s">
        <v>790</v>
      </c>
      <c r="C282" s="414" t="s">
        <v>9</v>
      </c>
      <c r="D282" s="505">
        <v>470</v>
      </c>
      <c r="E282" s="389">
        <v>0</v>
      </c>
      <c r="F282" s="390">
        <f>+E282*$D282</f>
        <v>0</v>
      </c>
      <c r="G282" s="389">
        <v>0</v>
      </c>
      <c r="H282" s="390">
        <f>+G282*$D282</f>
        <v>0</v>
      </c>
      <c r="I282" s="389">
        <v>0</v>
      </c>
      <c r="J282" s="390">
        <f>+I282*$D282</f>
        <v>0</v>
      </c>
      <c r="K282" s="389">
        <v>0</v>
      </c>
      <c r="L282" s="390">
        <f>+K282*$D282</f>
        <v>0</v>
      </c>
      <c r="M282" s="389">
        <v>0</v>
      </c>
      <c r="N282" s="390">
        <f>+M282*$D282</f>
        <v>0</v>
      </c>
      <c r="O282" s="389">
        <v>0</v>
      </c>
      <c r="P282" s="390">
        <f>+O282*$D282</f>
        <v>0</v>
      </c>
      <c r="Q282" s="389">
        <v>0</v>
      </c>
      <c r="R282" s="390">
        <f>+Q282*$D282</f>
        <v>0</v>
      </c>
      <c r="S282" s="389">
        <v>0</v>
      </c>
      <c r="T282" s="390">
        <f>+S282*$D282</f>
        <v>0</v>
      </c>
      <c r="U282" s="389">
        <v>0</v>
      </c>
      <c r="V282" s="390">
        <f>+U282*$D282</f>
        <v>0</v>
      </c>
      <c r="W282" s="389">
        <v>0</v>
      </c>
      <c r="X282" s="390">
        <f>+W282*$D282</f>
        <v>0</v>
      </c>
      <c r="Y282" s="389">
        <v>0</v>
      </c>
      <c r="Z282" s="390">
        <f>+Y282*$D282</f>
        <v>0</v>
      </c>
      <c r="AA282" s="389">
        <f>'Approach roads'!G237</f>
        <v>50</v>
      </c>
      <c r="AB282" s="390">
        <f>+AA282*$D282</f>
        <v>23500</v>
      </c>
      <c r="AC282" s="390"/>
      <c r="AD282" s="390"/>
      <c r="AE282" s="389">
        <v>0</v>
      </c>
      <c r="AF282" s="390">
        <f>+AE282*$D282</f>
        <v>0</v>
      </c>
      <c r="AG282" s="391">
        <f t="shared" ref="AG282:AG284" si="59">E282+G282+I282+K282+M282+O282+Q282+S282+U282+W282+Y282+AA282+AC282+AE282</f>
        <v>50</v>
      </c>
      <c r="AH282" s="390">
        <f>+AG282*$D282</f>
        <v>23500</v>
      </c>
    </row>
    <row r="283" spans="1:34" ht="16.8">
      <c r="A283" s="396"/>
      <c r="B283" s="489" t="s">
        <v>791</v>
      </c>
      <c r="C283" s="414" t="s">
        <v>9</v>
      </c>
      <c r="D283" s="505">
        <v>742</v>
      </c>
      <c r="E283" s="389">
        <v>0</v>
      </c>
      <c r="F283" s="390">
        <f>+E283*$D283</f>
        <v>0</v>
      </c>
      <c r="G283" s="389">
        <v>0</v>
      </c>
      <c r="H283" s="390">
        <f>+G283*$D283</f>
        <v>0</v>
      </c>
      <c r="I283" s="389">
        <v>0</v>
      </c>
      <c r="J283" s="390">
        <f>+I283*$D283</f>
        <v>0</v>
      </c>
      <c r="K283" s="389">
        <v>0</v>
      </c>
      <c r="L283" s="390">
        <f>+K283*$D283</f>
        <v>0</v>
      </c>
      <c r="M283" s="389">
        <v>0</v>
      </c>
      <c r="N283" s="390">
        <f>+M283*$D283</f>
        <v>0</v>
      </c>
      <c r="O283" s="389">
        <v>0</v>
      </c>
      <c r="P283" s="390">
        <f>+O283*$D283</f>
        <v>0</v>
      </c>
      <c r="Q283" s="389">
        <v>0</v>
      </c>
      <c r="R283" s="390">
        <f>+Q283*$D283</f>
        <v>0</v>
      </c>
      <c r="S283" s="389">
        <v>0</v>
      </c>
      <c r="T283" s="390">
        <f>+S283*$D283</f>
        <v>0</v>
      </c>
      <c r="U283" s="389">
        <v>0</v>
      </c>
      <c r="V283" s="390">
        <f>+U283*$D283</f>
        <v>0</v>
      </c>
      <c r="W283" s="389">
        <v>0</v>
      </c>
      <c r="X283" s="390">
        <f>+W283*$D283</f>
        <v>0</v>
      </c>
      <c r="Y283" s="389">
        <v>0</v>
      </c>
      <c r="Z283" s="390">
        <f>+Y283*$D283</f>
        <v>0</v>
      </c>
      <c r="AA283" s="389">
        <f>'Approach roads'!G238</f>
        <v>50</v>
      </c>
      <c r="AB283" s="390">
        <f>+AA283*$D283</f>
        <v>37100</v>
      </c>
      <c r="AC283" s="390"/>
      <c r="AD283" s="390"/>
      <c r="AE283" s="389">
        <v>0</v>
      </c>
      <c r="AF283" s="390">
        <f>+AE283*$D283</f>
        <v>0</v>
      </c>
      <c r="AG283" s="391">
        <f t="shared" si="59"/>
        <v>50</v>
      </c>
      <c r="AH283" s="390">
        <f>+AG283*$D283</f>
        <v>37100</v>
      </c>
    </row>
    <row r="284" spans="1:34" ht="16.8">
      <c r="A284" s="396"/>
      <c r="B284" s="489" t="s">
        <v>792</v>
      </c>
      <c r="C284" s="414" t="s">
        <v>9</v>
      </c>
      <c r="D284" s="505">
        <v>885</v>
      </c>
      <c r="E284" s="389">
        <v>0</v>
      </c>
      <c r="F284" s="390">
        <f>+E284*$D284</f>
        <v>0</v>
      </c>
      <c r="G284" s="389">
        <v>0</v>
      </c>
      <c r="H284" s="390">
        <f>+G284*$D284</f>
        <v>0</v>
      </c>
      <c r="I284" s="389">
        <v>0</v>
      </c>
      <c r="J284" s="390">
        <f>+I284*$D284</f>
        <v>0</v>
      </c>
      <c r="K284" s="389">
        <v>0</v>
      </c>
      <c r="L284" s="390">
        <f>+K284*$D284</f>
        <v>0</v>
      </c>
      <c r="M284" s="389">
        <v>0</v>
      </c>
      <c r="N284" s="390">
        <f>+M284*$D284</f>
        <v>0</v>
      </c>
      <c r="O284" s="389">
        <v>0</v>
      </c>
      <c r="P284" s="390">
        <f>+O284*$D284</f>
        <v>0</v>
      </c>
      <c r="Q284" s="389">
        <v>0</v>
      </c>
      <c r="R284" s="390">
        <f>+Q284*$D284</f>
        <v>0</v>
      </c>
      <c r="S284" s="389">
        <v>0</v>
      </c>
      <c r="T284" s="390">
        <f>+S284*$D284</f>
        <v>0</v>
      </c>
      <c r="U284" s="389">
        <v>0</v>
      </c>
      <c r="V284" s="390">
        <f>+U284*$D284</f>
        <v>0</v>
      </c>
      <c r="W284" s="389">
        <v>0</v>
      </c>
      <c r="X284" s="390">
        <f>+W284*$D284</f>
        <v>0</v>
      </c>
      <c r="Y284" s="389">
        <v>0</v>
      </c>
      <c r="Z284" s="390">
        <f>+Y284*$D284</f>
        <v>0</v>
      </c>
      <c r="AA284" s="389">
        <f>'Approach roads'!G239</f>
        <v>200</v>
      </c>
      <c r="AB284" s="390">
        <f>+AA284*$D284</f>
        <v>177000</v>
      </c>
      <c r="AC284" s="390"/>
      <c r="AD284" s="390"/>
      <c r="AE284" s="389">
        <v>0</v>
      </c>
      <c r="AF284" s="390">
        <f>+AE284*$D284</f>
        <v>0</v>
      </c>
      <c r="AG284" s="391">
        <f t="shared" si="59"/>
        <v>200</v>
      </c>
      <c r="AH284" s="390">
        <f>+AG284*$D284</f>
        <v>177000</v>
      </c>
    </row>
    <row r="285" spans="1:34" ht="16.8">
      <c r="A285" s="396"/>
      <c r="B285" s="421"/>
      <c r="C285" s="414"/>
      <c r="D285" s="505"/>
      <c r="E285" s="389"/>
      <c r="F285" s="413"/>
      <c r="G285" s="389"/>
      <c r="H285" s="413"/>
      <c r="I285" s="389"/>
      <c r="J285" s="413"/>
      <c r="K285" s="389"/>
      <c r="L285" s="413"/>
      <c r="M285" s="389"/>
      <c r="N285" s="413"/>
      <c r="O285" s="389"/>
      <c r="P285" s="413"/>
      <c r="Q285" s="389"/>
      <c r="R285" s="413"/>
      <c r="S285" s="389"/>
      <c r="T285" s="413"/>
      <c r="U285" s="389"/>
      <c r="V285" s="413"/>
      <c r="W285" s="389"/>
      <c r="X285" s="413"/>
      <c r="Y285" s="389"/>
      <c r="Z285" s="413"/>
      <c r="AA285" s="413"/>
      <c r="AB285" s="413"/>
      <c r="AC285" s="413"/>
      <c r="AD285" s="413"/>
      <c r="AE285" s="389"/>
      <c r="AF285" s="413"/>
      <c r="AG285" s="391"/>
      <c r="AH285" s="390"/>
    </row>
    <row r="286" spans="1:34" ht="117.6">
      <c r="A286" s="396">
        <f>A281+1</f>
        <v>91</v>
      </c>
      <c r="B286" s="429" t="s">
        <v>927</v>
      </c>
      <c r="C286" s="414" t="s">
        <v>6</v>
      </c>
      <c r="D286" s="505">
        <v>495</v>
      </c>
      <c r="E286" s="389">
        <v>0</v>
      </c>
      <c r="F286" s="390">
        <f>+E286*$D286</f>
        <v>0</v>
      </c>
      <c r="G286" s="389">
        <v>0</v>
      </c>
      <c r="H286" s="390">
        <f>+G286*$D286</f>
        <v>0</v>
      </c>
      <c r="I286" s="389">
        <v>0</v>
      </c>
      <c r="J286" s="390">
        <f>+I286*$D286</f>
        <v>0</v>
      </c>
      <c r="K286" s="389">
        <v>0</v>
      </c>
      <c r="L286" s="390">
        <f>+K286*$D286</f>
        <v>0</v>
      </c>
      <c r="M286" s="389">
        <v>0</v>
      </c>
      <c r="N286" s="390">
        <f>+M286*$D286</f>
        <v>0</v>
      </c>
      <c r="O286" s="389">
        <v>0</v>
      </c>
      <c r="P286" s="390">
        <f>+O286*$D286</f>
        <v>0</v>
      </c>
      <c r="Q286" s="389">
        <v>0</v>
      </c>
      <c r="R286" s="390">
        <f>+Q286*$D286</f>
        <v>0</v>
      </c>
      <c r="S286" s="389">
        <v>0</v>
      </c>
      <c r="T286" s="390">
        <f>+S286*$D286</f>
        <v>0</v>
      </c>
      <c r="U286" s="389">
        <v>0</v>
      </c>
      <c r="V286" s="390">
        <f>+U286*$D286</f>
        <v>0</v>
      </c>
      <c r="W286" s="389">
        <v>0</v>
      </c>
      <c r="X286" s="390">
        <f>+W286*$D286</f>
        <v>0</v>
      </c>
      <c r="Y286" s="389">
        <v>0</v>
      </c>
      <c r="Z286" s="390">
        <f>+Y286*$D286</f>
        <v>0</v>
      </c>
      <c r="AA286" s="389">
        <f>'Approach roads'!G259</f>
        <v>56</v>
      </c>
      <c r="AB286" s="390">
        <f>+AA286*$D286</f>
        <v>27720</v>
      </c>
      <c r="AC286" s="390"/>
      <c r="AD286" s="390"/>
      <c r="AE286" s="389">
        <v>0</v>
      </c>
      <c r="AF286" s="390">
        <f>+AE286*$D286</f>
        <v>0</v>
      </c>
      <c r="AG286" s="391">
        <f>E286+G286+I286+K286+M286+O286+Q286+S286+U286+W286+Y286+AA286+AC286+AE286</f>
        <v>56</v>
      </c>
      <c r="AH286" s="390">
        <f>+AG286*$D286</f>
        <v>27720</v>
      </c>
    </row>
    <row r="287" spans="1:34" ht="16.8">
      <c r="A287" s="396"/>
      <c r="B287" s="421"/>
      <c r="C287" s="414"/>
      <c r="D287" s="505"/>
      <c r="E287" s="389"/>
      <c r="F287" s="413"/>
      <c r="G287" s="389"/>
      <c r="H287" s="413"/>
      <c r="I287" s="389"/>
      <c r="J287" s="413"/>
      <c r="K287" s="389"/>
      <c r="L287" s="413"/>
      <c r="M287" s="389"/>
      <c r="N287" s="413"/>
      <c r="O287" s="389"/>
      <c r="P287" s="413"/>
      <c r="Q287" s="389"/>
      <c r="R287" s="413"/>
      <c r="S287" s="389"/>
      <c r="T287" s="413"/>
      <c r="U287" s="413"/>
      <c r="V287" s="413"/>
      <c r="W287" s="389"/>
      <c r="X287" s="413"/>
      <c r="Y287" s="413"/>
      <c r="Z287" s="413"/>
      <c r="AA287" s="413"/>
      <c r="AB287" s="413"/>
      <c r="AC287" s="413"/>
      <c r="AD287" s="413"/>
      <c r="AE287" s="389"/>
      <c r="AF287" s="413"/>
      <c r="AG287" s="391"/>
      <c r="AH287" s="390"/>
    </row>
    <row r="288" spans="1:34" ht="16.8">
      <c r="A288" s="376"/>
      <c r="B288" s="421" t="s">
        <v>365</v>
      </c>
      <c r="C288" s="414"/>
      <c r="D288" s="505"/>
      <c r="E288" s="389"/>
      <c r="F288" s="413">
        <f>SUM(F273:F287)</f>
        <v>0</v>
      </c>
      <c r="G288" s="389"/>
      <c r="H288" s="413">
        <f>SUM(H273:H287)</f>
        <v>0</v>
      </c>
      <c r="I288" s="389"/>
      <c r="J288" s="413">
        <f>SUM(J273:J287)</f>
        <v>0</v>
      </c>
      <c r="K288" s="389"/>
      <c r="L288" s="413">
        <f>SUM(L273:L287)</f>
        <v>0</v>
      </c>
      <c r="M288" s="389"/>
      <c r="N288" s="413">
        <f>SUM(N273:N287)</f>
        <v>0</v>
      </c>
      <c r="O288" s="389"/>
      <c r="P288" s="413">
        <f>SUM(P273:P287)</f>
        <v>0</v>
      </c>
      <c r="Q288" s="389"/>
      <c r="R288" s="413">
        <f>SUM(R273:R287)</f>
        <v>0</v>
      </c>
      <c r="S288" s="389"/>
      <c r="T288" s="413">
        <f>SUM(T273:T287)</f>
        <v>0</v>
      </c>
      <c r="U288" s="413"/>
      <c r="V288" s="413">
        <f>SUM(V273:V287)</f>
        <v>0</v>
      </c>
      <c r="W288" s="389"/>
      <c r="X288" s="413">
        <f>SUM(X273:X287)</f>
        <v>0</v>
      </c>
      <c r="Y288" s="413"/>
      <c r="Z288" s="413">
        <f>SUM(Z273:Z287)</f>
        <v>0</v>
      </c>
      <c r="AA288" s="413"/>
      <c r="AB288" s="413">
        <f>SUM(AB273:AB287)</f>
        <v>745242</v>
      </c>
      <c r="AC288" s="413"/>
      <c r="AD288" s="413">
        <f>SUM(AD273:AD287)</f>
        <v>0</v>
      </c>
      <c r="AE288" s="389"/>
      <c r="AF288" s="413">
        <f>SUM(AF273:AF287)</f>
        <v>0</v>
      </c>
      <c r="AG288" s="391"/>
      <c r="AH288" s="390"/>
    </row>
    <row r="289" spans="1:34" ht="16.8">
      <c r="A289" s="376"/>
      <c r="B289" s="400"/>
      <c r="C289" s="414"/>
      <c r="D289" s="505"/>
      <c r="E289" s="389"/>
      <c r="F289" s="389"/>
      <c r="G289" s="389"/>
      <c r="H289" s="389"/>
      <c r="I289" s="389"/>
      <c r="J289" s="389"/>
      <c r="K289" s="389"/>
      <c r="L289" s="389"/>
      <c r="M289" s="389"/>
      <c r="N289" s="389"/>
      <c r="O289" s="389"/>
      <c r="P289" s="389"/>
      <c r="Q289" s="389"/>
      <c r="R289" s="389"/>
      <c r="S289" s="389"/>
      <c r="T289" s="389"/>
      <c r="U289" s="389"/>
      <c r="V289" s="389"/>
      <c r="W289" s="389"/>
      <c r="X289" s="389"/>
      <c r="Y289" s="389"/>
      <c r="Z289" s="389"/>
      <c r="AA289" s="389"/>
      <c r="AB289" s="389"/>
      <c r="AC289" s="389"/>
      <c r="AD289" s="389"/>
      <c r="AE289" s="389"/>
      <c r="AF289" s="389"/>
      <c r="AG289" s="391"/>
      <c r="AH289" s="390"/>
    </row>
    <row r="290" spans="1:34" ht="16.8">
      <c r="A290" s="392"/>
      <c r="B290" s="434" t="s">
        <v>781</v>
      </c>
      <c r="C290" s="387"/>
      <c r="D290" s="505"/>
      <c r="E290" s="389"/>
      <c r="F290" s="389"/>
      <c r="G290" s="389"/>
      <c r="H290" s="389"/>
      <c r="I290" s="389"/>
      <c r="J290" s="389"/>
      <c r="K290" s="389"/>
      <c r="L290" s="389"/>
      <c r="M290" s="389"/>
      <c r="N290" s="389"/>
      <c r="O290" s="389"/>
      <c r="P290" s="389"/>
      <c r="Q290" s="389"/>
      <c r="R290" s="389"/>
      <c r="S290" s="389"/>
      <c r="T290" s="389"/>
      <c r="U290" s="389"/>
      <c r="V290" s="389"/>
      <c r="W290" s="389"/>
      <c r="X290" s="389"/>
      <c r="Y290" s="389"/>
      <c r="Z290" s="389"/>
      <c r="AA290" s="389"/>
      <c r="AB290" s="389"/>
      <c r="AC290" s="389"/>
      <c r="AD290" s="389"/>
      <c r="AE290" s="389"/>
      <c r="AF290" s="389"/>
      <c r="AG290" s="391"/>
      <c r="AH290" s="390"/>
    </row>
    <row r="291" spans="1:34" ht="117.6">
      <c r="A291" s="396">
        <f>A286+1</f>
        <v>92</v>
      </c>
      <c r="B291" s="436" t="s">
        <v>928</v>
      </c>
      <c r="C291" s="387" t="s">
        <v>9</v>
      </c>
      <c r="D291" s="505">
        <v>295</v>
      </c>
      <c r="E291" s="389">
        <f>'Rest Rooms &amp; Toilet Dtl'!G512</f>
        <v>31</v>
      </c>
      <c r="F291" s="390">
        <f>+E291*$D291</f>
        <v>9145</v>
      </c>
      <c r="G291" s="389">
        <v>0</v>
      </c>
      <c r="H291" s="390">
        <f>+G291*$D291</f>
        <v>0</v>
      </c>
      <c r="I291" s="389">
        <f>'Health  Care Center DTL'!G729</f>
        <v>18</v>
      </c>
      <c r="J291" s="390">
        <f>+I291*$D291</f>
        <v>5310</v>
      </c>
      <c r="K291" s="389">
        <v>0</v>
      </c>
      <c r="L291" s="390">
        <f>+K291*$D291</f>
        <v>0</v>
      </c>
      <c r="M291" s="389">
        <v>0</v>
      </c>
      <c r="N291" s="390">
        <f>+M291*$D291</f>
        <v>0</v>
      </c>
      <c r="O291" s="389">
        <v>0</v>
      </c>
      <c r="P291" s="390">
        <f>+O291*$D291</f>
        <v>0</v>
      </c>
      <c r="Q291" s="389">
        <v>0</v>
      </c>
      <c r="R291" s="390">
        <f>+Q291*$D291</f>
        <v>0</v>
      </c>
      <c r="S291" s="389">
        <v>0</v>
      </c>
      <c r="T291" s="390">
        <f>+S291*$D291</f>
        <v>0</v>
      </c>
      <c r="U291" s="389">
        <v>0</v>
      </c>
      <c r="V291" s="390">
        <f>+U291*$D291</f>
        <v>0</v>
      </c>
      <c r="W291" s="389">
        <v>0</v>
      </c>
      <c r="X291" s="390">
        <f>+W291*$D291</f>
        <v>0</v>
      </c>
      <c r="Y291" s="390">
        <f>'Office Area-1 Toilet '!G294</f>
        <v>25</v>
      </c>
      <c r="Z291" s="390">
        <f>+Y291*$D291</f>
        <v>7375</v>
      </c>
      <c r="AA291" s="390">
        <v>0</v>
      </c>
      <c r="AB291" s="390">
        <f>+AA291*$D291</f>
        <v>0</v>
      </c>
      <c r="AC291" s="390"/>
      <c r="AD291" s="390"/>
      <c r="AE291" s="389">
        <v>0</v>
      </c>
      <c r="AF291" s="390">
        <f>+AE291*$D291</f>
        <v>0</v>
      </c>
      <c r="AG291" s="391">
        <f>E291+G291+I291+K291+M291+O291+Q291+S291+U291+W291+Y291+AA291+AC291+AE291</f>
        <v>74</v>
      </c>
      <c r="AH291" s="390">
        <f>+AG291*$D291</f>
        <v>21830</v>
      </c>
    </row>
    <row r="292" spans="1:34" ht="16.8">
      <c r="A292" s="376"/>
      <c r="B292" s="463"/>
      <c r="C292" s="414"/>
      <c r="D292" s="505"/>
      <c r="E292" s="389"/>
      <c r="F292" s="389"/>
      <c r="G292" s="389"/>
      <c r="H292" s="389"/>
      <c r="I292" s="389"/>
      <c r="J292" s="389"/>
      <c r="K292" s="389"/>
      <c r="L292" s="389"/>
      <c r="M292" s="389"/>
      <c r="N292" s="389"/>
      <c r="O292" s="389"/>
      <c r="P292" s="389"/>
      <c r="Q292" s="389"/>
      <c r="R292" s="389"/>
      <c r="S292" s="389"/>
      <c r="T292" s="389"/>
      <c r="U292" s="389"/>
      <c r="V292" s="389"/>
      <c r="W292" s="389"/>
      <c r="X292" s="389"/>
      <c r="Y292" s="389"/>
      <c r="Z292" s="389"/>
      <c r="AA292" s="389"/>
      <c r="AB292" s="389"/>
      <c r="AC292" s="389"/>
      <c r="AD292" s="389"/>
      <c r="AE292" s="389"/>
      <c r="AF292" s="389"/>
      <c r="AG292" s="391"/>
      <c r="AH292" s="390"/>
    </row>
    <row r="293" spans="1:34" ht="151.19999999999999">
      <c r="A293" s="385">
        <f>A291+1</f>
        <v>93</v>
      </c>
      <c r="B293" s="386" t="s">
        <v>853</v>
      </c>
      <c r="C293" s="387" t="s">
        <v>9</v>
      </c>
      <c r="D293" s="505">
        <v>685</v>
      </c>
      <c r="E293" s="389">
        <f>'Rest Rooms &amp; Toilet Dtl'!G520</f>
        <v>34</v>
      </c>
      <c r="F293" s="390">
        <f>+E293*$D293</f>
        <v>23290</v>
      </c>
      <c r="G293" s="389">
        <v>0</v>
      </c>
      <c r="H293" s="390">
        <f>+G293*$D293</f>
        <v>0</v>
      </c>
      <c r="I293" s="389">
        <f>'Health  Care Center DTL'!G737</f>
        <v>21</v>
      </c>
      <c r="J293" s="390">
        <f>+I293*$D293</f>
        <v>14385</v>
      </c>
      <c r="K293" s="389">
        <v>0</v>
      </c>
      <c r="L293" s="390">
        <f>+K293*$D293</f>
        <v>0</v>
      </c>
      <c r="M293" s="389">
        <v>0</v>
      </c>
      <c r="N293" s="390">
        <f>+M293*$D293</f>
        <v>0</v>
      </c>
      <c r="O293" s="389">
        <v>0</v>
      </c>
      <c r="P293" s="390">
        <f>+O293*$D293</f>
        <v>0</v>
      </c>
      <c r="Q293" s="389">
        <v>0</v>
      </c>
      <c r="R293" s="390">
        <f>+Q293*$D293</f>
        <v>0</v>
      </c>
      <c r="S293" s="389">
        <v>0</v>
      </c>
      <c r="T293" s="390">
        <f>+S293*$D293</f>
        <v>0</v>
      </c>
      <c r="U293" s="389">
        <v>0</v>
      </c>
      <c r="V293" s="390">
        <f>+U293*$D293</f>
        <v>0</v>
      </c>
      <c r="W293" s="389">
        <v>0</v>
      </c>
      <c r="X293" s="390">
        <f>+W293*$D293</f>
        <v>0</v>
      </c>
      <c r="Y293" s="390">
        <f>'Office Area-1 Toilet '!G302</f>
        <v>20</v>
      </c>
      <c r="Z293" s="390">
        <f>+Y293*$D293</f>
        <v>13700</v>
      </c>
      <c r="AA293" s="390">
        <v>0</v>
      </c>
      <c r="AB293" s="390">
        <f>+AA293*$D293</f>
        <v>0</v>
      </c>
      <c r="AC293" s="390">
        <f>'SEPTIC TANK(100 CAPACITY)'!G83</f>
        <v>15</v>
      </c>
      <c r="AD293" s="390">
        <f>+AC293*$D293</f>
        <v>10275</v>
      </c>
      <c r="AE293" s="389">
        <v>0</v>
      </c>
      <c r="AF293" s="390">
        <f>+AE293*$D293</f>
        <v>0</v>
      </c>
      <c r="AG293" s="391">
        <f>E293+G293+I293+K293+M293+O293+Q293+S293+U293+W293+Y293+AA293+AC293+AE293</f>
        <v>90</v>
      </c>
      <c r="AH293" s="390">
        <f>+AG293*$D293</f>
        <v>61650</v>
      </c>
    </row>
    <row r="294" spans="1:34" ht="16.8">
      <c r="A294" s="376"/>
      <c r="B294" s="400"/>
      <c r="C294" s="414"/>
      <c r="D294" s="505"/>
      <c r="E294" s="389"/>
      <c r="F294" s="389"/>
      <c r="G294" s="389"/>
      <c r="H294" s="389"/>
      <c r="I294" s="389"/>
      <c r="J294" s="389"/>
      <c r="K294" s="389"/>
      <c r="L294" s="389"/>
      <c r="M294" s="389"/>
      <c r="N294" s="389"/>
      <c r="O294" s="389"/>
      <c r="P294" s="389"/>
      <c r="Q294" s="389"/>
      <c r="R294" s="389"/>
      <c r="S294" s="389"/>
      <c r="T294" s="389"/>
      <c r="U294" s="389"/>
      <c r="V294" s="389"/>
      <c r="W294" s="389"/>
      <c r="X294" s="389"/>
      <c r="Y294" s="389"/>
      <c r="Z294" s="389"/>
      <c r="AA294" s="389"/>
      <c r="AB294" s="389"/>
      <c r="AC294" s="389"/>
      <c r="AD294" s="389"/>
      <c r="AE294" s="389"/>
      <c r="AF294" s="389"/>
      <c r="AG294" s="391"/>
      <c r="AH294" s="390"/>
    </row>
    <row r="295" spans="1:34" ht="168">
      <c r="A295" s="385">
        <f>A293+1</f>
        <v>94</v>
      </c>
      <c r="B295" s="386" t="s">
        <v>854</v>
      </c>
      <c r="C295" s="387" t="s">
        <v>9</v>
      </c>
      <c r="D295" s="505">
        <v>980</v>
      </c>
      <c r="E295" s="389">
        <f>'Rest Rooms &amp; Toilet Dtl'!G527</f>
        <v>50</v>
      </c>
      <c r="F295" s="390">
        <f>+E295*$D295</f>
        <v>49000</v>
      </c>
      <c r="G295" s="389">
        <f>'Workers rest room&amp;change room'!G431</f>
        <v>25</v>
      </c>
      <c r="H295" s="390">
        <f>+G295*$D295</f>
        <v>24500</v>
      </c>
      <c r="I295" s="389">
        <v>25</v>
      </c>
      <c r="J295" s="390">
        <f>+I295*$D295</f>
        <v>24500</v>
      </c>
      <c r="K295" s="389">
        <v>0</v>
      </c>
      <c r="L295" s="390">
        <f>+K295*$D295</f>
        <v>0</v>
      </c>
      <c r="M295" s="389">
        <v>0</v>
      </c>
      <c r="N295" s="390">
        <f>+M295*$D295</f>
        <v>0</v>
      </c>
      <c r="O295" s="389">
        <v>0</v>
      </c>
      <c r="P295" s="390">
        <f>+O295*$D295</f>
        <v>0</v>
      </c>
      <c r="Q295" s="389">
        <v>0</v>
      </c>
      <c r="R295" s="390">
        <f>+Q295*$D295</f>
        <v>0</v>
      </c>
      <c r="S295" s="389">
        <v>0</v>
      </c>
      <c r="T295" s="390">
        <f>+S295*$D295</f>
        <v>0</v>
      </c>
      <c r="U295" s="389">
        <v>0</v>
      </c>
      <c r="V295" s="390">
        <f>+U295*$D295</f>
        <v>0</v>
      </c>
      <c r="W295" s="389">
        <v>0</v>
      </c>
      <c r="X295" s="390">
        <f>+W295*$D295</f>
        <v>0</v>
      </c>
      <c r="Y295" s="390">
        <f>'Office Area-1 Toilet '!G309</f>
        <v>0</v>
      </c>
      <c r="Z295" s="390">
        <f>+Y295*$D295</f>
        <v>0</v>
      </c>
      <c r="AA295" s="390">
        <v>0</v>
      </c>
      <c r="AB295" s="390">
        <f>+AA295*$D295</f>
        <v>0</v>
      </c>
      <c r="AC295" s="390">
        <f>'SEPTIC TANK(100 CAPACITY)'!G87</f>
        <v>10</v>
      </c>
      <c r="AD295" s="390">
        <f>+AC295*$D295</f>
        <v>9800</v>
      </c>
      <c r="AE295" s="389">
        <f>'Sump &amp; External  Servieces Dtl '!G150</f>
        <v>651</v>
      </c>
      <c r="AF295" s="390">
        <f>+AE295*$D295</f>
        <v>637980</v>
      </c>
      <c r="AG295" s="391">
        <f>E295+G295+I295+K295+M295+O295+Q295+S295+U295+W295+Y295+AA295+AC295+AE295</f>
        <v>761</v>
      </c>
      <c r="AH295" s="390">
        <f>+AG295*$D295</f>
        <v>745780</v>
      </c>
    </row>
    <row r="296" spans="1:34" ht="16.8">
      <c r="A296" s="392"/>
      <c r="B296" s="393"/>
      <c r="C296" s="394"/>
      <c r="D296" s="505"/>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1"/>
      <c r="AH296" s="390"/>
    </row>
    <row r="297" spans="1:34" ht="184.8">
      <c r="A297" s="404">
        <f>A295+1</f>
        <v>95</v>
      </c>
      <c r="B297" s="386" t="s">
        <v>929</v>
      </c>
      <c r="C297" s="391" t="s">
        <v>8</v>
      </c>
      <c r="D297" s="505">
        <v>7580</v>
      </c>
      <c r="E297" s="389">
        <f>'Rest Rooms &amp; Toilet Dtl'!G452</f>
        <v>2</v>
      </c>
      <c r="F297" s="390">
        <f>+E297*$D297</f>
        <v>15160</v>
      </c>
      <c r="G297" s="389">
        <v>0</v>
      </c>
      <c r="H297" s="390">
        <f>+G297*$D297</f>
        <v>0</v>
      </c>
      <c r="I297" s="389">
        <v>0</v>
      </c>
      <c r="J297" s="390">
        <f>+I297*$D297</f>
        <v>0</v>
      </c>
      <c r="K297" s="389">
        <v>0</v>
      </c>
      <c r="L297" s="390">
        <f>+K297*$D297</f>
        <v>0</v>
      </c>
      <c r="M297" s="389">
        <v>0</v>
      </c>
      <c r="N297" s="390">
        <f>+M297*$D297</f>
        <v>0</v>
      </c>
      <c r="O297" s="389">
        <v>0</v>
      </c>
      <c r="P297" s="390">
        <f>+O297*$D297</f>
        <v>0</v>
      </c>
      <c r="Q297" s="389">
        <v>0</v>
      </c>
      <c r="R297" s="390">
        <f>+Q297*$D297</f>
        <v>0</v>
      </c>
      <c r="S297" s="389">
        <v>0</v>
      </c>
      <c r="T297" s="390">
        <f>+S297*$D297</f>
        <v>0</v>
      </c>
      <c r="U297" s="389">
        <v>0</v>
      </c>
      <c r="V297" s="390">
        <f>+U297*$D297</f>
        <v>0</v>
      </c>
      <c r="W297" s="389">
        <v>0</v>
      </c>
      <c r="X297" s="390">
        <f>+W297*$D297</f>
        <v>0</v>
      </c>
      <c r="Y297" s="390">
        <f>'Office Area-1 Toilet '!G235</f>
        <v>2</v>
      </c>
      <c r="Z297" s="390">
        <f>+Y297*$D297</f>
        <v>15160</v>
      </c>
      <c r="AA297" s="390">
        <v>0</v>
      </c>
      <c r="AB297" s="390">
        <f>+AA297*$D297</f>
        <v>0</v>
      </c>
      <c r="AC297" s="390"/>
      <c r="AD297" s="390"/>
      <c r="AE297" s="389">
        <v>0</v>
      </c>
      <c r="AF297" s="390">
        <f>+AE297*$D297</f>
        <v>0</v>
      </c>
      <c r="AG297" s="391">
        <f>E297+G297+I297+K297+M297+O297+Q297+S297+U297+W297+Y297+AA297+AC297+AE297</f>
        <v>4</v>
      </c>
      <c r="AH297" s="390">
        <f>+AG297*$D297</f>
        <v>30320</v>
      </c>
    </row>
    <row r="298" spans="1:34" ht="16.8">
      <c r="A298" s="387"/>
      <c r="B298" s="412"/>
      <c r="C298" s="394"/>
      <c r="D298" s="505"/>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1"/>
      <c r="AH298" s="390"/>
    </row>
    <row r="299" spans="1:34" ht="168">
      <c r="A299" s="404">
        <f>A297+1</f>
        <v>96</v>
      </c>
      <c r="B299" s="386" t="s">
        <v>930</v>
      </c>
      <c r="C299" s="391" t="s">
        <v>8</v>
      </c>
      <c r="D299" s="505">
        <v>31000</v>
      </c>
      <c r="E299" s="389">
        <v>0</v>
      </c>
      <c r="F299" s="390">
        <f>+E299*$D299</f>
        <v>0</v>
      </c>
      <c r="G299" s="389">
        <v>0</v>
      </c>
      <c r="H299" s="390">
        <f>+G299*$D299</f>
        <v>0</v>
      </c>
      <c r="I299" s="389">
        <f>'Health  Care Center DTL'!G661</f>
        <v>1</v>
      </c>
      <c r="J299" s="390">
        <f>+I299*$D299</f>
        <v>31000</v>
      </c>
      <c r="K299" s="389">
        <v>0</v>
      </c>
      <c r="L299" s="390">
        <f>+K299*$D299</f>
        <v>0</v>
      </c>
      <c r="M299" s="389">
        <v>0</v>
      </c>
      <c r="N299" s="390">
        <f>+M299*$D299</f>
        <v>0</v>
      </c>
      <c r="O299" s="389">
        <v>0</v>
      </c>
      <c r="P299" s="390">
        <f>+O299*$D299</f>
        <v>0</v>
      </c>
      <c r="Q299" s="389">
        <v>0</v>
      </c>
      <c r="R299" s="390">
        <f>+Q299*$D299</f>
        <v>0</v>
      </c>
      <c r="S299" s="389">
        <v>0</v>
      </c>
      <c r="T299" s="390">
        <f>+S299*$D299</f>
        <v>0</v>
      </c>
      <c r="U299" s="389">
        <v>0</v>
      </c>
      <c r="V299" s="390">
        <f>+U299*$D299</f>
        <v>0</v>
      </c>
      <c r="W299" s="389">
        <v>0</v>
      </c>
      <c r="X299" s="390">
        <f>+W299*$D299</f>
        <v>0</v>
      </c>
      <c r="Y299" s="390">
        <v>0</v>
      </c>
      <c r="Z299" s="390">
        <f>+Y299*$D299</f>
        <v>0</v>
      </c>
      <c r="AA299" s="390">
        <v>0</v>
      </c>
      <c r="AB299" s="390">
        <f>+AA299*$D299</f>
        <v>0</v>
      </c>
      <c r="AC299" s="390"/>
      <c r="AD299" s="390"/>
      <c r="AE299" s="389">
        <v>0</v>
      </c>
      <c r="AF299" s="390">
        <f>+AE299*$D299</f>
        <v>0</v>
      </c>
      <c r="AG299" s="391">
        <f>E299+G299+I299+K299+M299+O299+Q299+S299+U299+W299+Y299+AA299+AC299+AE299</f>
        <v>1</v>
      </c>
      <c r="AH299" s="390">
        <f>+AG299*$D299</f>
        <v>31000</v>
      </c>
    </row>
    <row r="300" spans="1:34" ht="16.8">
      <c r="A300" s="392"/>
      <c r="B300" s="490"/>
      <c r="C300" s="387"/>
      <c r="D300" s="505"/>
      <c r="E300" s="422"/>
      <c r="F300" s="422"/>
      <c r="G300" s="422"/>
      <c r="H300" s="422"/>
      <c r="I300" s="422"/>
      <c r="J300" s="422"/>
      <c r="K300" s="422"/>
      <c r="L300" s="422"/>
      <c r="M300" s="422"/>
      <c r="N300" s="422"/>
      <c r="O300" s="422"/>
      <c r="P300" s="422"/>
      <c r="Q300" s="422"/>
      <c r="R300" s="422"/>
      <c r="S300" s="422"/>
      <c r="T300" s="422"/>
      <c r="U300" s="422"/>
      <c r="V300" s="422"/>
      <c r="W300" s="422"/>
      <c r="X300" s="422"/>
      <c r="Y300" s="422"/>
      <c r="Z300" s="422"/>
      <c r="AA300" s="422"/>
      <c r="AB300" s="422"/>
      <c r="AC300" s="422"/>
      <c r="AD300" s="422"/>
      <c r="AE300" s="422"/>
      <c r="AF300" s="422"/>
      <c r="AG300" s="391"/>
      <c r="AH300" s="390"/>
    </row>
    <row r="301" spans="1:34" ht="134.4">
      <c r="A301" s="404">
        <f>A299+1</f>
        <v>97</v>
      </c>
      <c r="B301" s="386" t="s">
        <v>931</v>
      </c>
      <c r="C301" s="394"/>
      <c r="D301" s="505"/>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1"/>
      <c r="AH301" s="390"/>
    </row>
    <row r="302" spans="1:34" ht="16.8">
      <c r="A302" s="387"/>
      <c r="B302" s="412" t="s">
        <v>678</v>
      </c>
      <c r="C302" s="391" t="s">
        <v>8</v>
      </c>
      <c r="D302" s="505">
        <v>6290</v>
      </c>
      <c r="E302" s="389">
        <f>'Rest Rooms &amp; Toilet Dtl'!G447</f>
        <v>2</v>
      </c>
      <c r="F302" s="390">
        <f>+E302*$D302</f>
        <v>12580</v>
      </c>
      <c r="G302" s="389">
        <v>0</v>
      </c>
      <c r="H302" s="390">
        <f>+G302*$D302</f>
        <v>0</v>
      </c>
      <c r="I302" s="389">
        <v>0</v>
      </c>
      <c r="J302" s="390">
        <f>+I302*$D302</f>
        <v>0</v>
      </c>
      <c r="K302" s="389">
        <v>0</v>
      </c>
      <c r="L302" s="390">
        <f>+K302*$D302</f>
        <v>0</v>
      </c>
      <c r="M302" s="389">
        <v>0</v>
      </c>
      <c r="N302" s="390">
        <f>+M302*$D302</f>
        <v>0</v>
      </c>
      <c r="O302" s="389">
        <v>0</v>
      </c>
      <c r="P302" s="390">
        <f>+O302*$D302</f>
        <v>0</v>
      </c>
      <c r="Q302" s="389">
        <v>0</v>
      </c>
      <c r="R302" s="390">
        <f>+Q302*$D302</f>
        <v>0</v>
      </c>
      <c r="S302" s="389">
        <v>0</v>
      </c>
      <c r="T302" s="390">
        <f>+S302*$D302</f>
        <v>0</v>
      </c>
      <c r="U302" s="389">
        <v>0</v>
      </c>
      <c r="V302" s="390">
        <f>+U302*$D302</f>
        <v>0</v>
      </c>
      <c r="W302" s="389">
        <v>0</v>
      </c>
      <c r="X302" s="390">
        <f>+W302*$D302</f>
        <v>0</v>
      </c>
      <c r="Y302" s="390">
        <v>0</v>
      </c>
      <c r="Z302" s="390">
        <f>+Y302*$D302</f>
        <v>0</v>
      </c>
      <c r="AA302" s="390">
        <v>0</v>
      </c>
      <c r="AB302" s="390">
        <f>+AA302*$D302</f>
        <v>0</v>
      </c>
      <c r="AC302" s="390"/>
      <c r="AD302" s="390"/>
      <c r="AE302" s="389">
        <v>0</v>
      </c>
      <c r="AF302" s="390">
        <f>+AE302*$D302</f>
        <v>0</v>
      </c>
      <c r="AG302" s="391">
        <f>E302+G302+I302+K302+M302+O302+Q302+S302+U302+W302+Y302+AA302+AC302+AE302</f>
        <v>2</v>
      </c>
      <c r="AH302" s="390">
        <f>+AG302*$D302</f>
        <v>12580</v>
      </c>
    </row>
    <row r="303" spans="1:34" ht="16.8">
      <c r="A303" s="414"/>
      <c r="B303" s="415"/>
      <c r="C303" s="388"/>
      <c r="D303" s="505"/>
      <c r="E303" s="389"/>
      <c r="F303" s="390"/>
      <c r="G303" s="389"/>
      <c r="H303" s="390"/>
      <c r="I303" s="389"/>
      <c r="J303" s="390"/>
      <c r="K303" s="389"/>
      <c r="L303" s="390"/>
      <c r="M303" s="389"/>
      <c r="N303" s="390"/>
      <c r="O303" s="389"/>
      <c r="P303" s="390"/>
      <c r="Q303" s="389"/>
      <c r="R303" s="390"/>
      <c r="S303" s="389"/>
      <c r="T303" s="390"/>
      <c r="U303" s="389"/>
      <c r="V303" s="390"/>
      <c r="W303" s="389"/>
      <c r="X303" s="390"/>
      <c r="Y303" s="390"/>
      <c r="Z303" s="390"/>
      <c r="AA303" s="390"/>
      <c r="AB303" s="390"/>
      <c r="AC303" s="390"/>
      <c r="AD303" s="390"/>
      <c r="AE303" s="389"/>
      <c r="AF303" s="390"/>
      <c r="AG303" s="391"/>
      <c r="AH303" s="390"/>
    </row>
    <row r="304" spans="1:34" ht="151.19999999999999">
      <c r="A304" s="404">
        <f>A301+1</f>
        <v>98</v>
      </c>
      <c r="B304" s="386" t="s">
        <v>932</v>
      </c>
      <c r="C304" s="394"/>
      <c r="D304" s="505"/>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1"/>
      <c r="AH304" s="390"/>
    </row>
    <row r="305" spans="1:34" ht="16.8">
      <c r="A305" s="387"/>
      <c r="B305" s="412" t="s">
        <v>679</v>
      </c>
      <c r="C305" s="391" t="s">
        <v>8</v>
      </c>
      <c r="D305" s="505">
        <v>11150</v>
      </c>
      <c r="E305" s="389">
        <f>'Rest Rooms &amp; Toilet Dtl'!G457</f>
        <v>5</v>
      </c>
      <c r="F305" s="390">
        <f>+E305*$D305</f>
        <v>55750</v>
      </c>
      <c r="G305" s="389">
        <v>0</v>
      </c>
      <c r="H305" s="390">
        <f>+G305*$D305</f>
        <v>0</v>
      </c>
      <c r="I305" s="389">
        <f>'Health  Care Center DTL'!G673</f>
        <v>1</v>
      </c>
      <c r="J305" s="390">
        <f>+I305*$D305</f>
        <v>11150</v>
      </c>
      <c r="K305" s="389">
        <v>0</v>
      </c>
      <c r="L305" s="390">
        <f>+K305*$D305</f>
        <v>0</v>
      </c>
      <c r="M305" s="389">
        <v>0</v>
      </c>
      <c r="N305" s="390">
        <f>+M305*$D305</f>
        <v>0</v>
      </c>
      <c r="O305" s="389">
        <v>0</v>
      </c>
      <c r="P305" s="390">
        <f>+O305*$D305</f>
        <v>0</v>
      </c>
      <c r="Q305" s="389">
        <v>0</v>
      </c>
      <c r="R305" s="390">
        <f>+Q305*$D305</f>
        <v>0</v>
      </c>
      <c r="S305" s="389">
        <v>0</v>
      </c>
      <c r="T305" s="390">
        <f>+S305*$D305</f>
        <v>0</v>
      </c>
      <c r="U305" s="389">
        <v>0</v>
      </c>
      <c r="V305" s="390">
        <f>+U305*$D305</f>
        <v>0</v>
      </c>
      <c r="W305" s="389">
        <v>0</v>
      </c>
      <c r="X305" s="390">
        <f>+W305*$D305</f>
        <v>0</v>
      </c>
      <c r="Y305" s="390">
        <f>'Office Area-1 Toilet '!G240</f>
        <v>2</v>
      </c>
      <c r="Z305" s="390">
        <f>+Y305*$D305</f>
        <v>22300</v>
      </c>
      <c r="AA305" s="390">
        <v>0</v>
      </c>
      <c r="AB305" s="390">
        <f>+AA305*$D305</f>
        <v>0</v>
      </c>
      <c r="AC305" s="390"/>
      <c r="AD305" s="390"/>
      <c r="AE305" s="389">
        <v>0</v>
      </c>
      <c r="AF305" s="390">
        <f>+AE305*$D305</f>
        <v>0</v>
      </c>
      <c r="AG305" s="391">
        <f>E305+G305+I305+K305+M305+O305+Q305+S305+U305+W305+Y305+AA305+AC305+AE305</f>
        <v>8</v>
      </c>
      <c r="AH305" s="390">
        <f>+AG305*$D305</f>
        <v>89200</v>
      </c>
    </row>
    <row r="306" spans="1:34" ht="16.8">
      <c r="A306" s="414"/>
      <c r="B306" s="415"/>
      <c r="C306" s="388"/>
      <c r="D306" s="505"/>
      <c r="E306" s="389"/>
      <c r="F306" s="390"/>
      <c r="G306" s="389"/>
      <c r="H306" s="390"/>
      <c r="I306" s="389"/>
      <c r="J306" s="390"/>
      <c r="K306" s="389"/>
      <c r="L306" s="390"/>
      <c r="M306" s="389"/>
      <c r="N306" s="390"/>
      <c r="O306" s="389"/>
      <c r="P306" s="390"/>
      <c r="Q306" s="389"/>
      <c r="R306" s="390"/>
      <c r="S306" s="389"/>
      <c r="T306" s="390"/>
      <c r="U306" s="389"/>
      <c r="V306" s="390"/>
      <c r="W306" s="389"/>
      <c r="X306" s="390"/>
      <c r="Y306" s="390"/>
      <c r="Z306" s="390"/>
      <c r="AA306" s="390"/>
      <c r="AB306" s="390"/>
      <c r="AC306" s="390"/>
      <c r="AD306" s="390"/>
      <c r="AE306" s="389"/>
      <c r="AF306" s="390"/>
      <c r="AG306" s="391"/>
      <c r="AH306" s="390"/>
    </row>
    <row r="307" spans="1:34" ht="50.4">
      <c r="A307" s="416">
        <f>A304+1</f>
        <v>99</v>
      </c>
      <c r="B307" s="436" t="s">
        <v>933</v>
      </c>
      <c r="C307" s="391" t="s">
        <v>8</v>
      </c>
      <c r="D307" s="505">
        <v>2900</v>
      </c>
      <c r="E307" s="389">
        <f>'Rest Rooms &amp; Toilet Dtl'!G473</f>
        <v>4</v>
      </c>
      <c r="F307" s="390">
        <f>+E307*$D307</f>
        <v>11600</v>
      </c>
      <c r="G307" s="389">
        <v>0</v>
      </c>
      <c r="H307" s="390">
        <f>+G307*$D307</f>
        <v>0</v>
      </c>
      <c r="I307" s="389">
        <f>'Health  Care Center DTL'!G679</f>
        <v>1</v>
      </c>
      <c r="J307" s="390">
        <f>+I307*$D307</f>
        <v>2900</v>
      </c>
      <c r="K307" s="389">
        <v>0</v>
      </c>
      <c r="L307" s="390">
        <f>+K307*$D307</f>
        <v>0</v>
      </c>
      <c r="M307" s="389">
        <v>0</v>
      </c>
      <c r="N307" s="390">
        <f>+M307*$D307</f>
        <v>0</v>
      </c>
      <c r="O307" s="389">
        <v>0</v>
      </c>
      <c r="P307" s="390">
        <f>+O307*$D307</f>
        <v>0</v>
      </c>
      <c r="Q307" s="389">
        <v>0</v>
      </c>
      <c r="R307" s="390">
        <f>+Q307*$D307</f>
        <v>0</v>
      </c>
      <c r="S307" s="389">
        <v>0</v>
      </c>
      <c r="T307" s="390">
        <f>+S307*$D307</f>
        <v>0</v>
      </c>
      <c r="U307" s="389">
        <v>0</v>
      </c>
      <c r="V307" s="390">
        <f>+U307*$D307</f>
        <v>0</v>
      </c>
      <c r="W307" s="389">
        <v>0</v>
      </c>
      <c r="X307" s="390">
        <f>+W307*$D307</f>
        <v>0</v>
      </c>
      <c r="Y307" s="390">
        <f>'Office Area-1 Toilet '!G245</f>
        <v>2</v>
      </c>
      <c r="Z307" s="390">
        <f>+Y307*$D307</f>
        <v>5800</v>
      </c>
      <c r="AA307" s="390">
        <v>0</v>
      </c>
      <c r="AB307" s="390">
        <f>+AA307*$D307</f>
        <v>0</v>
      </c>
      <c r="AC307" s="390"/>
      <c r="AD307" s="390"/>
      <c r="AE307" s="389">
        <v>0</v>
      </c>
      <c r="AF307" s="390">
        <f>+AE307*$D307</f>
        <v>0</v>
      </c>
      <c r="AG307" s="391">
        <f>E307+G307+I307+K307+M307+O307+Q307+S307+U307+W307+Y307+AA307+AC307+AE307</f>
        <v>7</v>
      </c>
      <c r="AH307" s="390">
        <f>+AG307*$D307</f>
        <v>20300</v>
      </c>
    </row>
    <row r="308" spans="1:34" ht="16.8">
      <c r="A308" s="414"/>
      <c r="B308" s="415"/>
      <c r="C308" s="388"/>
      <c r="D308" s="505"/>
      <c r="E308" s="389"/>
      <c r="F308" s="390"/>
      <c r="G308" s="389"/>
      <c r="H308" s="390"/>
      <c r="I308" s="389"/>
      <c r="J308" s="390"/>
      <c r="K308" s="389"/>
      <c r="L308" s="390"/>
      <c r="M308" s="389"/>
      <c r="N308" s="390"/>
      <c r="O308" s="389"/>
      <c r="P308" s="390"/>
      <c r="Q308" s="389"/>
      <c r="R308" s="390"/>
      <c r="S308" s="389"/>
      <c r="T308" s="390"/>
      <c r="U308" s="389"/>
      <c r="V308" s="390"/>
      <c r="W308" s="389"/>
      <c r="X308" s="390"/>
      <c r="Y308" s="390"/>
      <c r="Z308" s="390"/>
      <c r="AA308" s="390"/>
      <c r="AB308" s="390"/>
      <c r="AC308" s="390"/>
      <c r="AD308" s="390"/>
      <c r="AE308" s="389"/>
      <c r="AF308" s="390"/>
      <c r="AG308" s="391"/>
      <c r="AH308" s="390"/>
    </row>
    <row r="309" spans="1:34" ht="50.4">
      <c r="A309" s="416">
        <f>A307+1</f>
        <v>100</v>
      </c>
      <c r="B309" s="436" t="s">
        <v>689</v>
      </c>
      <c r="C309" s="409" t="s">
        <v>8</v>
      </c>
      <c r="D309" s="505">
        <v>1450</v>
      </c>
      <c r="E309" s="389">
        <f>'Rest Rooms &amp; Toilet Dtl'!G468</f>
        <v>4</v>
      </c>
      <c r="F309" s="390">
        <f>+E309*$D309</f>
        <v>5800</v>
      </c>
      <c r="G309" s="389">
        <v>0</v>
      </c>
      <c r="H309" s="390">
        <f>+G309*$D309</f>
        <v>0</v>
      </c>
      <c r="I309" s="389">
        <f>'Health  Care Center DTL'!G685</f>
        <v>1</v>
      </c>
      <c r="J309" s="390">
        <f>+I309*$D309</f>
        <v>1450</v>
      </c>
      <c r="K309" s="389">
        <v>0</v>
      </c>
      <c r="L309" s="390">
        <f>+K309*$D309</f>
        <v>0</v>
      </c>
      <c r="M309" s="389">
        <v>0</v>
      </c>
      <c r="N309" s="390">
        <f>+M309*$D309</f>
        <v>0</v>
      </c>
      <c r="O309" s="389">
        <v>0</v>
      </c>
      <c r="P309" s="390">
        <f>+O309*$D309</f>
        <v>0</v>
      </c>
      <c r="Q309" s="389">
        <v>0</v>
      </c>
      <c r="R309" s="390">
        <f>+Q309*$D309</f>
        <v>0</v>
      </c>
      <c r="S309" s="389">
        <v>0</v>
      </c>
      <c r="T309" s="390">
        <f>+S309*$D309</f>
        <v>0</v>
      </c>
      <c r="U309" s="389">
        <v>0</v>
      </c>
      <c r="V309" s="390">
        <f>+U309*$D309</f>
        <v>0</v>
      </c>
      <c r="W309" s="389">
        <v>0</v>
      </c>
      <c r="X309" s="390">
        <f>+W309*$D309</f>
        <v>0</v>
      </c>
      <c r="Y309" s="390">
        <f>'Office Area-1 Toilet '!G251</f>
        <v>2</v>
      </c>
      <c r="Z309" s="390">
        <f>+Y309*$D309</f>
        <v>2900</v>
      </c>
      <c r="AA309" s="390">
        <v>0</v>
      </c>
      <c r="AB309" s="390">
        <f>+AA309*$D309</f>
        <v>0</v>
      </c>
      <c r="AC309" s="390"/>
      <c r="AD309" s="390"/>
      <c r="AE309" s="389">
        <v>0</v>
      </c>
      <c r="AF309" s="390">
        <f>+AE309*$D309</f>
        <v>0</v>
      </c>
      <c r="AG309" s="391">
        <f>E309+G309+I309+K309+M309+O309+Q309+S309+U309+W309+Y309+AA309+AC309+AE309</f>
        <v>7</v>
      </c>
      <c r="AH309" s="390">
        <f>+AG309*$D309</f>
        <v>10150</v>
      </c>
    </row>
    <row r="310" spans="1:34" ht="16.8">
      <c r="A310" s="491"/>
      <c r="B310" s="436"/>
      <c r="C310" s="398"/>
      <c r="D310" s="505"/>
      <c r="E310" s="389"/>
      <c r="F310" s="390"/>
      <c r="G310" s="389"/>
      <c r="H310" s="390"/>
      <c r="I310" s="389"/>
      <c r="J310" s="390"/>
      <c r="K310" s="389"/>
      <c r="L310" s="390"/>
      <c r="M310" s="389"/>
      <c r="N310" s="390"/>
      <c r="O310" s="389"/>
      <c r="P310" s="390"/>
      <c r="Q310" s="389"/>
      <c r="R310" s="390"/>
      <c r="S310" s="389"/>
      <c r="T310" s="390"/>
      <c r="U310" s="389"/>
      <c r="V310" s="390"/>
      <c r="W310" s="389"/>
      <c r="X310" s="390"/>
      <c r="Y310" s="390"/>
      <c r="Z310" s="390"/>
      <c r="AA310" s="390"/>
      <c r="AB310" s="390"/>
      <c r="AC310" s="390"/>
      <c r="AD310" s="390"/>
      <c r="AE310" s="389"/>
      <c r="AF310" s="390"/>
      <c r="AG310" s="391"/>
      <c r="AH310" s="390"/>
    </row>
    <row r="311" spans="1:34" ht="50.4">
      <c r="A311" s="491">
        <f>A309+1</f>
        <v>101</v>
      </c>
      <c r="B311" s="436" t="s">
        <v>690</v>
      </c>
      <c r="C311" s="398" t="s">
        <v>661</v>
      </c>
      <c r="D311" s="505">
        <v>290</v>
      </c>
      <c r="E311" s="389">
        <f>'Rest Rooms &amp; Toilet Dtl'!G491</f>
        <v>2</v>
      </c>
      <c r="F311" s="390">
        <f>+E311*$D311</f>
        <v>580</v>
      </c>
      <c r="G311" s="389">
        <v>0</v>
      </c>
      <c r="H311" s="390">
        <f>+G311*$D311</f>
        <v>0</v>
      </c>
      <c r="I311" s="389">
        <f>'Health  Care Center DTL'!G708</f>
        <v>1</v>
      </c>
      <c r="J311" s="390">
        <f>+I311*$D311</f>
        <v>290</v>
      </c>
      <c r="K311" s="389">
        <v>0</v>
      </c>
      <c r="L311" s="390">
        <f>+K311*$D311</f>
        <v>0</v>
      </c>
      <c r="M311" s="389">
        <v>0</v>
      </c>
      <c r="N311" s="390">
        <f>+M311*$D311</f>
        <v>0</v>
      </c>
      <c r="O311" s="389">
        <v>0</v>
      </c>
      <c r="P311" s="390">
        <f>+O311*$D311</f>
        <v>0</v>
      </c>
      <c r="Q311" s="389">
        <v>0</v>
      </c>
      <c r="R311" s="390">
        <f>+Q311*$D311</f>
        <v>0</v>
      </c>
      <c r="S311" s="389">
        <v>0</v>
      </c>
      <c r="T311" s="390">
        <f>+S311*$D311</f>
        <v>0</v>
      </c>
      <c r="U311" s="389">
        <v>0</v>
      </c>
      <c r="V311" s="390">
        <f>+U311*$D311</f>
        <v>0</v>
      </c>
      <c r="W311" s="389">
        <v>0</v>
      </c>
      <c r="X311" s="390">
        <f>+W311*$D311</f>
        <v>0</v>
      </c>
      <c r="Y311" s="390">
        <f>'Office Area-1 Toilet '!G274</f>
        <v>2</v>
      </c>
      <c r="Z311" s="390">
        <f>+Y311*$D311</f>
        <v>580</v>
      </c>
      <c r="AA311" s="390">
        <v>0</v>
      </c>
      <c r="AB311" s="390">
        <f>+AA311*$D311</f>
        <v>0</v>
      </c>
      <c r="AC311" s="390"/>
      <c r="AD311" s="390"/>
      <c r="AE311" s="389">
        <v>0</v>
      </c>
      <c r="AF311" s="390">
        <f>+AE311*$D311</f>
        <v>0</v>
      </c>
      <c r="AG311" s="391">
        <f>E311+G311+I311+K311+M311+O311+Q311+S311+U311+W311+Y311+AA311+AC311+AE311</f>
        <v>5</v>
      </c>
      <c r="AH311" s="390">
        <f>+AG311*$D311</f>
        <v>1450</v>
      </c>
    </row>
    <row r="312" spans="1:34" ht="16.8">
      <c r="A312" s="414"/>
      <c r="B312" s="415"/>
      <c r="C312" s="388"/>
      <c r="D312" s="505"/>
      <c r="E312" s="389"/>
      <c r="F312" s="390"/>
      <c r="G312" s="389"/>
      <c r="H312" s="390"/>
      <c r="I312" s="389"/>
      <c r="J312" s="390"/>
      <c r="K312" s="389"/>
      <c r="L312" s="390"/>
      <c r="M312" s="389"/>
      <c r="N312" s="390"/>
      <c r="O312" s="389"/>
      <c r="P312" s="390"/>
      <c r="Q312" s="389"/>
      <c r="R312" s="390"/>
      <c r="S312" s="389"/>
      <c r="T312" s="390"/>
      <c r="U312" s="389"/>
      <c r="V312" s="390"/>
      <c r="W312" s="389"/>
      <c r="X312" s="390"/>
      <c r="Y312" s="390"/>
      <c r="Z312" s="390"/>
      <c r="AA312" s="390"/>
      <c r="AB312" s="390"/>
      <c r="AC312" s="390"/>
      <c r="AD312" s="390"/>
      <c r="AE312" s="389"/>
      <c r="AF312" s="390"/>
      <c r="AG312" s="391"/>
      <c r="AH312" s="390"/>
    </row>
    <row r="313" spans="1:34" ht="134.4">
      <c r="A313" s="404">
        <f>A311+1</f>
        <v>102</v>
      </c>
      <c r="B313" s="386" t="s">
        <v>934</v>
      </c>
      <c r="C313" s="394"/>
      <c r="D313" s="505"/>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1"/>
      <c r="AH313" s="390"/>
    </row>
    <row r="314" spans="1:34" ht="16.8">
      <c r="A314" s="387"/>
      <c r="B314" s="412" t="s">
        <v>575</v>
      </c>
      <c r="C314" s="391" t="s">
        <v>8</v>
      </c>
      <c r="D314" s="505">
        <v>4350</v>
      </c>
      <c r="E314" s="389">
        <f>'Rest Rooms &amp; Toilet Dtl'!G473</f>
        <v>4</v>
      </c>
      <c r="F314" s="390">
        <f>+E314*$D314</f>
        <v>17400</v>
      </c>
      <c r="G314" s="389">
        <v>0</v>
      </c>
      <c r="H314" s="390">
        <f>+G314*$D314</f>
        <v>0</v>
      </c>
      <c r="I314" s="389">
        <f>'Health  Care Center DTL'!G667</f>
        <v>1</v>
      </c>
      <c r="J314" s="390">
        <f>+I314*$D314</f>
        <v>4350</v>
      </c>
      <c r="K314" s="389">
        <v>0</v>
      </c>
      <c r="L314" s="390">
        <f>+K314*$D314</f>
        <v>0</v>
      </c>
      <c r="M314" s="389">
        <v>0</v>
      </c>
      <c r="N314" s="390">
        <f>+M314*$D314</f>
        <v>0</v>
      </c>
      <c r="O314" s="389">
        <v>0</v>
      </c>
      <c r="P314" s="390">
        <f>+O314*$D314</f>
        <v>0</v>
      </c>
      <c r="Q314" s="389">
        <v>0</v>
      </c>
      <c r="R314" s="390">
        <f>+Q314*$D314</f>
        <v>0</v>
      </c>
      <c r="S314" s="389">
        <v>0</v>
      </c>
      <c r="T314" s="390">
        <f>+S314*$D314</f>
        <v>0</v>
      </c>
      <c r="U314" s="389">
        <v>0</v>
      </c>
      <c r="V314" s="390">
        <f>+U314*$D314</f>
        <v>0</v>
      </c>
      <c r="W314" s="389">
        <v>0</v>
      </c>
      <c r="X314" s="390">
        <f>+W314*$D314</f>
        <v>0</v>
      </c>
      <c r="Y314" s="390">
        <f>'Office Area-1 Toilet '!G257</f>
        <v>2</v>
      </c>
      <c r="Z314" s="390">
        <f>+Y314*$D314</f>
        <v>8700</v>
      </c>
      <c r="AA314" s="390">
        <v>0</v>
      </c>
      <c r="AB314" s="390">
        <f>+AA314*$D314</f>
        <v>0</v>
      </c>
      <c r="AC314" s="390"/>
      <c r="AD314" s="390"/>
      <c r="AE314" s="389">
        <v>0</v>
      </c>
      <c r="AF314" s="390">
        <f>+AE314*$D314</f>
        <v>0</v>
      </c>
      <c r="AG314" s="391">
        <f>E314+G314+I314+K314+M314+O314+Q314+S314+U314+W314+Y314+AA314+AC314+AE314</f>
        <v>7</v>
      </c>
      <c r="AH314" s="390">
        <f>+AG314*$D314</f>
        <v>30450</v>
      </c>
    </row>
    <row r="315" spans="1:34" ht="16.8">
      <c r="A315" s="414"/>
      <c r="B315" s="407"/>
      <c r="C315" s="414"/>
      <c r="D315" s="505"/>
      <c r="E315" s="389"/>
      <c r="F315" s="390"/>
      <c r="G315" s="389"/>
      <c r="H315" s="390"/>
      <c r="I315" s="389"/>
      <c r="J315" s="390"/>
      <c r="K315" s="389"/>
      <c r="L315" s="390"/>
      <c r="M315" s="389"/>
      <c r="N315" s="390"/>
      <c r="O315" s="389"/>
      <c r="P315" s="390"/>
      <c r="Q315" s="389"/>
      <c r="R315" s="390"/>
      <c r="S315" s="389"/>
      <c r="T315" s="390"/>
      <c r="U315" s="389"/>
      <c r="V315" s="390"/>
      <c r="W315" s="389"/>
      <c r="X315" s="390"/>
      <c r="Y315" s="390"/>
      <c r="Z315" s="390"/>
      <c r="AA315" s="390"/>
      <c r="AB315" s="390"/>
      <c r="AC315" s="390"/>
      <c r="AD315" s="390"/>
      <c r="AE315" s="389"/>
      <c r="AF315" s="390"/>
      <c r="AG315" s="391"/>
      <c r="AH315" s="390"/>
    </row>
    <row r="316" spans="1:34" ht="50.4">
      <c r="A316" s="404">
        <f>A313+1</f>
        <v>103</v>
      </c>
      <c r="B316" s="386" t="s">
        <v>935</v>
      </c>
      <c r="C316" s="387" t="s">
        <v>723</v>
      </c>
      <c r="D316" s="505">
        <v>490</v>
      </c>
      <c r="E316" s="389">
        <f>'Rest Rooms &amp; Toilet Dtl'!G508</f>
        <v>16</v>
      </c>
      <c r="F316" s="390">
        <f>+E316*$D316</f>
        <v>7840</v>
      </c>
      <c r="G316" s="389">
        <f>'Workers rest room&amp;change room'!G456</f>
        <v>2</v>
      </c>
      <c r="H316" s="390">
        <f>+G316*$D316</f>
        <v>980</v>
      </c>
      <c r="I316" s="389">
        <f>'Health  Care Center DTL'!G726</f>
        <v>13</v>
      </c>
      <c r="J316" s="390">
        <f>+I316*$D316</f>
        <v>6370</v>
      </c>
      <c r="K316" s="389">
        <v>0</v>
      </c>
      <c r="L316" s="390">
        <f>+K316*$D316</f>
        <v>0</v>
      </c>
      <c r="M316" s="389">
        <v>0</v>
      </c>
      <c r="N316" s="390">
        <f>+M316*$D316</f>
        <v>0</v>
      </c>
      <c r="O316" s="389">
        <v>0</v>
      </c>
      <c r="P316" s="390">
        <f>+O316*$D316</f>
        <v>0</v>
      </c>
      <c r="Q316" s="389">
        <v>0</v>
      </c>
      <c r="R316" s="390">
        <f>+Q316*$D316</f>
        <v>0</v>
      </c>
      <c r="S316" s="389">
        <v>0</v>
      </c>
      <c r="T316" s="390">
        <f>+S316*$D316</f>
        <v>0</v>
      </c>
      <c r="U316" s="389">
        <v>0</v>
      </c>
      <c r="V316" s="390">
        <f>+U316*$D316</f>
        <v>0</v>
      </c>
      <c r="W316" s="389">
        <v>0</v>
      </c>
      <c r="X316" s="390">
        <f>+W316*$D316</f>
        <v>0</v>
      </c>
      <c r="Y316" s="390">
        <f>'Office Area-1 Toilet '!G291</f>
        <v>12</v>
      </c>
      <c r="Z316" s="390">
        <f>+Y316*$D316</f>
        <v>5880</v>
      </c>
      <c r="AA316" s="390">
        <v>0</v>
      </c>
      <c r="AB316" s="390">
        <f>+AA316*$D316</f>
        <v>0</v>
      </c>
      <c r="AC316" s="390"/>
      <c r="AD316" s="390"/>
      <c r="AE316" s="389">
        <v>0</v>
      </c>
      <c r="AF316" s="390">
        <f>+AE316*$D316</f>
        <v>0</v>
      </c>
      <c r="AG316" s="391">
        <f>E316+G316+I316+K316+M316+O316+Q316+S316+U316+W316+Y316+AA316+AC316+AE316</f>
        <v>43</v>
      </c>
      <c r="AH316" s="390">
        <f>+AG316*$D316</f>
        <v>21070</v>
      </c>
    </row>
    <row r="317" spans="1:34" ht="16.8">
      <c r="A317" s="387"/>
      <c r="B317" s="492"/>
      <c r="C317" s="391"/>
      <c r="D317" s="505"/>
      <c r="E317" s="389"/>
      <c r="F317" s="389"/>
      <c r="G317" s="389"/>
      <c r="H317" s="389"/>
      <c r="I317" s="389"/>
      <c r="J317" s="389"/>
      <c r="K317" s="389"/>
      <c r="L317" s="389"/>
      <c r="M317" s="389"/>
      <c r="N317" s="389"/>
      <c r="O317" s="389"/>
      <c r="P317" s="389"/>
      <c r="Q317" s="389"/>
      <c r="R317" s="389"/>
      <c r="S317" s="389"/>
      <c r="T317" s="389"/>
      <c r="U317" s="389"/>
      <c r="V317" s="389"/>
      <c r="W317" s="389"/>
      <c r="X317" s="389"/>
      <c r="Y317" s="389"/>
      <c r="Z317" s="389"/>
      <c r="AA317" s="389"/>
      <c r="AB317" s="389"/>
      <c r="AC317" s="389"/>
      <c r="AD317" s="389"/>
      <c r="AE317" s="389"/>
      <c r="AF317" s="389"/>
      <c r="AG317" s="391"/>
      <c r="AH317" s="390"/>
    </row>
    <row r="318" spans="1:34" ht="151.19999999999999">
      <c r="A318" s="404">
        <f>A316+1</f>
        <v>104</v>
      </c>
      <c r="B318" s="386" t="s">
        <v>852</v>
      </c>
      <c r="C318" s="387"/>
      <c r="D318" s="505"/>
      <c r="E318" s="422"/>
      <c r="F318" s="422"/>
      <c r="G318" s="422"/>
      <c r="H318" s="422"/>
      <c r="I318" s="422"/>
      <c r="J318" s="422"/>
      <c r="K318" s="422"/>
      <c r="L318" s="422"/>
      <c r="M318" s="422"/>
      <c r="N318" s="422"/>
      <c r="O318" s="422"/>
      <c r="P318" s="422"/>
      <c r="Q318" s="422"/>
      <c r="R318" s="422"/>
      <c r="S318" s="422"/>
      <c r="T318" s="422"/>
      <c r="U318" s="422"/>
      <c r="V318" s="422"/>
      <c r="W318" s="422"/>
      <c r="X318" s="422"/>
      <c r="Y318" s="422"/>
      <c r="Z318" s="422"/>
      <c r="AA318" s="422"/>
      <c r="AB318" s="422"/>
      <c r="AC318" s="422"/>
      <c r="AD318" s="422"/>
      <c r="AE318" s="422"/>
      <c r="AF318" s="422"/>
      <c r="AG318" s="391"/>
      <c r="AH318" s="390"/>
    </row>
    <row r="319" spans="1:34" ht="16.8">
      <c r="A319" s="387"/>
      <c r="B319" s="412" t="s">
        <v>12</v>
      </c>
      <c r="C319" s="387"/>
      <c r="D319" s="505"/>
      <c r="E319" s="389"/>
      <c r="F319" s="389"/>
      <c r="G319" s="389"/>
      <c r="H319" s="389"/>
      <c r="I319" s="389"/>
      <c r="J319" s="389"/>
      <c r="K319" s="389"/>
      <c r="L319" s="389"/>
      <c r="M319" s="389"/>
      <c r="N319" s="389"/>
      <c r="O319" s="389"/>
      <c r="P319" s="389"/>
      <c r="Q319" s="389"/>
      <c r="R319" s="389"/>
      <c r="S319" s="389"/>
      <c r="T319" s="389"/>
      <c r="U319" s="389"/>
      <c r="V319" s="389"/>
      <c r="W319" s="389"/>
      <c r="X319" s="389"/>
      <c r="Y319" s="389"/>
      <c r="Z319" s="389"/>
      <c r="AA319" s="389"/>
      <c r="AB319" s="389"/>
      <c r="AC319" s="389"/>
      <c r="AD319" s="389"/>
      <c r="AE319" s="389"/>
      <c r="AF319" s="389"/>
      <c r="AG319" s="391"/>
      <c r="AH319" s="390"/>
    </row>
    <row r="320" spans="1:34" ht="16.8">
      <c r="A320" s="387"/>
      <c r="B320" s="412" t="s">
        <v>13</v>
      </c>
      <c r="C320" s="391" t="s">
        <v>8</v>
      </c>
      <c r="D320" s="505">
        <v>630</v>
      </c>
      <c r="E320" s="389">
        <f>'Rest Rooms &amp; Toilet Dtl'!G524</f>
        <v>4</v>
      </c>
      <c r="F320" s="390">
        <f>+E320*$D320</f>
        <v>2520</v>
      </c>
      <c r="G320" s="389">
        <v>0</v>
      </c>
      <c r="H320" s="390">
        <f>+G320*$D320</f>
        <v>0</v>
      </c>
      <c r="I320" s="389">
        <f>'Health  Care Center DTL'!G741</f>
        <v>2</v>
      </c>
      <c r="J320" s="390">
        <f>+I320*$D320</f>
        <v>1260</v>
      </c>
      <c r="K320" s="389">
        <v>0</v>
      </c>
      <c r="L320" s="390">
        <f>+K320*$D320</f>
        <v>0</v>
      </c>
      <c r="M320" s="389">
        <v>0</v>
      </c>
      <c r="N320" s="390">
        <f>+M320*$D320</f>
        <v>0</v>
      </c>
      <c r="O320" s="389">
        <v>0</v>
      </c>
      <c r="P320" s="390">
        <f>+O320*$D320</f>
        <v>0</v>
      </c>
      <c r="Q320" s="389">
        <v>0</v>
      </c>
      <c r="R320" s="390">
        <f>+Q320*$D320</f>
        <v>0</v>
      </c>
      <c r="S320" s="389">
        <v>0</v>
      </c>
      <c r="T320" s="390">
        <f>+S320*$D320</f>
        <v>0</v>
      </c>
      <c r="U320" s="389">
        <v>0</v>
      </c>
      <c r="V320" s="390">
        <f>+U320*$D320</f>
        <v>0</v>
      </c>
      <c r="W320" s="389">
        <v>0</v>
      </c>
      <c r="X320" s="390">
        <f>+W320*$D320</f>
        <v>0</v>
      </c>
      <c r="Y320" s="390">
        <f>'Office Area-1 Toilet '!G306</f>
        <v>2</v>
      </c>
      <c r="Z320" s="390">
        <f>+Y320*$D320</f>
        <v>1260</v>
      </c>
      <c r="AA320" s="390">
        <v>0</v>
      </c>
      <c r="AB320" s="390">
        <f>+AA320*$D320</f>
        <v>0</v>
      </c>
      <c r="AC320" s="390"/>
      <c r="AD320" s="390"/>
      <c r="AE320" s="389">
        <v>0</v>
      </c>
      <c r="AF320" s="390">
        <f>+AE320*$D320</f>
        <v>0</v>
      </c>
      <c r="AG320" s="391">
        <f>E320+G320+I320+K320+M320+O320+Q320+S320+U320+W320+Y320+AA320+AC320+AE320</f>
        <v>8</v>
      </c>
      <c r="AH320" s="390">
        <f>+AG320*$D320</f>
        <v>5040</v>
      </c>
    </row>
    <row r="321" spans="1:34" ht="16.8">
      <c r="A321" s="387"/>
      <c r="B321" s="412"/>
      <c r="C321" s="387"/>
      <c r="D321" s="505"/>
      <c r="E321" s="389"/>
      <c r="F321" s="389"/>
      <c r="G321" s="389"/>
      <c r="H321" s="389"/>
      <c r="I321" s="389"/>
      <c r="J321" s="389"/>
      <c r="K321" s="389"/>
      <c r="L321" s="389"/>
      <c r="M321" s="389"/>
      <c r="N321" s="389"/>
      <c r="O321" s="389"/>
      <c r="P321" s="389"/>
      <c r="Q321" s="389"/>
      <c r="R321" s="389"/>
      <c r="S321" s="389"/>
      <c r="T321" s="389"/>
      <c r="U321" s="389"/>
      <c r="V321" s="389"/>
      <c r="W321" s="389"/>
      <c r="X321" s="389"/>
      <c r="Y321" s="389"/>
      <c r="Z321" s="389"/>
      <c r="AA321" s="389"/>
      <c r="AB321" s="389"/>
      <c r="AC321" s="389"/>
      <c r="AD321" s="389"/>
      <c r="AE321" s="389"/>
      <c r="AF321" s="389"/>
      <c r="AG321" s="391"/>
      <c r="AH321" s="390"/>
    </row>
    <row r="322" spans="1:34" ht="151.19999999999999">
      <c r="A322" s="404">
        <f>A318+1</f>
        <v>105</v>
      </c>
      <c r="B322" s="386" t="s">
        <v>851</v>
      </c>
      <c r="C322" s="394"/>
      <c r="D322" s="505"/>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1"/>
      <c r="AH322" s="390"/>
    </row>
    <row r="323" spans="1:34" ht="16.8">
      <c r="A323" s="387"/>
      <c r="B323" s="412" t="s">
        <v>14</v>
      </c>
      <c r="C323" s="391" t="s">
        <v>8</v>
      </c>
      <c r="D323" s="505">
        <v>420</v>
      </c>
      <c r="E323" s="389">
        <f>'Rest Rooms &amp; Toilet Dtl'!G516</f>
        <v>4</v>
      </c>
      <c r="F323" s="390">
        <f>+E323*$D323</f>
        <v>1680</v>
      </c>
      <c r="G323" s="389">
        <v>0</v>
      </c>
      <c r="H323" s="390">
        <f>+G323*$D323</f>
        <v>0</v>
      </c>
      <c r="I323" s="389">
        <f>'Health  Care Center DTL'!G733</f>
        <v>2</v>
      </c>
      <c r="J323" s="390">
        <f>+I323*$D323</f>
        <v>840</v>
      </c>
      <c r="K323" s="389">
        <v>0</v>
      </c>
      <c r="L323" s="390">
        <f>+K323*$D323</f>
        <v>0</v>
      </c>
      <c r="M323" s="389">
        <v>0</v>
      </c>
      <c r="N323" s="390">
        <f>+M323*$D323</f>
        <v>0</v>
      </c>
      <c r="O323" s="389">
        <v>0</v>
      </c>
      <c r="P323" s="390">
        <f>+O323*$D323</f>
        <v>0</v>
      </c>
      <c r="Q323" s="389">
        <v>0</v>
      </c>
      <c r="R323" s="390">
        <f>+Q323*$D323</f>
        <v>0</v>
      </c>
      <c r="S323" s="389">
        <v>0</v>
      </c>
      <c r="T323" s="390">
        <f>+S323*$D323</f>
        <v>0</v>
      </c>
      <c r="U323" s="389">
        <v>0</v>
      </c>
      <c r="V323" s="390">
        <f>+U323*$D323</f>
        <v>0</v>
      </c>
      <c r="W323" s="389">
        <v>0</v>
      </c>
      <c r="X323" s="390">
        <f>+W323*$D323</f>
        <v>0</v>
      </c>
      <c r="Y323" s="390">
        <f>'Office Area-1 Toilet '!G313</f>
        <v>5</v>
      </c>
      <c r="Z323" s="390">
        <f>+Y323*$D323</f>
        <v>2100</v>
      </c>
      <c r="AA323" s="390">
        <v>0</v>
      </c>
      <c r="AB323" s="390">
        <f>+AA323*$D323</f>
        <v>0</v>
      </c>
      <c r="AC323" s="390"/>
      <c r="AD323" s="390"/>
      <c r="AE323" s="389">
        <v>0</v>
      </c>
      <c r="AF323" s="390">
        <f>+AE323*$D323</f>
        <v>0</v>
      </c>
      <c r="AG323" s="391">
        <f>E323+G323+I323+K323+M323+O323+Q323+S323+U323+W323+Y323+AA323+AC323+AE323</f>
        <v>11</v>
      </c>
      <c r="AH323" s="390">
        <f>+AG323*$D323</f>
        <v>4620</v>
      </c>
    </row>
    <row r="324" spans="1:34" ht="16.8">
      <c r="A324" s="414"/>
      <c r="B324" s="415"/>
      <c r="C324" s="388"/>
      <c r="D324" s="505"/>
      <c r="E324" s="389"/>
      <c r="F324" s="390"/>
      <c r="G324" s="389"/>
      <c r="H324" s="390"/>
      <c r="I324" s="389"/>
      <c r="J324" s="390"/>
      <c r="K324" s="389"/>
      <c r="L324" s="390"/>
      <c r="M324" s="389"/>
      <c r="N324" s="390"/>
      <c r="O324" s="389"/>
      <c r="P324" s="390"/>
      <c r="Q324" s="389"/>
      <c r="R324" s="390"/>
      <c r="S324" s="389"/>
      <c r="T324" s="390"/>
      <c r="U324" s="390"/>
      <c r="V324" s="390"/>
      <c r="W324" s="389"/>
      <c r="X324" s="390"/>
      <c r="Y324" s="390"/>
      <c r="Z324" s="390"/>
      <c r="AA324" s="390"/>
      <c r="AB324" s="390"/>
      <c r="AC324" s="390"/>
      <c r="AD324" s="390"/>
      <c r="AE324" s="389"/>
      <c r="AF324" s="390"/>
      <c r="AG324" s="391"/>
      <c r="AH324" s="390"/>
    </row>
    <row r="325" spans="1:34" ht="117.6">
      <c r="A325" s="385">
        <f>A322+1</f>
        <v>106</v>
      </c>
      <c r="B325" s="386" t="s">
        <v>936</v>
      </c>
      <c r="C325" s="392" t="s">
        <v>9</v>
      </c>
      <c r="D325" s="505">
        <v>310</v>
      </c>
      <c r="E325" s="493">
        <f>'Rest Rooms &amp; Toilet Dtl'!G532</f>
        <v>18</v>
      </c>
      <c r="F325" s="390">
        <f>+E325*$D325</f>
        <v>5580</v>
      </c>
      <c r="G325" s="493">
        <f>'Workers rest room&amp;change room'!G428</f>
        <v>44</v>
      </c>
      <c r="H325" s="390">
        <f>+G325*$D325</f>
        <v>13640</v>
      </c>
      <c r="I325" s="493">
        <f>'Health  Care Center DTL'!G745</f>
        <v>27</v>
      </c>
      <c r="J325" s="390">
        <f>+I325*$D325</f>
        <v>8370</v>
      </c>
      <c r="K325" s="493">
        <f>'Security Extension Dtl'!G412</f>
        <v>8</v>
      </c>
      <c r="L325" s="390">
        <f>+K325*$D325</f>
        <v>2480</v>
      </c>
      <c r="M325" s="493">
        <f>'Scrap yard bins'!G440</f>
        <v>25</v>
      </c>
      <c r="N325" s="390">
        <f>+M325*$D325</f>
        <v>7750</v>
      </c>
      <c r="O325" s="493">
        <f>'Oil Store'!G626</f>
        <v>12</v>
      </c>
      <c r="P325" s="390">
        <f>+O325*$D325</f>
        <v>3720</v>
      </c>
      <c r="Q325" s="493">
        <f>'Parking Shed Dtl.'!G212</f>
        <v>252</v>
      </c>
      <c r="R325" s="390">
        <f>+Q325*$D325</f>
        <v>78120</v>
      </c>
      <c r="S325" s="493">
        <f>'Search  Barrier Dtl'!G133</f>
        <v>16</v>
      </c>
      <c r="T325" s="390">
        <f>+S325*$D325</f>
        <v>4960</v>
      </c>
      <c r="U325" s="493">
        <f>'Ambulance Shed '!G291</f>
        <v>8</v>
      </c>
      <c r="V325" s="390">
        <f>+U325*$D325</f>
        <v>2480</v>
      </c>
      <c r="W325" s="493">
        <v>10</v>
      </c>
      <c r="X325" s="390">
        <f>+W325*$D325</f>
        <v>3100</v>
      </c>
      <c r="Y325" s="493">
        <f>'Office Area-1 Toilet '!G426</f>
        <v>5</v>
      </c>
      <c r="Z325" s="390">
        <f>+Y325*$D325</f>
        <v>1550</v>
      </c>
      <c r="AA325" s="390">
        <v>0</v>
      </c>
      <c r="AB325" s="390">
        <f>+AA325*$D325</f>
        <v>0</v>
      </c>
      <c r="AC325" s="390"/>
      <c r="AD325" s="390"/>
      <c r="AE325" s="389">
        <v>0</v>
      </c>
      <c r="AF325" s="390">
        <f>+AE325*$D325</f>
        <v>0</v>
      </c>
      <c r="AG325" s="391">
        <f>E325+G325+I325+K325+M325+O325+Q325+S325+U325+W325+Y325+AA325+AC325+AE325</f>
        <v>425</v>
      </c>
      <c r="AH325" s="390">
        <f>+AG325*$D325</f>
        <v>131750</v>
      </c>
    </row>
    <row r="326" spans="1:34" ht="16.8">
      <c r="A326" s="414"/>
      <c r="B326" s="415"/>
      <c r="C326" s="414"/>
      <c r="D326" s="505"/>
      <c r="E326" s="422"/>
      <c r="F326" s="422"/>
      <c r="G326" s="422"/>
      <c r="H326" s="422"/>
      <c r="I326" s="422"/>
      <c r="J326" s="422"/>
      <c r="K326" s="422"/>
      <c r="L326" s="422"/>
      <c r="M326" s="422"/>
      <c r="N326" s="422"/>
      <c r="O326" s="422"/>
      <c r="P326" s="422"/>
      <c r="Q326" s="422"/>
      <c r="R326" s="422"/>
      <c r="S326" s="422"/>
      <c r="T326" s="422"/>
      <c r="U326" s="422"/>
      <c r="V326" s="422"/>
      <c r="W326" s="422"/>
      <c r="X326" s="422"/>
      <c r="Y326" s="422"/>
      <c r="Z326" s="422"/>
      <c r="AA326" s="422"/>
      <c r="AB326" s="422"/>
      <c r="AC326" s="422"/>
      <c r="AD326" s="422"/>
      <c r="AE326" s="422"/>
      <c r="AF326" s="422"/>
      <c r="AG326" s="391"/>
      <c r="AH326" s="390"/>
    </row>
    <row r="327" spans="1:34" ht="16.8">
      <c r="A327" s="414"/>
      <c r="B327" s="421" t="s">
        <v>491</v>
      </c>
      <c r="C327" s="414"/>
      <c r="D327" s="505"/>
      <c r="E327" s="422"/>
      <c r="F327" s="413">
        <f>SUM(F291:F326)</f>
        <v>217925</v>
      </c>
      <c r="G327" s="422"/>
      <c r="H327" s="413">
        <f>SUM(H291:H326)</f>
        <v>39120</v>
      </c>
      <c r="I327" s="422"/>
      <c r="J327" s="413">
        <f>SUM(J291:J326)</f>
        <v>112175</v>
      </c>
      <c r="K327" s="422"/>
      <c r="L327" s="413">
        <f>SUM(L291:L326)</f>
        <v>2480</v>
      </c>
      <c r="M327" s="422"/>
      <c r="N327" s="413">
        <f>SUM(N291:N326)</f>
        <v>7750</v>
      </c>
      <c r="O327" s="422"/>
      <c r="P327" s="413">
        <f>SUM(P291:P326)</f>
        <v>3720</v>
      </c>
      <c r="Q327" s="422"/>
      <c r="R327" s="413">
        <f>SUM(R291:R326)</f>
        <v>78120</v>
      </c>
      <c r="S327" s="422"/>
      <c r="T327" s="413">
        <f>SUM(T291:T326)</f>
        <v>4960</v>
      </c>
      <c r="U327" s="413"/>
      <c r="V327" s="413">
        <f>SUM(V291:V326)</f>
        <v>2480</v>
      </c>
      <c r="W327" s="422"/>
      <c r="X327" s="413">
        <f>SUM(X291:X326)</f>
        <v>3100</v>
      </c>
      <c r="Y327" s="413"/>
      <c r="Z327" s="413">
        <f>SUM(Z291:Z326)</f>
        <v>87305</v>
      </c>
      <c r="AA327" s="413"/>
      <c r="AB327" s="413">
        <f>SUM(AB291:AB326)</f>
        <v>0</v>
      </c>
      <c r="AC327" s="413"/>
      <c r="AD327" s="413">
        <f>SUM(AD291:AD326)</f>
        <v>20075</v>
      </c>
      <c r="AE327" s="422"/>
      <c r="AF327" s="413">
        <f>SUM(AF291:AF326)</f>
        <v>637980</v>
      </c>
      <c r="AG327" s="391"/>
      <c r="AH327" s="390"/>
    </row>
    <row r="328" spans="1:34" ht="16.8">
      <c r="A328" s="414"/>
      <c r="B328" s="400"/>
      <c r="C328" s="414"/>
      <c r="D328" s="505"/>
      <c r="E328" s="422"/>
      <c r="F328" s="422"/>
      <c r="G328" s="422"/>
      <c r="H328" s="422"/>
      <c r="I328" s="422"/>
      <c r="J328" s="422"/>
      <c r="K328" s="422"/>
      <c r="L328" s="422"/>
      <c r="M328" s="422"/>
      <c r="N328" s="422"/>
      <c r="O328" s="422"/>
      <c r="P328" s="422"/>
      <c r="Q328" s="422"/>
      <c r="R328" s="422"/>
      <c r="S328" s="422"/>
      <c r="T328" s="422"/>
      <c r="U328" s="422"/>
      <c r="V328" s="422"/>
      <c r="W328" s="422"/>
      <c r="X328" s="422"/>
      <c r="Y328" s="422"/>
      <c r="Z328" s="422"/>
      <c r="AA328" s="422"/>
      <c r="AB328" s="422"/>
      <c r="AC328" s="422"/>
      <c r="AD328" s="422"/>
      <c r="AE328" s="422"/>
      <c r="AF328" s="422"/>
      <c r="AG328" s="391"/>
      <c r="AH328" s="390"/>
    </row>
    <row r="329" spans="1:34" ht="16.8">
      <c r="A329" s="414"/>
      <c r="B329" s="434" t="s">
        <v>782</v>
      </c>
      <c r="C329" s="414"/>
      <c r="D329" s="505"/>
      <c r="E329" s="422"/>
      <c r="F329" s="422"/>
      <c r="G329" s="422"/>
      <c r="H329" s="422"/>
      <c r="I329" s="422"/>
      <c r="J329" s="422"/>
      <c r="K329" s="422"/>
      <c r="L329" s="422"/>
      <c r="M329" s="422"/>
      <c r="N329" s="422"/>
      <c r="O329" s="422"/>
      <c r="P329" s="422"/>
      <c r="Q329" s="422"/>
      <c r="R329" s="422"/>
      <c r="S329" s="422"/>
      <c r="T329" s="422"/>
      <c r="U329" s="422"/>
      <c r="V329" s="422"/>
      <c r="W329" s="422"/>
      <c r="X329" s="422"/>
      <c r="Y329" s="422"/>
      <c r="Z329" s="422"/>
      <c r="AA329" s="422"/>
      <c r="AB329" s="422"/>
      <c r="AC329" s="422"/>
      <c r="AD329" s="422"/>
      <c r="AE329" s="422"/>
      <c r="AF329" s="422"/>
      <c r="AG329" s="391"/>
      <c r="AH329" s="390"/>
    </row>
    <row r="330" spans="1:34" ht="16.8">
      <c r="A330" s="414"/>
      <c r="B330" s="417"/>
      <c r="C330" s="414"/>
      <c r="D330" s="505"/>
      <c r="E330" s="389"/>
      <c r="F330" s="389"/>
      <c r="G330" s="389"/>
      <c r="H330" s="389"/>
      <c r="I330" s="389"/>
      <c r="J330" s="389"/>
      <c r="K330" s="389"/>
      <c r="L330" s="389"/>
      <c r="M330" s="389"/>
      <c r="N330" s="389"/>
      <c r="O330" s="389"/>
      <c r="P330" s="389"/>
      <c r="Q330" s="389"/>
      <c r="R330" s="389"/>
      <c r="S330" s="389"/>
      <c r="T330" s="389"/>
      <c r="U330" s="389"/>
      <c r="V330" s="389"/>
      <c r="W330" s="389"/>
      <c r="X330" s="389"/>
      <c r="Y330" s="389"/>
      <c r="Z330" s="389"/>
      <c r="AA330" s="389"/>
      <c r="AB330" s="389"/>
      <c r="AC330" s="389"/>
      <c r="AD330" s="389"/>
      <c r="AE330" s="389"/>
      <c r="AF330" s="389"/>
      <c r="AG330" s="391"/>
      <c r="AH330" s="390"/>
    </row>
    <row r="331" spans="1:34" ht="268.8">
      <c r="A331" s="416">
        <f>A325+1</f>
        <v>107</v>
      </c>
      <c r="B331" s="386" t="s">
        <v>937</v>
      </c>
      <c r="C331" s="387" t="s">
        <v>8</v>
      </c>
      <c r="D331" s="505">
        <v>7210</v>
      </c>
      <c r="E331" s="389">
        <f>'Rest Rooms &amp; Toilet Dtl'!G497</f>
        <v>6</v>
      </c>
      <c r="F331" s="390">
        <f>+E331*$D331</f>
        <v>43260</v>
      </c>
      <c r="G331" s="389">
        <f>'Workers rest room&amp;change room'!G446</f>
        <v>6</v>
      </c>
      <c r="H331" s="390">
        <f>+G331*$D331</f>
        <v>43260</v>
      </c>
      <c r="I331" s="389">
        <f>'Health  Care Center DTL'!G715</f>
        <v>3</v>
      </c>
      <c r="J331" s="390">
        <f>+I331*$D331</f>
        <v>21630</v>
      </c>
      <c r="K331" s="389">
        <v>0</v>
      </c>
      <c r="L331" s="390">
        <f>+K331*$D331</f>
        <v>0</v>
      </c>
      <c r="M331" s="389">
        <v>0</v>
      </c>
      <c r="N331" s="390">
        <f>+M331*$D331</f>
        <v>0</v>
      </c>
      <c r="O331" s="389">
        <v>0</v>
      </c>
      <c r="P331" s="390">
        <f>+O331*$D331</f>
        <v>0</v>
      </c>
      <c r="Q331" s="389">
        <v>0</v>
      </c>
      <c r="R331" s="390">
        <f>+Q331*$D331</f>
        <v>0</v>
      </c>
      <c r="S331" s="389">
        <v>0</v>
      </c>
      <c r="T331" s="390">
        <f>+S331*$D331</f>
        <v>0</v>
      </c>
      <c r="U331" s="389">
        <v>0</v>
      </c>
      <c r="V331" s="390">
        <f>+U331*$D331</f>
        <v>0</v>
      </c>
      <c r="W331" s="389">
        <v>5</v>
      </c>
      <c r="X331" s="390">
        <f>+W331*$D331</f>
        <v>36050</v>
      </c>
      <c r="Y331" s="390">
        <f>'Office Area-1 Toilet '!G280</f>
        <v>0</v>
      </c>
      <c r="Z331" s="390">
        <f>+Y331*$D331</f>
        <v>0</v>
      </c>
      <c r="AA331" s="390">
        <v>0</v>
      </c>
      <c r="AB331" s="390">
        <f>+AA331*$D331</f>
        <v>0</v>
      </c>
      <c r="AC331" s="390"/>
      <c r="AD331" s="390"/>
      <c r="AE331" s="389">
        <f>'Sump &amp; External  Servieces Dtl '!G134</f>
        <v>10</v>
      </c>
      <c r="AF331" s="390">
        <f>+AE331*$D331</f>
        <v>72100</v>
      </c>
      <c r="AG331" s="391">
        <f>E331+G331+I331+K331+M331+O331+Q331+S331+U331+W331+Y331+AA331+AC331+AE331</f>
        <v>30</v>
      </c>
      <c r="AH331" s="390">
        <f>+AG331*$D331</f>
        <v>216300</v>
      </c>
    </row>
    <row r="332" spans="1:34" ht="16.8">
      <c r="A332" s="414"/>
      <c r="B332" s="415"/>
      <c r="C332" s="414"/>
      <c r="D332" s="505"/>
      <c r="E332" s="389"/>
      <c r="F332" s="389"/>
      <c r="G332" s="389"/>
      <c r="H332" s="389"/>
      <c r="I332" s="389"/>
      <c r="J332" s="389"/>
      <c r="K332" s="389"/>
      <c r="L332" s="389"/>
      <c r="M332" s="389"/>
      <c r="N332" s="389"/>
      <c r="O332" s="389"/>
      <c r="P332" s="389"/>
      <c r="Q332" s="389"/>
      <c r="R332" s="389"/>
      <c r="S332" s="389"/>
      <c r="T332" s="389"/>
      <c r="U332" s="389"/>
      <c r="V332" s="389"/>
      <c r="W332" s="389"/>
      <c r="X332" s="389"/>
      <c r="Y332" s="389"/>
      <c r="Z332" s="389"/>
      <c r="AA332" s="389"/>
      <c r="AB332" s="389"/>
      <c r="AC332" s="389"/>
      <c r="AD332" s="389"/>
      <c r="AE332" s="389"/>
      <c r="AF332" s="389"/>
      <c r="AG332" s="391"/>
      <c r="AH332" s="390"/>
    </row>
    <row r="333" spans="1:34" ht="302.39999999999998">
      <c r="A333" s="404">
        <f>A331+1</f>
        <v>108</v>
      </c>
      <c r="B333" s="386" t="s">
        <v>938</v>
      </c>
      <c r="C333" s="387" t="s">
        <v>8</v>
      </c>
      <c r="D333" s="505">
        <v>21980</v>
      </c>
      <c r="E333" s="389">
        <f>'Rest Rooms &amp; Toilet Dtl'!G503</f>
        <v>24</v>
      </c>
      <c r="F333" s="390">
        <f>+E333*$D333</f>
        <v>527520</v>
      </c>
      <c r="G333" s="389">
        <f>'Workers rest room&amp;change room'!G452</f>
        <v>4</v>
      </c>
      <c r="H333" s="390">
        <f>+G333*$D333</f>
        <v>87920</v>
      </c>
      <c r="I333" s="389">
        <f>'Health  Care Center DTL'!G721</f>
        <v>6</v>
      </c>
      <c r="J333" s="390">
        <f>+I333*$D333</f>
        <v>131880</v>
      </c>
      <c r="K333" s="389">
        <v>0</v>
      </c>
      <c r="L333" s="390">
        <f>+K333*$D333</f>
        <v>0</v>
      </c>
      <c r="M333" s="389">
        <v>0</v>
      </c>
      <c r="N333" s="390">
        <f>+M333*$D333</f>
        <v>0</v>
      </c>
      <c r="O333" s="389">
        <v>0</v>
      </c>
      <c r="P333" s="390">
        <f>+O333*$D333</f>
        <v>0</v>
      </c>
      <c r="Q333" s="389">
        <v>0</v>
      </c>
      <c r="R333" s="390">
        <f>+Q333*$D333</f>
        <v>0</v>
      </c>
      <c r="S333" s="389">
        <v>0</v>
      </c>
      <c r="T333" s="390">
        <f>+S333*$D333</f>
        <v>0</v>
      </c>
      <c r="U333" s="389">
        <v>0</v>
      </c>
      <c r="V333" s="390">
        <f>+U333*$D333</f>
        <v>0</v>
      </c>
      <c r="W333" s="389">
        <v>0</v>
      </c>
      <c r="X333" s="390">
        <f>+W333*$D333</f>
        <v>0</v>
      </c>
      <c r="Y333" s="390">
        <f>'Office Area-1 Toilet '!G286</f>
        <v>0</v>
      </c>
      <c r="Z333" s="390">
        <f>+Y333*$D333</f>
        <v>0</v>
      </c>
      <c r="AA333" s="390">
        <v>0</v>
      </c>
      <c r="AB333" s="390">
        <f>+AA333*$D333</f>
        <v>0</v>
      </c>
      <c r="AC333" s="390"/>
      <c r="AD333" s="390"/>
      <c r="AE333" s="389">
        <f>'Sump &amp; External  Servieces Dtl '!G140</f>
        <v>36</v>
      </c>
      <c r="AF333" s="390">
        <f>+AE333*$D333</f>
        <v>791280</v>
      </c>
      <c r="AG333" s="391">
        <f>E333+G333+I333+K333+M333+O333+Q333+S333+U333+W333+Y333+AA333+AC333+AE333</f>
        <v>70</v>
      </c>
      <c r="AH333" s="390">
        <f>+AG333*$D333</f>
        <v>1538600</v>
      </c>
    </row>
    <row r="334" spans="1:34" ht="16.8">
      <c r="A334" s="416"/>
      <c r="B334" s="494"/>
      <c r="C334" s="414"/>
      <c r="D334" s="505"/>
      <c r="E334" s="389"/>
      <c r="F334" s="390"/>
      <c r="G334" s="389"/>
      <c r="H334" s="390"/>
      <c r="I334" s="389"/>
      <c r="J334" s="390"/>
      <c r="K334" s="389"/>
      <c r="L334" s="390"/>
      <c r="M334" s="389"/>
      <c r="N334" s="390"/>
      <c r="O334" s="389"/>
      <c r="P334" s="390"/>
      <c r="Q334" s="389"/>
      <c r="R334" s="390"/>
      <c r="S334" s="389"/>
      <c r="T334" s="390"/>
      <c r="U334" s="389"/>
      <c r="V334" s="390"/>
      <c r="W334" s="389"/>
      <c r="X334" s="390"/>
      <c r="Y334" s="390"/>
      <c r="Z334" s="390"/>
      <c r="AA334" s="390"/>
      <c r="AB334" s="390"/>
      <c r="AC334" s="390"/>
      <c r="AD334" s="390"/>
      <c r="AE334" s="389"/>
      <c r="AF334" s="390"/>
      <c r="AG334" s="391"/>
      <c r="AH334" s="390"/>
    </row>
    <row r="335" spans="1:34" ht="33.6">
      <c r="A335" s="435">
        <f>A333+1</f>
        <v>109</v>
      </c>
      <c r="B335" s="402" t="s">
        <v>492</v>
      </c>
      <c r="C335" s="387" t="s">
        <v>10</v>
      </c>
      <c r="D335" s="505">
        <v>2600</v>
      </c>
      <c r="E335" s="389">
        <v>0</v>
      </c>
      <c r="F335" s="390">
        <f>+E335*$D335</f>
        <v>0</v>
      </c>
      <c r="G335" s="389">
        <v>5</v>
      </c>
      <c r="H335" s="390">
        <f>+G335*$D335</f>
        <v>13000</v>
      </c>
      <c r="I335" s="389">
        <v>0</v>
      </c>
      <c r="J335" s="390">
        <f>+I335*$D335</f>
        <v>0</v>
      </c>
      <c r="K335" s="389">
        <v>0</v>
      </c>
      <c r="L335" s="390">
        <f>+K335*$D335</f>
        <v>0</v>
      </c>
      <c r="M335" s="389">
        <v>0</v>
      </c>
      <c r="N335" s="390">
        <f>+M335*$D335</f>
        <v>0</v>
      </c>
      <c r="O335" s="389">
        <v>0</v>
      </c>
      <c r="P335" s="390">
        <f>+O335*$D335</f>
        <v>0</v>
      </c>
      <c r="Q335" s="389">
        <v>0</v>
      </c>
      <c r="R335" s="390">
        <f>+Q335*$D335</f>
        <v>0</v>
      </c>
      <c r="S335" s="389">
        <v>0</v>
      </c>
      <c r="T335" s="390">
        <f>+S335*$D335</f>
        <v>0</v>
      </c>
      <c r="U335" s="389">
        <v>0</v>
      </c>
      <c r="V335" s="390">
        <f>+U335*$D335</f>
        <v>0</v>
      </c>
      <c r="W335" s="389">
        <v>0</v>
      </c>
      <c r="X335" s="390">
        <f>+W335*$D335</f>
        <v>0</v>
      </c>
      <c r="Y335" s="390">
        <v>0</v>
      </c>
      <c r="Z335" s="390">
        <f>+Y335*$D335</f>
        <v>0</v>
      </c>
      <c r="AA335" s="390">
        <v>0</v>
      </c>
      <c r="AB335" s="390">
        <f>+AA335*$D335</f>
        <v>0</v>
      </c>
      <c r="AC335" s="390">
        <f>'SEPTIC TANK(100 CAPACITY)'!G90</f>
        <v>2</v>
      </c>
      <c r="AD335" s="390">
        <f>+AC335*$D335</f>
        <v>5200</v>
      </c>
      <c r="AE335" s="389">
        <f>'Sump &amp; External  Servieces Dtl '!G170</f>
        <v>0</v>
      </c>
      <c r="AF335" s="390">
        <f>+AE335*$D335</f>
        <v>0</v>
      </c>
      <c r="AG335" s="391">
        <f>E335+G335+I335+K335+M335+O335+Q335+S335+U335+W335+Y335+AA335+AC335+AE335</f>
        <v>7</v>
      </c>
      <c r="AH335" s="390">
        <f>+AG335*$D335</f>
        <v>18200</v>
      </c>
    </row>
    <row r="336" spans="1:34" ht="16.8">
      <c r="A336" s="392"/>
      <c r="B336" s="494"/>
      <c r="C336" s="394"/>
      <c r="D336" s="505"/>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1"/>
      <c r="AH336" s="390"/>
    </row>
    <row r="337" spans="1:34" ht="33.6">
      <c r="A337" s="385">
        <f>A335+1</f>
        <v>110</v>
      </c>
      <c r="B337" s="386" t="s">
        <v>493</v>
      </c>
      <c r="C337" s="387" t="s">
        <v>10</v>
      </c>
      <c r="D337" s="505">
        <v>420</v>
      </c>
      <c r="E337" s="389">
        <v>0</v>
      </c>
      <c r="F337" s="390">
        <f>+E337*$D337</f>
        <v>0</v>
      </c>
      <c r="G337" s="389">
        <v>0</v>
      </c>
      <c r="H337" s="390">
        <f>+G337*$D337</f>
        <v>0</v>
      </c>
      <c r="I337" s="389">
        <v>0</v>
      </c>
      <c r="J337" s="390">
        <f>+I337*$D337</f>
        <v>0</v>
      </c>
      <c r="K337" s="389">
        <v>0</v>
      </c>
      <c r="L337" s="390">
        <f>+K337*$D337</f>
        <v>0</v>
      </c>
      <c r="M337" s="389">
        <v>0</v>
      </c>
      <c r="N337" s="390">
        <f>+M337*$D337</f>
        <v>0</v>
      </c>
      <c r="O337" s="389">
        <v>0</v>
      </c>
      <c r="P337" s="390">
        <f>+O337*$D337</f>
        <v>0</v>
      </c>
      <c r="Q337" s="389">
        <v>0</v>
      </c>
      <c r="R337" s="390">
        <f>+Q337*$D337</f>
        <v>0</v>
      </c>
      <c r="S337" s="389">
        <v>0</v>
      </c>
      <c r="T337" s="390">
        <f>+S337*$D337</f>
        <v>0</v>
      </c>
      <c r="U337" s="389">
        <v>0</v>
      </c>
      <c r="V337" s="390">
        <f>+U337*$D337</f>
        <v>0</v>
      </c>
      <c r="W337" s="389">
        <v>0</v>
      </c>
      <c r="X337" s="390">
        <f>+W337*$D337</f>
        <v>0</v>
      </c>
      <c r="Y337" s="390">
        <v>0</v>
      </c>
      <c r="Z337" s="390">
        <f>+Y337*$D337</f>
        <v>0</v>
      </c>
      <c r="AA337" s="390">
        <v>0</v>
      </c>
      <c r="AB337" s="390">
        <f>+AA337*$D337</f>
        <v>0</v>
      </c>
      <c r="AC337" s="390">
        <f>'SEPTIC TANK(100 CAPACITY)'!G92</f>
        <v>12</v>
      </c>
      <c r="AD337" s="390">
        <f>+AC337*$D337</f>
        <v>5040</v>
      </c>
      <c r="AE337" s="389">
        <f>'Sump &amp; External  Servieces Dtl '!G174</f>
        <v>40</v>
      </c>
      <c r="AF337" s="390">
        <f>+AE337*$D337</f>
        <v>16800</v>
      </c>
      <c r="AG337" s="391">
        <f>E337+G337+I337+K337+M337+O337+Q337+S337+U337+W337+Y337+AA337+AC337+AE337</f>
        <v>52</v>
      </c>
      <c r="AH337" s="390">
        <f>+AG337*$D337</f>
        <v>21840</v>
      </c>
    </row>
    <row r="338" spans="1:34" ht="16.8">
      <c r="A338" s="392"/>
      <c r="B338" s="393"/>
      <c r="C338" s="387"/>
      <c r="D338" s="505"/>
      <c r="E338" s="422"/>
      <c r="F338" s="422"/>
      <c r="G338" s="422"/>
      <c r="H338" s="422"/>
      <c r="I338" s="422"/>
      <c r="J338" s="422"/>
      <c r="K338" s="422"/>
      <c r="L338" s="422"/>
      <c r="M338" s="422"/>
      <c r="N338" s="422"/>
      <c r="O338" s="422"/>
      <c r="P338" s="422"/>
      <c r="Q338" s="422"/>
      <c r="R338" s="422"/>
      <c r="S338" s="422"/>
      <c r="T338" s="422"/>
      <c r="U338" s="422"/>
      <c r="V338" s="422"/>
      <c r="W338" s="422"/>
      <c r="X338" s="422"/>
      <c r="Y338" s="422"/>
      <c r="Z338" s="422"/>
      <c r="AA338" s="422"/>
      <c r="AB338" s="422"/>
      <c r="AC338" s="422"/>
      <c r="AD338" s="422"/>
      <c r="AE338" s="422"/>
      <c r="AF338" s="422"/>
      <c r="AG338" s="391"/>
      <c r="AH338" s="390"/>
    </row>
    <row r="339" spans="1:34" ht="84">
      <c r="A339" s="385">
        <f>A337+1</f>
        <v>111</v>
      </c>
      <c r="B339" s="386" t="s">
        <v>939</v>
      </c>
      <c r="C339" s="392" t="s">
        <v>8</v>
      </c>
      <c r="D339" s="505">
        <v>1190</v>
      </c>
      <c r="E339" s="389">
        <v>5</v>
      </c>
      <c r="F339" s="390">
        <f>+E339*$D339</f>
        <v>5950</v>
      </c>
      <c r="G339" s="389">
        <v>0</v>
      </c>
      <c r="H339" s="390">
        <f>+G339*$D339</f>
        <v>0</v>
      </c>
      <c r="I339" s="389">
        <v>5</v>
      </c>
      <c r="J339" s="390">
        <f>+I339*$D339</f>
        <v>5950</v>
      </c>
      <c r="K339" s="389">
        <v>0</v>
      </c>
      <c r="L339" s="390">
        <f>+K339*$D339</f>
        <v>0</v>
      </c>
      <c r="M339" s="389">
        <v>0</v>
      </c>
      <c r="N339" s="390">
        <f>+M339*$D339</f>
        <v>0</v>
      </c>
      <c r="O339" s="389">
        <v>0</v>
      </c>
      <c r="P339" s="390">
        <f>+O339*$D339</f>
        <v>0</v>
      </c>
      <c r="Q339" s="389">
        <v>0</v>
      </c>
      <c r="R339" s="390">
        <f>+Q339*$D339</f>
        <v>0</v>
      </c>
      <c r="S339" s="389">
        <v>0</v>
      </c>
      <c r="T339" s="390">
        <f>+S339*$D339</f>
        <v>0</v>
      </c>
      <c r="U339" s="389">
        <v>0</v>
      </c>
      <c r="V339" s="390">
        <f>+U339*$D339</f>
        <v>0</v>
      </c>
      <c r="W339" s="389">
        <v>5</v>
      </c>
      <c r="X339" s="390">
        <f>+W339*$D339</f>
        <v>5950</v>
      </c>
      <c r="Y339" s="390">
        <v>0</v>
      </c>
      <c r="Z339" s="390">
        <f>+Y339*$D339</f>
        <v>0</v>
      </c>
      <c r="AA339" s="390">
        <v>0</v>
      </c>
      <c r="AB339" s="390">
        <f>+AA339*$D339</f>
        <v>0</v>
      </c>
      <c r="AC339" s="390"/>
      <c r="AD339" s="390"/>
      <c r="AE339" s="389">
        <v>5</v>
      </c>
      <c r="AF339" s="390">
        <f>+AE339*$D339</f>
        <v>5950</v>
      </c>
      <c r="AG339" s="391">
        <f>E339+G339+I339+K339+M339+O339+Q339+S339+U339+W339+Y339+AA339+AC339+AE339</f>
        <v>20</v>
      </c>
      <c r="AH339" s="390">
        <f>+AG339*$D339</f>
        <v>23800</v>
      </c>
    </row>
    <row r="340" spans="1:34" ht="16.8">
      <c r="A340" s="396"/>
      <c r="B340" s="429"/>
      <c r="C340" s="376"/>
      <c r="D340" s="505"/>
      <c r="E340" s="389"/>
      <c r="F340" s="390"/>
      <c r="G340" s="389"/>
      <c r="H340" s="390"/>
      <c r="I340" s="389"/>
      <c r="J340" s="390"/>
      <c r="K340" s="389"/>
      <c r="L340" s="390"/>
      <c r="M340" s="389"/>
      <c r="N340" s="390"/>
      <c r="O340" s="389"/>
      <c r="P340" s="390"/>
      <c r="Q340" s="389"/>
      <c r="R340" s="390"/>
      <c r="S340" s="389"/>
      <c r="T340" s="390"/>
      <c r="U340" s="390"/>
      <c r="V340" s="390"/>
      <c r="W340" s="389"/>
      <c r="X340" s="390"/>
      <c r="Y340" s="390"/>
      <c r="Z340" s="390"/>
      <c r="AA340" s="390"/>
      <c r="AB340" s="390"/>
      <c r="AC340" s="390"/>
      <c r="AD340" s="390"/>
      <c r="AE340" s="389"/>
      <c r="AF340" s="390"/>
      <c r="AG340" s="391"/>
      <c r="AH340" s="390"/>
    </row>
    <row r="341" spans="1:34" ht="84">
      <c r="A341" s="385">
        <f>A339+1</f>
        <v>112</v>
      </c>
      <c r="B341" s="386" t="s">
        <v>940</v>
      </c>
      <c r="C341" s="392" t="s">
        <v>8</v>
      </c>
      <c r="D341" s="505">
        <v>5980</v>
      </c>
      <c r="E341" s="389">
        <f>'Rest Rooms &amp; Toilet Dtl'!G485</f>
        <v>3</v>
      </c>
      <c r="F341" s="390">
        <f>+E341*$D341</f>
        <v>17940</v>
      </c>
      <c r="G341" s="389">
        <f>'Workers rest room&amp;change room'!G441</f>
        <v>1</v>
      </c>
      <c r="H341" s="390">
        <f>+G341*$D341</f>
        <v>5980</v>
      </c>
      <c r="I341" s="389">
        <f>'Health  Care Center DTL'!G702</f>
        <v>2</v>
      </c>
      <c r="J341" s="390">
        <f>+I341*$D341</f>
        <v>11960</v>
      </c>
      <c r="K341" s="389">
        <v>0</v>
      </c>
      <c r="L341" s="390">
        <f>+K341*$D341</f>
        <v>0</v>
      </c>
      <c r="M341" s="389">
        <v>0</v>
      </c>
      <c r="N341" s="390">
        <f>+M341*$D341</f>
        <v>0</v>
      </c>
      <c r="O341" s="389">
        <v>0</v>
      </c>
      <c r="P341" s="390">
        <f>+O341*$D341</f>
        <v>0</v>
      </c>
      <c r="Q341" s="389">
        <v>0</v>
      </c>
      <c r="R341" s="390">
        <f>+Q341*$D341</f>
        <v>0</v>
      </c>
      <c r="S341" s="389">
        <v>0</v>
      </c>
      <c r="T341" s="390">
        <f>+S341*$D341</f>
        <v>0</v>
      </c>
      <c r="U341" s="389">
        <v>0</v>
      </c>
      <c r="V341" s="390">
        <f>+U341*$D341</f>
        <v>0</v>
      </c>
      <c r="W341" s="389">
        <v>0</v>
      </c>
      <c r="X341" s="390">
        <f>+W341*$D341</f>
        <v>0</v>
      </c>
      <c r="Y341" s="390">
        <f>'Office Area-1 Toilet '!G268</f>
        <v>2</v>
      </c>
      <c r="Z341" s="390">
        <f>+Y341*$D341</f>
        <v>11960</v>
      </c>
      <c r="AA341" s="390">
        <v>0</v>
      </c>
      <c r="AB341" s="390">
        <f>+AA341*$D341</f>
        <v>0</v>
      </c>
      <c r="AC341" s="390"/>
      <c r="AD341" s="390"/>
      <c r="AE341" s="389">
        <v>0</v>
      </c>
      <c r="AF341" s="390">
        <f>+AE341*$D341</f>
        <v>0</v>
      </c>
      <c r="AG341" s="391">
        <f>E341+G341+I341+K341+M341+O341+Q341+S341+U341+W341+Y341+AA341+AC341+AE341</f>
        <v>8</v>
      </c>
      <c r="AH341" s="390">
        <f>+AG341*$D341</f>
        <v>47840</v>
      </c>
    </row>
    <row r="342" spans="1:34" ht="16.8">
      <c r="A342" s="385"/>
      <c r="B342" s="386" t="s">
        <v>11</v>
      </c>
      <c r="C342" s="392"/>
      <c r="D342" s="505"/>
      <c r="E342" s="457"/>
      <c r="F342" s="457"/>
      <c r="G342" s="457"/>
      <c r="H342" s="457"/>
      <c r="I342" s="457"/>
      <c r="J342" s="457"/>
      <c r="K342" s="457"/>
      <c r="L342" s="457"/>
      <c r="M342" s="457"/>
      <c r="N342" s="457"/>
      <c r="O342" s="457"/>
      <c r="P342" s="457"/>
      <c r="Q342" s="457"/>
      <c r="R342" s="457"/>
      <c r="S342" s="457"/>
      <c r="T342" s="457"/>
      <c r="U342" s="457"/>
      <c r="V342" s="457"/>
      <c r="W342" s="457"/>
      <c r="X342" s="457"/>
      <c r="Y342" s="457"/>
      <c r="Z342" s="457"/>
      <c r="AA342" s="457"/>
      <c r="AB342" s="457"/>
      <c r="AC342" s="457"/>
      <c r="AD342" s="457"/>
      <c r="AE342" s="457"/>
      <c r="AF342" s="457"/>
      <c r="AG342" s="391"/>
      <c r="AH342" s="390"/>
    </row>
    <row r="343" spans="1:34" ht="16.8">
      <c r="A343" s="385"/>
      <c r="B343" s="386"/>
      <c r="C343" s="394"/>
      <c r="D343" s="505"/>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1"/>
      <c r="AH343" s="390"/>
    </row>
    <row r="344" spans="1:34" ht="50.4">
      <c r="A344" s="385">
        <f>A341+1</f>
        <v>113</v>
      </c>
      <c r="B344" s="386" t="s">
        <v>941</v>
      </c>
      <c r="C344" s="392" t="s">
        <v>8</v>
      </c>
      <c r="D344" s="505">
        <v>4150</v>
      </c>
      <c r="E344" s="389">
        <v>0</v>
      </c>
      <c r="F344" s="390">
        <f>+E344*$D344</f>
        <v>0</v>
      </c>
      <c r="G344" s="389">
        <v>0</v>
      </c>
      <c r="H344" s="390">
        <f>+G344*$D344</f>
        <v>0</v>
      </c>
      <c r="I344" s="389">
        <v>0</v>
      </c>
      <c r="J344" s="390">
        <f>+I344*$D344</f>
        <v>0</v>
      </c>
      <c r="K344" s="389">
        <v>0</v>
      </c>
      <c r="L344" s="390">
        <f>+K344*$D344</f>
        <v>0</v>
      </c>
      <c r="M344" s="389">
        <v>0</v>
      </c>
      <c r="N344" s="390">
        <f>+M344*$D344</f>
        <v>0</v>
      </c>
      <c r="O344" s="389">
        <v>0</v>
      </c>
      <c r="P344" s="390">
        <f>+O344*$D344</f>
        <v>0</v>
      </c>
      <c r="Q344" s="389">
        <v>0</v>
      </c>
      <c r="R344" s="390">
        <f>+Q344*$D344</f>
        <v>0</v>
      </c>
      <c r="S344" s="389">
        <v>0</v>
      </c>
      <c r="T344" s="390">
        <f>+S344*$D344</f>
        <v>0</v>
      </c>
      <c r="U344" s="389">
        <v>0</v>
      </c>
      <c r="V344" s="390">
        <f>+U344*$D344</f>
        <v>0</v>
      </c>
      <c r="W344" s="389">
        <v>0</v>
      </c>
      <c r="X344" s="390">
        <f>+W344*$D344</f>
        <v>0</v>
      </c>
      <c r="Y344" s="390">
        <v>0</v>
      </c>
      <c r="Z344" s="390">
        <f>+Y344*$D344</f>
        <v>0</v>
      </c>
      <c r="AA344" s="390">
        <v>0</v>
      </c>
      <c r="AB344" s="390">
        <f>+AA344*$D344</f>
        <v>0</v>
      </c>
      <c r="AC344" s="390"/>
      <c r="AD344" s="390"/>
      <c r="AE344" s="389">
        <f>'Sump &amp; External  Servieces Dtl '!G146</f>
        <v>4</v>
      </c>
      <c r="AF344" s="390">
        <f>+AE344*$D344</f>
        <v>16600</v>
      </c>
      <c r="AG344" s="391">
        <f>E344+G344+I344+K344+M344+O344+Q344+S344+U344+W344+Y344+AA344+AC344+AE344</f>
        <v>4</v>
      </c>
      <c r="AH344" s="390">
        <f>+AG344*$D344</f>
        <v>16600</v>
      </c>
    </row>
    <row r="345" spans="1:34" ht="16.8">
      <c r="A345" s="392"/>
      <c r="B345" s="490"/>
      <c r="C345" s="387"/>
      <c r="D345" s="505"/>
      <c r="E345" s="389"/>
      <c r="F345" s="390"/>
      <c r="G345" s="389"/>
      <c r="H345" s="390"/>
      <c r="I345" s="389"/>
      <c r="J345" s="390"/>
      <c r="K345" s="389"/>
      <c r="L345" s="390"/>
      <c r="M345" s="389"/>
      <c r="N345" s="390"/>
      <c r="O345" s="389"/>
      <c r="P345" s="390"/>
      <c r="Q345" s="389"/>
      <c r="R345" s="390"/>
      <c r="S345" s="389"/>
      <c r="T345" s="390"/>
      <c r="U345" s="389"/>
      <c r="V345" s="390"/>
      <c r="W345" s="389"/>
      <c r="X345" s="390"/>
      <c r="Y345" s="390"/>
      <c r="Z345" s="390"/>
      <c r="AA345" s="390"/>
      <c r="AB345" s="390"/>
      <c r="AC345" s="390"/>
      <c r="AD345" s="390"/>
      <c r="AE345" s="389"/>
      <c r="AF345" s="390"/>
      <c r="AG345" s="391"/>
      <c r="AH345" s="390"/>
    </row>
    <row r="346" spans="1:34" ht="16.8">
      <c r="A346" s="414"/>
      <c r="B346" s="415"/>
      <c r="C346" s="414"/>
      <c r="D346" s="505"/>
      <c r="E346" s="389"/>
      <c r="F346" s="390"/>
      <c r="G346" s="389"/>
      <c r="H346" s="390"/>
      <c r="I346" s="389"/>
      <c r="J346" s="390"/>
      <c r="K346" s="389"/>
      <c r="L346" s="390"/>
      <c r="M346" s="389"/>
      <c r="N346" s="390"/>
      <c r="O346" s="389"/>
      <c r="P346" s="390"/>
      <c r="Q346" s="389"/>
      <c r="R346" s="390"/>
      <c r="S346" s="389"/>
      <c r="T346" s="390"/>
      <c r="U346" s="390"/>
      <c r="V346" s="390"/>
      <c r="W346" s="389"/>
      <c r="X346" s="390"/>
      <c r="Y346" s="390"/>
      <c r="Z346" s="390"/>
      <c r="AA346" s="390"/>
      <c r="AB346" s="390"/>
      <c r="AC346" s="390"/>
      <c r="AD346" s="390"/>
      <c r="AE346" s="389"/>
      <c r="AF346" s="390"/>
      <c r="AG346" s="391"/>
      <c r="AH346" s="390"/>
    </row>
    <row r="347" spans="1:34" ht="16.8">
      <c r="A347" s="414"/>
      <c r="B347" s="421" t="s">
        <v>785</v>
      </c>
      <c r="C347" s="414"/>
      <c r="D347" s="505"/>
      <c r="E347" s="422"/>
      <c r="F347" s="413">
        <f>SUM(F330:F346)</f>
        <v>594670</v>
      </c>
      <c r="G347" s="422"/>
      <c r="H347" s="413">
        <f>SUM(H330:H346)</f>
        <v>150160</v>
      </c>
      <c r="I347" s="422"/>
      <c r="J347" s="413">
        <f>SUM(J330:J346)</f>
        <v>171420</v>
      </c>
      <c r="K347" s="422"/>
      <c r="L347" s="413">
        <f>SUM(L330:L346)</f>
        <v>0</v>
      </c>
      <c r="M347" s="422"/>
      <c r="N347" s="413">
        <f>SUM(N330:N346)</f>
        <v>0</v>
      </c>
      <c r="O347" s="422"/>
      <c r="P347" s="413">
        <f>SUM(P330:P346)</f>
        <v>0</v>
      </c>
      <c r="Q347" s="422"/>
      <c r="R347" s="413">
        <f>SUM(R330:R346)</f>
        <v>0</v>
      </c>
      <c r="S347" s="422"/>
      <c r="T347" s="413">
        <f>SUM(T330:T346)</f>
        <v>0</v>
      </c>
      <c r="U347" s="413"/>
      <c r="V347" s="413">
        <f>SUM(V330:V346)</f>
        <v>0</v>
      </c>
      <c r="W347" s="422"/>
      <c r="X347" s="413">
        <f>SUM(X330:X346)</f>
        <v>42000</v>
      </c>
      <c r="Y347" s="413"/>
      <c r="Z347" s="413">
        <f>SUM(Z330:Z346)</f>
        <v>11960</v>
      </c>
      <c r="AA347" s="413"/>
      <c r="AB347" s="413">
        <f>SUM(AB330:AB346)</f>
        <v>0</v>
      </c>
      <c r="AC347" s="413"/>
      <c r="AD347" s="413">
        <f>SUM(AD330:AD346)</f>
        <v>10240</v>
      </c>
      <c r="AE347" s="422"/>
      <c r="AF347" s="413">
        <f>SUM(AF330:AF346)</f>
        <v>902730</v>
      </c>
      <c r="AG347" s="391"/>
      <c r="AH347" s="390"/>
    </row>
    <row r="348" spans="1:34" ht="16.8">
      <c r="A348" s="414"/>
      <c r="B348" s="400"/>
      <c r="C348" s="414"/>
      <c r="D348" s="505"/>
      <c r="E348" s="422"/>
      <c r="F348" s="422"/>
      <c r="G348" s="422"/>
      <c r="H348" s="422"/>
      <c r="I348" s="422"/>
      <c r="J348" s="422"/>
      <c r="K348" s="422"/>
      <c r="L348" s="422"/>
      <c r="M348" s="422"/>
      <c r="N348" s="422"/>
      <c r="O348" s="422"/>
      <c r="P348" s="422"/>
      <c r="Q348" s="422"/>
      <c r="R348" s="422"/>
      <c r="S348" s="422"/>
      <c r="T348" s="422"/>
      <c r="U348" s="422"/>
      <c r="V348" s="422"/>
      <c r="W348" s="422"/>
      <c r="X348" s="422"/>
      <c r="Y348" s="422"/>
      <c r="Z348" s="422"/>
      <c r="AA348" s="422"/>
      <c r="AB348" s="422"/>
      <c r="AC348" s="422"/>
      <c r="AD348" s="422"/>
      <c r="AE348" s="422"/>
      <c r="AF348" s="422"/>
      <c r="AG348" s="391"/>
      <c r="AH348" s="390"/>
    </row>
    <row r="349" spans="1:34" ht="16.8">
      <c r="A349" s="414"/>
      <c r="B349" s="434" t="s">
        <v>783</v>
      </c>
      <c r="C349" s="414"/>
      <c r="D349" s="505"/>
      <c r="E349" s="422"/>
      <c r="F349" s="422"/>
      <c r="G349" s="422"/>
      <c r="H349" s="422"/>
      <c r="I349" s="422"/>
      <c r="J349" s="422"/>
      <c r="K349" s="422"/>
      <c r="L349" s="422"/>
      <c r="M349" s="422"/>
      <c r="N349" s="422"/>
      <c r="O349" s="422"/>
      <c r="P349" s="422"/>
      <c r="Q349" s="422"/>
      <c r="R349" s="422"/>
      <c r="S349" s="422"/>
      <c r="T349" s="422"/>
      <c r="U349" s="422"/>
      <c r="V349" s="422"/>
      <c r="W349" s="422"/>
      <c r="X349" s="422"/>
      <c r="Y349" s="422"/>
      <c r="Z349" s="422"/>
      <c r="AA349" s="422"/>
      <c r="AB349" s="422"/>
      <c r="AC349" s="422"/>
      <c r="AD349" s="422"/>
      <c r="AE349" s="422"/>
      <c r="AF349" s="422"/>
      <c r="AG349" s="391"/>
      <c r="AH349" s="390"/>
    </row>
    <row r="350" spans="1:34" ht="16.8">
      <c r="A350" s="392"/>
      <c r="B350" s="393"/>
      <c r="C350" s="387"/>
      <c r="D350" s="505"/>
      <c r="E350" s="389"/>
      <c r="F350" s="389"/>
      <c r="G350" s="389"/>
      <c r="H350" s="389"/>
      <c r="I350" s="389"/>
      <c r="J350" s="389"/>
      <c r="K350" s="389"/>
      <c r="L350" s="389"/>
      <c r="M350" s="389"/>
      <c r="N350" s="389"/>
      <c r="O350" s="389"/>
      <c r="P350" s="389"/>
      <c r="Q350" s="389"/>
      <c r="R350" s="389"/>
      <c r="S350" s="389"/>
      <c r="T350" s="389"/>
      <c r="U350" s="389"/>
      <c r="V350" s="389"/>
      <c r="W350" s="389"/>
      <c r="X350" s="389"/>
      <c r="Y350" s="389"/>
      <c r="Z350" s="389"/>
      <c r="AA350" s="389"/>
      <c r="AB350" s="389"/>
      <c r="AC350" s="389"/>
      <c r="AD350" s="389"/>
      <c r="AE350" s="389"/>
      <c r="AF350" s="389"/>
      <c r="AG350" s="391"/>
      <c r="AH350" s="390"/>
    </row>
    <row r="351" spans="1:34" ht="336">
      <c r="A351" s="404">
        <f>A344+1</f>
        <v>114</v>
      </c>
      <c r="B351" s="386" t="s">
        <v>942</v>
      </c>
      <c r="C351" s="394"/>
      <c r="D351" s="505"/>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1"/>
      <c r="AH351" s="390"/>
    </row>
    <row r="352" spans="1:34" ht="16.8">
      <c r="A352" s="387"/>
      <c r="B352" s="412" t="s">
        <v>578</v>
      </c>
      <c r="C352" s="391" t="s">
        <v>8</v>
      </c>
      <c r="D352" s="505">
        <v>9400</v>
      </c>
      <c r="E352" s="389">
        <f>'Rest Rooms &amp; Toilet Dtl'!G539</f>
        <v>2</v>
      </c>
      <c r="F352" s="390">
        <f>+E352*$D352</f>
        <v>18800</v>
      </c>
      <c r="G352" s="389">
        <f>'Workers rest room&amp;change room'!G461</f>
        <v>1</v>
      </c>
      <c r="H352" s="390">
        <f>+G352*$D352</f>
        <v>9400</v>
      </c>
      <c r="I352" s="389">
        <f>'Health  Care Center DTL'!G753</f>
        <v>2</v>
      </c>
      <c r="J352" s="390">
        <f>+I352*$D352</f>
        <v>18800</v>
      </c>
      <c r="K352" s="389">
        <v>0</v>
      </c>
      <c r="L352" s="390">
        <f>+K352*$D352</f>
        <v>0</v>
      </c>
      <c r="M352" s="389">
        <v>0</v>
      </c>
      <c r="N352" s="390">
        <f>+M352*$D352</f>
        <v>0</v>
      </c>
      <c r="O352" s="389">
        <v>0</v>
      </c>
      <c r="P352" s="390">
        <f>+O352*$D352</f>
        <v>0</v>
      </c>
      <c r="Q352" s="389">
        <v>0</v>
      </c>
      <c r="R352" s="390">
        <f>+Q352*$D352</f>
        <v>0</v>
      </c>
      <c r="S352" s="389">
        <v>0</v>
      </c>
      <c r="T352" s="390">
        <f>+S352*$D352</f>
        <v>0</v>
      </c>
      <c r="U352" s="389">
        <v>0</v>
      </c>
      <c r="V352" s="390">
        <f>+U352*$D352</f>
        <v>0</v>
      </c>
      <c r="W352" s="389">
        <v>0</v>
      </c>
      <c r="X352" s="390">
        <f>+W352*$D352</f>
        <v>0</v>
      </c>
      <c r="Y352" s="390">
        <f>'Office Area-1 Toilet '!G321</f>
        <v>2</v>
      </c>
      <c r="Z352" s="390">
        <f>+Y352*$D352</f>
        <v>18800</v>
      </c>
      <c r="AA352" s="390">
        <v>0</v>
      </c>
      <c r="AB352" s="390">
        <f>+AA352*$D352</f>
        <v>0</v>
      </c>
      <c r="AC352" s="390"/>
      <c r="AD352" s="390"/>
      <c r="AE352" s="389">
        <v>0</v>
      </c>
      <c r="AF352" s="390">
        <f>+AE352*$D352</f>
        <v>0</v>
      </c>
      <c r="AG352" s="391">
        <f>E352+G352+I352+K352+M352+O352+Q352+S352+U352+W352+Y352+AA352+AC352+AE352</f>
        <v>7</v>
      </c>
      <c r="AH352" s="390">
        <f>+AG352*$D352</f>
        <v>65800</v>
      </c>
    </row>
    <row r="353" spans="1:34" ht="16.8">
      <c r="A353" s="392"/>
      <c r="B353" s="386"/>
      <c r="C353" s="387"/>
      <c r="D353" s="505"/>
      <c r="E353" s="389"/>
      <c r="F353" s="389"/>
      <c r="G353" s="389"/>
      <c r="H353" s="389"/>
      <c r="I353" s="389"/>
      <c r="J353" s="389"/>
      <c r="K353" s="389"/>
      <c r="L353" s="389"/>
      <c r="M353" s="389"/>
      <c r="N353" s="389"/>
      <c r="O353" s="389"/>
      <c r="P353" s="389"/>
      <c r="Q353" s="389"/>
      <c r="R353" s="389"/>
      <c r="S353" s="389"/>
      <c r="T353" s="389"/>
      <c r="U353" s="389"/>
      <c r="V353" s="389"/>
      <c r="W353" s="389"/>
      <c r="X353" s="389"/>
      <c r="Y353" s="389"/>
      <c r="Z353" s="389"/>
      <c r="AA353" s="389"/>
      <c r="AB353" s="389"/>
      <c r="AC353" s="389"/>
      <c r="AD353" s="389"/>
      <c r="AE353" s="389"/>
      <c r="AF353" s="389"/>
      <c r="AG353" s="391"/>
      <c r="AH353" s="390"/>
    </row>
    <row r="354" spans="1:34" ht="201.6">
      <c r="A354" s="404">
        <f>A351+1</f>
        <v>115</v>
      </c>
      <c r="B354" s="386" t="s">
        <v>943</v>
      </c>
      <c r="C354" s="394"/>
      <c r="D354" s="505"/>
      <c r="E354" s="389"/>
      <c r="F354" s="389"/>
      <c r="G354" s="389"/>
      <c r="H354" s="389"/>
      <c r="I354" s="389"/>
      <c r="J354" s="389"/>
      <c r="K354" s="389"/>
      <c r="L354" s="389"/>
      <c r="M354" s="389"/>
      <c r="N354" s="389"/>
      <c r="O354" s="389"/>
      <c r="P354" s="389"/>
      <c r="Q354" s="389"/>
      <c r="R354" s="389"/>
      <c r="S354" s="389"/>
      <c r="T354" s="389"/>
      <c r="U354" s="389"/>
      <c r="V354" s="389"/>
      <c r="W354" s="389"/>
      <c r="X354" s="389"/>
      <c r="Y354" s="389"/>
      <c r="Z354" s="389"/>
      <c r="AA354" s="389"/>
      <c r="AB354" s="389"/>
      <c r="AC354" s="389"/>
      <c r="AD354" s="389"/>
      <c r="AE354" s="389"/>
      <c r="AF354" s="389"/>
      <c r="AG354" s="391"/>
      <c r="AH354" s="390"/>
    </row>
    <row r="355" spans="1:34" ht="16.8">
      <c r="A355" s="387"/>
      <c r="B355" s="412" t="s">
        <v>576</v>
      </c>
      <c r="C355" s="391" t="s">
        <v>8</v>
      </c>
      <c r="D355" s="505">
        <v>8560</v>
      </c>
      <c r="E355" s="389">
        <v>0</v>
      </c>
      <c r="F355" s="390">
        <f>+E355*$D355</f>
        <v>0</v>
      </c>
      <c r="G355" s="389">
        <v>0</v>
      </c>
      <c r="H355" s="390">
        <f>+G355*$D355</f>
        <v>0</v>
      </c>
      <c r="I355" s="389">
        <v>0</v>
      </c>
      <c r="J355" s="390">
        <f>+I355*$D355</f>
        <v>0</v>
      </c>
      <c r="K355" s="389">
        <v>0</v>
      </c>
      <c r="L355" s="390">
        <f>+K355*$D355</f>
        <v>0</v>
      </c>
      <c r="M355" s="389">
        <v>0</v>
      </c>
      <c r="N355" s="390">
        <f>+M355*$D355</f>
        <v>0</v>
      </c>
      <c r="O355" s="389">
        <v>0</v>
      </c>
      <c r="P355" s="390">
        <f>+O355*$D355</f>
        <v>0</v>
      </c>
      <c r="Q355" s="389">
        <v>0</v>
      </c>
      <c r="R355" s="390">
        <f>+Q355*$D355</f>
        <v>0</v>
      </c>
      <c r="S355" s="389">
        <v>0</v>
      </c>
      <c r="T355" s="390">
        <f>+S355*$D355</f>
        <v>0</v>
      </c>
      <c r="U355" s="389">
        <v>0</v>
      </c>
      <c r="V355" s="390">
        <f>+U355*$D355</f>
        <v>0</v>
      </c>
      <c r="W355" s="389">
        <v>0</v>
      </c>
      <c r="X355" s="390">
        <f>+W355*$D355</f>
        <v>0</v>
      </c>
      <c r="Y355" s="390">
        <v>0</v>
      </c>
      <c r="Z355" s="390">
        <f>+Y355*$D355</f>
        <v>0</v>
      </c>
      <c r="AA355" s="390">
        <v>0</v>
      </c>
      <c r="AB355" s="390">
        <f>+AA355*$D355</f>
        <v>0</v>
      </c>
      <c r="AC355" s="390"/>
      <c r="AD355" s="390"/>
      <c r="AE355" s="389">
        <v>0</v>
      </c>
      <c r="AF355" s="390">
        <f>+AE355*$D355</f>
        <v>0</v>
      </c>
      <c r="AG355" s="391">
        <f>E355+G355+I355+K355+M355+O355+Q355+S355+U355+W355+Y355+AA355+AC355+AE355</f>
        <v>0</v>
      </c>
      <c r="AH355" s="390">
        <f>+AG355*$D355</f>
        <v>0</v>
      </c>
    </row>
    <row r="356" spans="1:34" ht="16.8">
      <c r="A356" s="387"/>
      <c r="B356" s="412"/>
      <c r="C356" s="387"/>
      <c r="D356" s="505"/>
      <c r="E356" s="422"/>
      <c r="F356" s="422"/>
      <c r="G356" s="422"/>
      <c r="H356" s="422"/>
      <c r="I356" s="422"/>
      <c r="J356" s="422"/>
      <c r="K356" s="422"/>
      <c r="L356" s="422"/>
      <c r="M356" s="422"/>
      <c r="N356" s="422"/>
      <c r="O356" s="422"/>
      <c r="P356" s="422"/>
      <c r="Q356" s="422"/>
      <c r="R356" s="422"/>
      <c r="S356" s="422"/>
      <c r="T356" s="422"/>
      <c r="U356" s="422"/>
      <c r="V356" s="422"/>
      <c r="W356" s="422"/>
      <c r="X356" s="422"/>
      <c r="Y356" s="422"/>
      <c r="Z356" s="422"/>
      <c r="AA356" s="422"/>
      <c r="AB356" s="422"/>
      <c r="AC356" s="422"/>
      <c r="AD356" s="422"/>
      <c r="AE356" s="422"/>
      <c r="AF356" s="422"/>
      <c r="AG356" s="391"/>
      <c r="AH356" s="390"/>
    </row>
    <row r="357" spans="1:34" ht="67.2">
      <c r="A357" s="404">
        <f>A354+1</f>
        <v>116</v>
      </c>
      <c r="B357" s="386" t="s">
        <v>944</v>
      </c>
      <c r="C357" s="387" t="s">
        <v>6</v>
      </c>
      <c r="D357" s="505">
        <v>1480</v>
      </c>
      <c r="E357" s="389">
        <f>'Rest Rooms &amp; Toilet Dtl'!G570</f>
        <v>2</v>
      </c>
      <c r="F357" s="390">
        <f>+E357*$D357</f>
        <v>2960</v>
      </c>
      <c r="G357" s="389">
        <f>'Workers rest room&amp;change room'!G476</f>
        <v>1</v>
      </c>
      <c r="H357" s="390">
        <f>+G357*$D357</f>
        <v>1480</v>
      </c>
      <c r="I357" s="389">
        <f>'Health  Care Center DTL'!G790</f>
        <v>2</v>
      </c>
      <c r="J357" s="390">
        <f>+I357*$D357</f>
        <v>2960</v>
      </c>
      <c r="K357" s="389">
        <v>0</v>
      </c>
      <c r="L357" s="390">
        <f>+K357*$D357</f>
        <v>0</v>
      </c>
      <c r="M357" s="389">
        <v>0</v>
      </c>
      <c r="N357" s="390">
        <f>+M357*$D357</f>
        <v>0</v>
      </c>
      <c r="O357" s="389">
        <v>0</v>
      </c>
      <c r="P357" s="390">
        <f>+O357*$D357</f>
        <v>0</v>
      </c>
      <c r="Q357" s="389">
        <v>0</v>
      </c>
      <c r="R357" s="390">
        <f>+Q357*$D357</f>
        <v>0</v>
      </c>
      <c r="S357" s="389">
        <v>0</v>
      </c>
      <c r="T357" s="390">
        <f>+S357*$D357</f>
        <v>0</v>
      </c>
      <c r="U357" s="389">
        <v>0</v>
      </c>
      <c r="V357" s="390">
        <f>+U357*$D357</f>
        <v>0</v>
      </c>
      <c r="W357" s="389">
        <v>0</v>
      </c>
      <c r="X357" s="390">
        <f>+W357*$D357</f>
        <v>0</v>
      </c>
      <c r="Y357" s="390">
        <f>'Office Area-1 Toilet '!G358</f>
        <v>2</v>
      </c>
      <c r="Z357" s="390">
        <f>+Y357*$D357</f>
        <v>2960</v>
      </c>
      <c r="AA357" s="390">
        <v>0</v>
      </c>
      <c r="AB357" s="390">
        <f>+AA357*$D357</f>
        <v>0</v>
      </c>
      <c r="AC357" s="390"/>
      <c r="AD357" s="390"/>
      <c r="AE357" s="389">
        <v>0</v>
      </c>
      <c r="AF357" s="390">
        <f>+AE357*$D357</f>
        <v>0</v>
      </c>
      <c r="AG357" s="391">
        <f>E357+G357+I357+K357+M357+O357+Q357+S357+U357+W357+Y357+AA357+AC357+AE357</f>
        <v>7</v>
      </c>
      <c r="AH357" s="390">
        <f>+AG357*$D357</f>
        <v>10360</v>
      </c>
    </row>
    <row r="358" spans="1:34" ht="16.8">
      <c r="A358" s="416"/>
      <c r="B358" s="429"/>
      <c r="C358" s="414"/>
      <c r="D358" s="505"/>
      <c r="E358" s="389"/>
      <c r="F358" s="390"/>
      <c r="G358" s="389"/>
      <c r="H358" s="390"/>
      <c r="I358" s="389"/>
      <c r="J358" s="390"/>
      <c r="K358" s="389"/>
      <c r="L358" s="390"/>
      <c r="M358" s="389"/>
      <c r="N358" s="390"/>
      <c r="O358" s="389"/>
      <c r="P358" s="390"/>
      <c r="Q358" s="389"/>
      <c r="R358" s="390"/>
      <c r="S358" s="389"/>
      <c r="T358" s="390"/>
      <c r="U358" s="389"/>
      <c r="V358" s="390"/>
      <c r="W358" s="389"/>
      <c r="X358" s="390"/>
      <c r="Y358" s="390"/>
      <c r="Z358" s="390"/>
      <c r="AA358" s="390"/>
      <c r="AB358" s="390"/>
      <c r="AC358" s="390"/>
      <c r="AD358" s="390"/>
      <c r="AE358" s="389"/>
      <c r="AF358" s="390"/>
      <c r="AG358" s="391"/>
      <c r="AH358" s="390"/>
    </row>
    <row r="359" spans="1:34" ht="100.8">
      <c r="A359" s="404">
        <f>A357+1</f>
        <v>117</v>
      </c>
      <c r="B359" s="402" t="s">
        <v>945</v>
      </c>
      <c r="C359" s="391" t="s">
        <v>8</v>
      </c>
      <c r="D359" s="505">
        <v>1200</v>
      </c>
      <c r="E359" s="389">
        <f>'Rest Rooms &amp; Toilet Dtl'!G575</f>
        <v>0</v>
      </c>
      <c r="F359" s="390">
        <f>+E359*$D359</f>
        <v>0</v>
      </c>
      <c r="G359" s="389">
        <v>0</v>
      </c>
      <c r="H359" s="390">
        <f>+G359*$D359</f>
        <v>0</v>
      </c>
      <c r="I359" s="389">
        <f>'Health  Care Center DTL'!G796</f>
        <v>1</v>
      </c>
      <c r="J359" s="390">
        <f>+I359*$D359</f>
        <v>1200</v>
      </c>
      <c r="K359" s="389">
        <v>0</v>
      </c>
      <c r="L359" s="390">
        <f>+K359*$D359</f>
        <v>0</v>
      </c>
      <c r="M359" s="389">
        <v>0</v>
      </c>
      <c r="N359" s="390">
        <f>+M359*$D359</f>
        <v>0</v>
      </c>
      <c r="O359" s="389">
        <v>0</v>
      </c>
      <c r="P359" s="390">
        <f>+O359*$D359</f>
        <v>0</v>
      </c>
      <c r="Q359" s="389">
        <v>0</v>
      </c>
      <c r="R359" s="390">
        <f>+Q359*$D359</f>
        <v>0</v>
      </c>
      <c r="S359" s="389">
        <v>0</v>
      </c>
      <c r="T359" s="390">
        <f>+S359*$D359</f>
        <v>0</v>
      </c>
      <c r="U359" s="389">
        <v>0</v>
      </c>
      <c r="V359" s="390">
        <f>+U359*$D359</f>
        <v>0</v>
      </c>
      <c r="W359" s="389">
        <v>0</v>
      </c>
      <c r="X359" s="390">
        <f>+W359*$D359</f>
        <v>0</v>
      </c>
      <c r="Y359" s="390">
        <f>'Office Area-1 Toilet '!G364</f>
        <v>2</v>
      </c>
      <c r="Z359" s="390">
        <f>+Y359*$D359</f>
        <v>2400</v>
      </c>
      <c r="AA359" s="390">
        <v>0</v>
      </c>
      <c r="AB359" s="390">
        <f>+AA359*$D359</f>
        <v>0</v>
      </c>
      <c r="AC359" s="390"/>
      <c r="AD359" s="390"/>
      <c r="AE359" s="389">
        <v>0</v>
      </c>
      <c r="AF359" s="390">
        <f>+AE359*$D359</f>
        <v>0</v>
      </c>
      <c r="AG359" s="391">
        <f>E359+G359+I359+K359+M359+O359+Q359+S359+U359+W359+Y359+AA359+AC359+AE359</f>
        <v>3</v>
      </c>
      <c r="AH359" s="390">
        <f>+AG359*$D359</f>
        <v>3600</v>
      </c>
    </row>
    <row r="360" spans="1:34" ht="16.8">
      <c r="A360" s="387"/>
      <c r="B360" s="495"/>
      <c r="C360" s="387"/>
      <c r="D360" s="505"/>
      <c r="E360" s="422"/>
      <c r="F360" s="422"/>
      <c r="G360" s="422"/>
      <c r="H360" s="422"/>
      <c r="I360" s="422"/>
      <c r="J360" s="422"/>
      <c r="K360" s="422"/>
      <c r="L360" s="422"/>
      <c r="M360" s="422"/>
      <c r="N360" s="422"/>
      <c r="O360" s="422"/>
      <c r="P360" s="422"/>
      <c r="Q360" s="422"/>
      <c r="R360" s="422"/>
      <c r="S360" s="422"/>
      <c r="T360" s="422"/>
      <c r="U360" s="422"/>
      <c r="V360" s="422"/>
      <c r="W360" s="422"/>
      <c r="X360" s="422"/>
      <c r="Y360" s="422"/>
      <c r="Z360" s="422"/>
      <c r="AA360" s="422"/>
      <c r="AB360" s="422"/>
      <c r="AC360" s="422"/>
      <c r="AD360" s="422"/>
      <c r="AE360" s="422"/>
      <c r="AF360" s="422"/>
      <c r="AG360" s="391"/>
      <c r="AH360" s="390"/>
    </row>
    <row r="361" spans="1:34" ht="134.4">
      <c r="A361" s="404">
        <f>A359+1</f>
        <v>118</v>
      </c>
      <c r="B361" s="402" t="s">
        <v>946</v>
      </c>
      <c r="C361" s="391" t="s">
        <v>8</v>
      </c>
      <c r="D361" s="505">
        <v>1450</v>
      </c>
      <c r="E361" s="389">
        <f>'Rest Rooms &amp; Toilet Dtl'!G580</f>
        <v>0</v>
      </c>
      <c r="F361" s="390">
        <f>+E361*$D361</f>
        <v>0</v>
      </c>
      <c r="G361" s="389">
        <v>0</v>
      </c>
      <c r="H361" s="390">
        <f>+G361*$D361</f>
        <v>0</v>
      </c>
      <c r="I361" s="389">
        <f>'Health  Care Center DTL'!G802</f>
        <v>1</v>
      </c>
      <c r="J361" s="390">
        <f>+I361*$D361</f>
        <v>1450</v>
      </c>
      <c r="K361" s="389">
        <v>0</v>
      </c>
      <c r="L361" s="390">
        <f>+K361*$D361</f>
        <v>0</v>
      </c>
      <c r="M361" s="389">
        <v>0</v>
      </c>
      <c r="N361" s="390">
        <f>+M361*$D361</f>
        <v>0</v>
      </c>
      <c r="O361" s="389">
        <v>0</v>
      </c>
      <c r="P361" s="390">
        <f>+O361*$D361</f>
        <v>0</v>
      </c>
      <c r="Q361" s="389">
        <v>0</v>
      </c>
      <c r="R361" s="390">
        <f>+Q361*$D361</f>
        <v>0</v>
      </c>
      <c r="S361" s="389">
        <v>0</v>
      </c>
      <c r="T361" s="390">
        <f>+S361*$D361</f>
        <v>0</v>
      </c>
      <c r="U361" s="389">
        <v>0</v>
      </c>
      <c r="V361" s="390">
        <f>+U361*$D361</f>
        <v>0</v>
      </c>
      <c r="W361" s="389">
        <v>0</v>
      </c>
      <c r="X361" s="390">
        <f>+W361*$D361</f>
        <v>0</v>
      </c>
      <c r="Y361" s="390">
        <f>'Office Area-1 Toilet '!G370</f>
        <v>2</v>
      </c>
      <c r="Z361" s="390">
        <f>+Y361*$D361</f>
        <v>2900</v>
      </c>
      <c r="AA361" s="390">
        <v>0</v>
      </c>
      <c r="AB361" s="390">
        <f>+AA361*$D361</f>
        <v>0</v>
      </c>
      <c r="AC361" s="390"/>
      <c r="AD361" s="390"/>
      <c r="AE361" s="389">
        <v>0</v>
      </c>
      <c r="AF361" s="390">
        <f>+AE361*$D361</f>
        <v>0</v>
      </c>
      <c r="AG361" s="391">
        <f>E361+G361+I361+K361+M361+O361+Q361+S361+U361+W361+Y361+AA361+AC361+AE361</f>
        <v>3</v>
      </c>
      <c r="AH361" s="390">
        <f>+AG361*$D361</f>
        <v>4350</v>
      </c>
    </row>
    <row r="362" spans="1:34" ht="16.8">
      <c r="A362" s="387"/>
      <c r="B362" s="495"/>
      <c r="C362" s="394"/>
      <c r="D362" s="505"/>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1"/>
      <c r="AH362" s="390"/>
    </row>
    <row r="363" spans="1:34" ht="151.19999999999999">
      <c r="A363" s="404">
        <f>A361+1</f>
        <v>119</v>
      </c>
      <c r="B363" s="402" t="s">
        <v>947</v>
      </c>
      <c r="C363" s="391" t="s">
        <v>8</v>
      </c>
      <c r="D363" s="505">
        <v>2370</v>
      </c>
      <c r="E363" s="389">
        <f>'Rest Rooms &amp; Toilet Dtl'!G555</f>
        <v>2</v>
      </c>
      <c r="F363" s="390">
        <f>+E363*$D363</f>
        <v>4740</v>
      </c>
      <c r="G363" s="389">
        <v>0</v>
      </c>
      <c r="H363" s="390">
        <f>+G363*$D363</f>
        <v>0</v>
      </c>
      <c r="I363" s="389">
        <f>'Health  Care Center DTL'!G772</f>
        <v>1</v>
      </c>
      <c r="J363" s="390">
        <f>+I363*$D363</f>
        <v>2370</v>
      </c>
      <c r="K363" s="389">
        <v>0</v>
      </c>
      <c r="L363" s="390">
        <f>+K363*$D363</f>
        <v>0</v>
      </c>
      <c r="M363" s="389">
        <v>0</v>
      </c>
      <c r="N363" s="390">
        <f>+M363*$D363</f>
        <v>0</v>
      </c>
      <c r="O363" s="389">
        <v>0</v>
      </c>
      <c r="P363" s="390">
        <f>+O363*$D363</f>
        <v>0</v>
      </c>
      <c r="Q363" s="389">
        <v>0</v>
      </c>
      <c r="R363" s="390">
        <f>+Q363*$D363</f>
        <v>0</v>
      </c>
      <c r="S363" s="389">
        <v>0</v>
      </c>
      <c r="T363" s="390">
        <f>+S363*$D363</f>
        <v>0</v>
      </c>
      <c r="U363" s="389">
        <v>0</v>
      </c>
      <c r="V363" s="390">
        <f>+U363*$D363</f>
        <v>0</v>
      </c>
      <c r="W363" s="389">
        <v>0</v>
      </c>
      <c r="X363" s="390">
        <f>+W363*$D363</f>
        <v>0</v>
      </c>
      <c r="Y363" s="390">
        <f>'Office Area-1 Toilet '!G340</f>
        <v>2</v>
      </c>
      <c r="Z363" s="390">
        <f>+Y363*$D363</f>
        <v>4740</v>
      </c>
      <c r="AA363" s="390">
        <v>0</v>
      </c>
      <c r="AB363" s="390">
        <f>+AA363*$D363</f>
        <v>0</v>
      </c>
      <c r="AC363" s="390"/>
      <c r="AD363" s="390"/>
      <c r="AE363" s="389">
        <v>0</v>
      </c>
      <c r="AF363" s="390">
        <f>+AE363*$D363</f>
        <v>0</v>
      </c>
      <c r="AG363" s="391">
        <f>E363+G363+I363+K363+M363+O363+Q363+S363+U363+W363+Y363+AA363+AC363+AE363</f>
        <v>5</v>
      </c>
      <c r="AH363" s="390">
        <f>+AG363*$D363</f>
        <v>11850</v>
      </c>
    </row>
    <row r="364" spans="1:34" ht="16.8">
      <c r="A364" s="387"/>
      <c r="B364" s="495"/>
      <c r="C364" s="394"/>
      <c r="D364" s="505"/>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1"/>
      <c r="AH364" s="390"/>
    </row>
    <row r="365" spans="1:34" ht="117.6">
      <c r="A365" s="404">
        <f>A363+1</f>
        <v>120</v>
      </c>
      <c r="B365" s="402" t="s">
        <v>948</v>
      </c>
      <c r="C365" s="391" t="s">
        <v>8</v>
      </c>
      <c r="D365" s="505">
        <v>1600</v>
      </c>
      <c r="E365" s="389">
        <f>'Rest Rooms &amp; Toilet Dtl'!G560</f>
        <v>2</v>
      </c>
      <c r="F365" s="390">
        <f>+E365*$D365</f>
        <v>3200</v>
      </c>
      <c r="G365" s="389">
        <v>0</v>
      </c>
      <c r="H365" s="390">
        <f>+G365*$D365</f>
        <v>0</v>
      </c>
      <c r="I365" s="389">
        <f>'Health  Care Center DTL'!G778</f>
        <v>1</v>
      </c>
      <c r="J365" s="390">
        <f>+I365*$D365</f>
        <v>1600</v>
      </c>
      <c r="K365" s="389">
        <v>0</v>
      </c>
      <c r="L365" s="390">
        <f>+K365*$D365</f>
        <v>0</v>
      </c>
      <c r="M365" s="389">
        <v>0</v>
      </c>
      <c r="N365" s="390">
        <f>+M365*$D365</f>
        <v>0</v>
      </c>
      <c r="O365" s="389">
        <v>0</v>
      </c>
      <c r="P365" s="390">
        <f>+O365*$D365</f>
        <v>0</v>
      </c>
      <c r="Q365" s="389">
        <v>0</v>
      </c>
      <c r="R365" s="390">
        <f>+Q365*$D365</f>
        <v>0</v>
      </c>
      <c r="S365" s="389">
        <v>0</v>
      </c>
      <c r="T365" s="390">
        <f>+S365*$D365</f>
        <v>0</v>
      </c>
      <c r="U365" s="389">
        <v>0</v>
      </c>
      <c r="V365" s="390">
        <f>+U365*$D365</f>
        <v>0</v>
      </c>
      <c r="W365" s="389">
        <v>0</v>
      </c>
      <c r="X365" s="390">
        <f>+W365*$D365</f>
        <v>0</v>
      </c>
      <c r="Y365" s="390">
        <f>'Office Area-1 Toilet '!G346</f>
        <v>0</v>
      </c>
      <c r="Z365" s="390">
        <f>+Y365*$D365</f>
        <v>0</v>
      </c>
      <c r="AA365" s="390">
        <v>0</v>
      </c>
      <c r="AB365" s="390">
        <f>+AA365*$D365</f>
        <v>0</v>
      </c>
      <c r="AC365" s="390"/>
      <c r="AD365" s="390"/>
      <c r="AE365" s="389">
        <v>0</v>
      </c>
      <c r="AF365" s="390">
        <f>+AE365*$D365</f>
        <v>0</v>
      </c>
      <c r="AG365" s="391">
        <f>E365+G365+I365+K365+M365+O365+Q365+S365+U365+W365+Y365+AA365+AC365+AE365</f>
        <v>3</v>
      </c>
      <c r="AH365" s="390">
        <f>+AG365*$D365</f>
        <v>4800</v>
      </c>
    </row>
    <row r="366" spans="1:34" ht="16.8">
      <c r="A366" s="387"/>
      <c r="B366" s="495" t="s">
        <v>494</v>
      </c>
      <c r="C366" s="394"/>
      <c r="D366" s="505"/>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1"/>
      <c r="AH366" s="390"/>
    </row>
    <row r="367" spans="1:34" ht="100.8">
      <c r="A367" s="404">
        <f>A365+1</f>
        <v>121</v>
      </c>
      <c r="B367" s="402" t="s">
        <v>949</v>
      </c>
      <c r="C367" s="391" t="s">
        <v>8</v>
      </c>
      <c r="D367" s="505">
        <v>1120</v>
      </c>
      <c r="E367" s="389">
        <f>'Rest Rooms &amp; Toilet Dtl'!G595</f>
        <v>4</v>
      </c>
      <c r="F367" s="390">
        <f>+E367*$D367</f>
        <v>4480</v>
      </c>
      <c r="G367" s="389">
        <f>'Workers rest room&amp;change room'!G481</f>
        <v>1</v>
      </c>
      <c r="H367" s="390">
        <f>+G367*$D367</f>
        <v>1120</v>
      </c>
      <c r="I367" s="389">
        <f>'Health  Care Center DTL'!G820</f>
        <v>3</v>
      </c>
      <c r="J367" s="390">
        <f>+I367*$D367</f>
        <v>3360</v>
      </c>
      <c r="K367" s="389">
        <v>0</v>
      </c>
      <c r="L367" s="390">
        <f>+K367*$D367</f>
        <v>0</v>
      </c>
      <c r="M367" s="389">
        <v>0</v>
      </c>
      <c r="N367" s="390">
        <f>+M367*$D367</f>
        <v>0</v>
      </c>
      <c r="O367" s="389">
        <v>0</v>
      </c>
      <c r="P367" s="390">
        <f>+O367*$D367</f>
        <v>0</v>
      </c>
      <c r="Q367" s="389">
        <v>0</v>
      </c>
      <c r="R367" s="390">
        <f>+Q367*$D367</f>
        <v>0</v>
      </c>
      <c r="S367" s="389">
        <v>0</v>
      </c>
      <c r="T367" s="390">
        <f>+S367*$D367</f>
        <v>0</v>
      </c>
      <c r="U367" s="389">
        <v>0</v>
      </c>
      <c r="V367" s="390">
        <f>+U367*$D367</f>
        <v>0</v>
      </c>
      <c r="W367" s="389">
        <v>0</v>
      </c>
      <c r="X367" s="390">
        <f>+W367*$D367</f>
        <v>0</v>
      </c>
      <c r="Y367" s="390">
        <f>'Office Area-1 Toilet '!G388</f>
        <v>6</v>
      </c>
      <c r="Z367" s="390">
        <f>+Y367*$D367</f>
        <v>6720</v>
      </c>
      <c r="AA367" s="390">
        <v>0</v>
      </c>
      <c r="AB367" s="390">
        <f>+AA367*$D367</f>
        <v>0</v>
      </c>
      <c r="AC367" s="390"/>
      <c r="AD367" s="390"/>
      <c r="AE367" s="389">
        <v>0</v>
      </c>
      <c r="AF367" s="390">
        <f>+AE367*$D367</f>
        <v>0</v>
      </c>
      <c r="AG367" s="391">
        <f>E367+G367+I367+K367+M367+O367+Q367+S367+U367+W367+Y367+AA367+AC367+AE367</f>
        <v>14</v>
      </c>
      <c r="AH367" s="390">
        <f>+AG367*$D367</f>
        <v>15680</v>
      </c>
    </row>
    <row r="368" spans="1:34" ht="16.8">
      <c r="A368" s="416"/>
      <c r="B368" s="436"/>
      <c r="C368" s="388"/>
      <c r="D368" s="505"/>
      <c r="E368" s="389"/>
      <c r="F368" s="390"/>
      <c r="G368" s="389"/>
      <c r="H368" s="390"/>
      <c r="I368" s="389"/>
      <c r="J368" s="390"/>
      <c r="K368" s="389"/>
      <c r="L368" s="390"/>
      <c r="M368" s="389"/>
      <c r="N368" s="390"/>
      <c r="O368" s="389"/>
      <c r="P368" s="390"/>
      <c r="Q368" s="389"/>
      <c r="R368" s="390"/>
      <c r="S368" s="389"/>
      <c r="T368" s="390"/>
      <c r="U368" s="389"/>
      <c r="V368" s="390"/>
      <c r="W368" s="389"/>
      <c r="X368" s="390"/>
      <c r="Y368" s="390"/>
      <c r="Z368" s="390"/>
      <c r="AA368" s="390"/>
      <c r="AB368" s="390"/>
      <c r="AC368" s="390"/>
      <c r="AD368" s="390"/>
      <c r="AE368" s="389"/>
      <c r="AF368" s="390"/>
      <c r="AG368" s="391"/>
      <c r="AH368" s="390"/>
    </row>
    <row r="369" spans="1:34" ht="50.4">
      <c r="A369" s="416">
        <f>A367+1</f>
        <v>122</v>
      </c>
      <c r="B369" s="436" t="s">
        <v>691</v>
      </c>
      <c r="C369" s="391" t="s">
        <v>8</v>
      </c>
      <c r="D369" s="505">
        <v>920</v>
      </c>
      <c r="E369" s="389">
        <f>'Rest Rooms &amp; Toilet Dtl'!G544</f>
        <v>7</v>
      </c>
      <c r="F369" s="390">
        <f>+E369*$D369</f>
        <v>6440</v>
      </c>
      <c r="G369" s="389">
        <f>'Workers rest room&amp;change room'!G466</f>
        <v>1</v>
      </c>
      <c r="H369" s="390">
        <f>+G369*$D369</f>
        <v>920</v>
      </c>
      <c r="I369" s="389">
        <f>'Health  Care Center DTL'!G759</f>
        <v>2</v>
      </c>
      <c r="J369" s="390">
        <f>+I369*$D369</f>
        <v>1840</v>
      </c>
      <c r="K369" s="389">
        <v>0</v>
      </c>
      <c r="L369" s="390">
        <f>+K369*$D369</f>
        <v>0</v>
      </c>
      <c r="M369" s="389">
        <v>0</v>
      </c>
      <c r="N369" s="390">
        <f>+M369*$D369</f>
        <v>0</v>
      </c>
      <c r="O369" s="389">
        <v>0</v>
      </c>
      <c r="P369" s="390">
        <f>+O369*$D369</f>
        <v>0</v>
      </c>
      <c r="Q369" s="389">
        <v>0</v>
      </c>
      <c r="R369" s="390">
        <f>+Q369*$D369</f>
        <v>0</v>
      </c>
      <c r="S369" s="389">
        <v>0</v>
      </c>
      <c r="T369" s="390">
        <f>+S369*$D369</f>
        <v>0</v>
      </c>
      <c r="U369" s="389">
        <v>0</v>
      </c>
      <c r="V369" s="390">
        <f>+U369*$D369</f>
        <v>0</v>
      </c>
      <c r="W369" s="389">
        <v>0</v>
      </c>
      <c r="X369" s="390">
        <f>+W369*$D369</f>
        <v>0</v>
      </c>
      <c r="Y369" s="390">
        <f>'Office Area-1 Toilet '!G327</f>
        <v>4</v>
      </c>
      <c r="Z369" s="390">
        <f>+Y369*$D369</f>
        <v>3680</v>
      </c>
      <c r="AA369" s="390">
        <v>0</v>
      </c>
      <c r="AB369" s="390">
        <f>+AA369*$D369</f>
        <v>0</v>
      </c>
      <c r="AC369" s="390"/>
      <c r="AD369" s="390"/>
      <c r="AE369" s="389">
        <v>0</v>
      </c>
      <c r="AF369" s="390">
        <f>+AE369*$D369</f>
        <v>0</v>
      </c>
      <c r="AG369" s="391">
        <f>E369+G369+I369+K369+M369+O369+Q369+S369+U369+W369+Y369+AA369+AC369+AE369</f>
        <v>14</v>
      </c>
      <c r="AH369" s="390">
        <f>+AG369*$D369</f>
        <v>12880</v>
      </c>
    </row>
    <row r="370" spans="1:34" ht="16.8">
      <c r="A370" s="416"/>
      <c r="B370" s="436"/>
      <c r="C370" s="388"/>
      <c r="D370" s="505"/>
      <c r="E370" s="389"/>
      <c r="F370" s="390"/>
      <c r="G370" s="389"/>
      <c r="H370" s="390"/>
      <c r="I370" s="389"/>
      <c r="J370" s="390"/>
      <c r="K370" s="389"/>
      <c r="L370" s="390"/>
      <c r="M370" s="389"/>
      <c r="N370" s="390"/>
      <c r="O370" s="389"/>
      <c r="P370" s="390"/>
      <c r="Q370" s="389"/>
      <c r="R370" s="390"/>
      <c r="S370" s="389"/>
      <c r="T370" s="390"/>
      <c r="U370" s="389"/>
      <c r="V370" s="390"/>
      <c r="W370" s="389"/>
      <c r="X370" s="390"/>
      <c r="Y370" s="390"/>
      <c r="Z370" s="390"/>
      <c r="AA370" s="390"/>
      <c r="AB370" s="390"/>
      <c r="AC370" s="390"/>
      <c r="AD370" s="390"/>
      <c r="AE370" s="389"/>
      <c r="AF370" s="390"/>
      <c r="AG370" s="391"/>
      <c r="AH370" s="390"/>
    </row>
    <row r="371" spans="1:34" ht="50.4">
      <c r="A371" s="416">
        <f>A369+1</f>
        <v>123</v>
      </c>
      <c r="B371" s="436" t="s">
        <v>692</v>
      </c>
      <c r="C371" s="391" t="s">
        <v>8</v>
      </c>
      <c r="D371" s="505">
        <v>350</v>
      </c>
      <c r="E371" s="389">
        <f>'Rest Rooms &amp; Toilet Dtl'!G590</f>
        <v>4</v>
      </c>
      <c r="F371" s="390">
        <f>+E371*$D371</f>
        <v>1400</v>
      </c>
      <c r="G371" s="389">
        <v>0</v>
      </c>
      <c r="H371" s="390">
        <f>+G371*$D371</f>
        <v>0</v>
      </c>
      <c r="I371" s="389">
        <f>'Health  Care Center DTL'!G814</f>
        <v>1</v>
      </c>
      <c r="J371" s="390">
        <f>+I371*$D371</f>
        <v>350</v>
      </c>
      <c r="K371" s="389">
        <v>0</v>
      </c>
      <c r="L371" s="390">
        <f>+K371*$D371</f>
        <v>0</v>
      </c>
      <c r="M371" s="389">
        <v>0</v>
      </c>
      <c r="N371" s="390">
        <f>+M371*$D371</f>
        <v>0</v>
      </c>
      <c r="O371" s="389">
        <v>0</v>
      </c>
      <c r="P371" s="390">
        <f>+O371*$D371</f>
        <v>0</v>
      </c>
      <c r="Q371" s="389">
        <v>0</v>
      </c>
      <c r="R371" s="390">
        <f>+Q371*$D371</f>
        <v>0</v>
      </c>
      <c r="S371" s="389">
        <v>0</v>
      </c>
      <c r="T371" s="390">
        <f>+S371*$D371</f>
        <v>0</v>
      </c>
      <c r="U371" s="389">
        <v>0</v>
      </c>
      <c r="V371" s="390">
        <f>+U371*$D371</f>
        <v>0</v>
      </c>
      <c r="W371" s="389">
        <v>0</v>
      </c>
      <c r="X371" s="390">
        <f>+W371*$D371</f>
        <v>0</v>
      </c>
      <c r="Y371" s="390">
        <f>'Office Area-1 Toilet '!G382</f>
        <v>2</v>
      </c>
      <c r="Z371" s="390">
        <f>+Y371*$D371</f>
        <v>700</v>
      </c>
      <c r="AA371" s="390">
        <v>0</v>
      </c>
      <c r="AB371" s="390">
        <f>+AA371*$D371</f>
        <v>0</v>
      </c>
      <c r="AC371" s="390"/>
      <c r="AD371" s="390"/>
      <c r="AE371" s="389">
        <v>0</v>
      </c>
      <c r="AF371" s="390">
        <f>+AE371*$D371</f>
        <v>0</v>
      </c>
      <c r="AG371" s="391">
        <f>E371+G371+I371+K371+M371+O371+Q371+S371+U371+W371+Y371+AA371+AC371+AE371</f>
        <v>7</v>
      </c>
      <c r="AH371" s="390">
        <f>+AG371*$D371</f>
        <v>2450</v>
      </c>
    </row>
    <row r="372" spans="1:34" ht="16.8">
      <c r="A372" s="387"/>
      <c r="B372" s="496"/>
      <c r="C372" s="394"/>
      <c r="D372" s="505"/>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1"/>
      <c r="AH372" s="390"/>
    </row>
    <row r="373" spans="1:34" ht="117.6">
      <c r="A373" s="404">
        <f>A371+1</f>
        <v>124</v>
      </c>
      <c r="B373" s="386" t="s">
        <v>950</v>
      </c>
      <c r="C373" s="391" t="s">
        <v>8</v>
      </c>
      <c r="D373" s="505">
        <v>450</v>
      </c>
      <c r="E373" s="389">
        <f>'Rest Rooms &amp; Toilet Dtl'!G550</f>
        <v>8</v>
      </c>
      <c r="F373" s="390">
        <f>+E373*$D373</f>
        <v>3600</v>
      </c>
      <c r="G373" s="389">
        <f>'Workers rest room&amp;change room'!G471</f>
        <v>1</v>
      </c>
      <c r="H373" s="390">
        <f>+G373*$D373</f>
        <v>450</v>
      </c>
      <c r="I373" s="389">
        <f>'Health  Care Center DTL'!G766</f>
        <v>1</v>
      </c>
      <c r="J373" s="390">
        <f>+I373*$D373</f>
        <v>450</v>
      </c>
      <c r="K373" s="389">
        <v>0</v>
      </c>
      <c r="L373" s="390">
        <f>+K373*$D373</f>
        <v>0</v>
      </c>
      <c r="M373" s="389">
        <v>0</v>
      </c>
      <c r="N373" s="390">
        <f>+M373*$D373</f>
        <v>0</v>
      </c>
      <c r="O373" s="389">
        <v>0</v>
      </c>
      <c r="P373" s="390">
        <f>+O373*$D373</f>
        <v>0</v>
      </c>
      <c r="Q373" s="389">
        <v>0</v>
      </c>
      <c r="R373" s="390">
        <f>+Q373*$D373</f>
        <v>0</v>
      </c>
      <c r="S373" s="389">
        <v>0</v>
      </c>
      <c r="T373" s="390">
        <f>+S373*$D373</f>
        <v>0</v>
      </c>
      <c r="U373" s="389">
        <v>0</v>
      </c>
      <c r="V373" s="390">
        <f>+U373*$D373</f>
        <v>0</v>
      </c>
      <c r="W373" s="389">
        <v>0</v>
      </c>
      <c r="X373" s="390">
        <f>+W373*$D373</f>
        <v>0</v>
      </c>
      <c r="Y373" s="390">
        <f>'Office Area-1 Toilet '!G334</f>
        <v>4</v>
      </c>
      <c r="Z373" s="390">
        <f>+Y373*$D373</f>
        <v>1800</v>
      </c>
      <c r="AA373" s="390">
        <v>0</v>
      </c>
      <c r="AB373" s="390">
        <f>+AA373*$D373</f>
        <v>0</v>
      </c>
      <c r="AC373" s="390"/>
      <c r="AD373" s="390"/>
      <c r="AE373" s="389">
        <v>0</v>
      </c>
      <c r="AF373" s="390">
        <f>+AE373*$D373</f>
        <v>0</v>
      </c>
      <c r="AG373" s="391">
        <f>E373+G373+I373+K373+M373+O373+Q373+S373+U373+W373+Y373+AA373+AC373+AE373</f>
        <v>14</v>
      </c>
      <c r="AH373" s="390">
        <f>+AG373*$D373</f>
        <v>6300</v>
      </c>
    </row>
    <row r="374" spans="1:34" ht="16.8">
      <c r="A374" s="416"/>
      <c r="B374" s="429"/>
      <c r="C374" s="388"/>
      <c r="D374" s="505"/>
      <c r="E374" s="389"/>
      <c r="F374" s="390"/>
      <c r="G374" s="389"/>
      <c r="H374" s="390"/>
      <c r="I374" s="389"/>
      <c r="J374" s="390"/>
      <c r="K374" s="389"/>
      <c r="L374" s="390"/>
      <c r="M374" s="389"/>
      <c r="N374" s="390"/>
      <c r="O374" s="389"/>
      <c r="P374" s="390"/>
      <c r="Q374" s="389"/>
      <c r="R374" s="390"/>
      <c r="S374" s="389"/>
      <c r="T374" s="390"/>
      <c r="U374" s="389"/>
      <c r="V374" s="390"/>
      <c r="W374" s="389"/>
      <c r="X374" s="390"/>
      <c r="Y374" s="390"/>
      <c r="Z374" s="390"/>
      <c r="AA374" s="390"/>
      <c r="AB374" s="390"/>
      <c r="AC374" s="390"/>
      <c r="AD374" s="390"/>
      <c r="AE374" s="389"/>
      <c r="AF374" s="390"/>
      <c r="AG374" s="391"/>
      <c r="AH374" s="390"/>
    </row>
    <row r="375" spans="1:34" ht="151.19999999999999">
      <c r="A375" s="404">
        <f>A373+1</f>
        <v>125</v>
      </c>
      <c r="B375" s="386" t="s">
        <v>951</v>
      </c>
      <c r="C375" s="394"/>
      <c r="D375" s="505"/>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1"/>
      <c r="AH375" s="390"/>
    </row>
    <row r="376" spans="1:34" ht="16.8">
      <c r="A376" s="387"/>
      <c r="B376" s="412" t="s">
        <v>15</v>
      </c>
      <c r="C376" s="387"/>
      <c r="D376" s="505"/>
      <c r="E376" s="389"/>
      <c r="F376" s="389"/>
      <c r="G376" s="389"/>
      <c r="H376" s="389"/>
      <c r="I376" s="389"/>
      <c r="J376" s="389"/>
      <c r="K376" s="389"/>
      <c r="L376" s="389"/>
      <c r="M376" s="389"/>
      <c r="N376" s="389"/>
      <c r="O376" s="389"/>
      <c r="P376" s="389"/>
      <c r="Q376" s="389"/>
      <c r="R376" s="389"/>
      <c r="S376" s="389"/>
      <c r="T376" s="389"/>
      <c r="U376" s="389"/>
      <c r="V376" s="389"/>
      <c r="W376" s="389"/>
      <c r="X376" s="389"/>
      <c r="Y376" s="389"/>
      <c r="Z376" s="389"/>
      <c r="AA376" s="389"/>
      <c r="AB376" s="389"/>
      <c r="AC376" s="389"/>
      <c r="AD376" s="389"/>
      <c r="AE376" s="389"/>
      <c r="AF376" s="389"/>
      <c r="AG376" s="391"/>
      <c r="AH376" s="390"/>
    </row>
    <row r="377" spans="1:34" ht="16.8">
      <c r="A377" s="387"/>
      <c r="B377" s="412" t="s">
        <v>649</v>
      </c>
      <c r="C377" s="391" t="s">
        <v>9</v>
      </c>
      <c r="D377" s="505">
        <v>380</v>
      </c>
      <c r="E377" s="389">
        <f>'Rest Rooms &amp; Toilet Dtl'!G604</f>
        <v>2</v>
      </c>
      <c r="F377" s="390">
        <f>+E377*$D377</f>
        <v>760</v>
      </c>
      <c r="G377" s="389">
        <v>0</v>
      </c>
      <c r="H377" s="390">
        <f>+G377*$D377</f>
        <v>0</v>
      </c>
      <c r="I377" s="389">
        <f>'Health  Care Center DTL'!G831</f>
        <v>18</v>
      </c>
      <c r="J377" s="390">
        <f>+I377*$D377</f>
        <v>6840</v>
      </c>
      <c r="K377" s="389">
        <v>0</v>
      </c>
      <c r="L377" s="390">
        <f>+K377*$D377</f>
        <v>0</v>
      </c>
      <c r="M377" s="389">
        <v>0</v>
      </c>
      <c r="N377" s="390">
        <f>+M377*$D377</f>
        <v>0</v>
      </c>
      <c r="O377" s="389">
        <v>0</v>
      </c>
      <c r="P377" s="390">
        <f>+O377*$D377</f>
        <v>0</v>
      </c>
      <c r="Q377" s="389">
        <v>0</v>
      </c>
      <c r="R377" s="390">
        <f>+Q377*$D377</f>
        <v>0</v>
      </c>
      <c r="S377" s="389">
        <v>0</v>
      </c>
      <c r="T377" s="390">
        <f>+S377*$D377</f>
        <v>0</v>
      </c>
      <c r="U377" s="389">
        <v>0</v>
      </c>
      <c r="V377" s="390">
        <f>+U377*$D377</f>
        <v>0</v>
      </c>
      <c r="W377" s="389">
        <v>0</v>
      </c>
      <c r="X377" s="390">
        <f>+W377*$D377</f>
        <v>0</v>
      </c>
      <c r="Y377" s="390">
        <f>'Office Area-1 Toilet '!G398</f>
        <v>0</v>
      </c>
      <c r="Z377" s="390">
        <f>+Y377*$D377</f>
        <v>0</v>
      </c>
      <c r="AA377" s="390">
        <v>0</v>
      </c>
      <c r="AB377" s="390">
        <f>+AA377*$D377</f>
        <v>0</v>
      </c>
      <c r="AC377" s="390"/>
      <c r="AD377" s="390"/>
      <c r="AE377" s="389">
        <v>0</v>
      </c>
      <c r="AF377" s="390">
        <f>+AE377*$D377</f>
        <v>0</v>
      </c>
      <c r="AG377" s="391">
        <f t="shared" ref="AG377:AG378" si="60">E377+G377+I377+K377+M377+O377+Q377+S377+U377+W377+Y377+AA377+AC377+AE377</f>
        <v>20</v>
      </c>
      <c r="AH377" s="390">
        <f>+AG377*$D377</f>
        <v>7600</v>
      </c>
    </row>
    <row r="378" spans="1:34" ht="16.8">
      <c r="A378" s="387"/>
      <c r="B378" s="412" t="s">
        <v>650</v>
      </c>
      <c r="C378" s="391" t="s">
        <v>9</v>
      </c>
      <c r="D378" s="505">
        <v>420</v>
      </c>
      <c r="E378" s="389">
        <f>'Rest Rooms &amp; Toilet Dtl'!G607</f>
        <v>12</v>
      </c>
      <c r="F378" s="390">
        <f>+E378*$D378</f>
        <v>5040</v>
      </c>
      <c r="G378" s="389">
        <v>0</v>
      </c>
      <c r="H378" s="390">
        <f>+G378*$D378</f>
        <v>0</v>
      </c>
      <c r="I378" s="389">
        <f>'Health  Care Center DTL'!G835</f>
        <v>3</v>
      </c>
      <c r="J378" s="390">
        <f>+I378*$D378</f>
        <v>1260</v>
      </c>
      <c r="K378" s="389">
        <v>0</v>
      </c>
      <c r="L378" s="390">
        <f>+K378*$D378</f>
        <v>0</v>
      </c>
      <c r="M378" s="389">
        <v>0</v>
      </c>
      <c r="N378" s="390">
        <f>+M378*$D378</f>
        <v>0</v>
      </c>
      <c r="O378" s="389">
        <v>0</v>
      </c>
      <c r="P378" s="390">
        <f>+O378*$D378</f>
        <v>0</v>
      </c>
      <c r="Q378" s="389">
        <v>0</v>
      </c>
      <c r="R378" s="390">
        <f>+Q378*$D378</f>
        <v>0</v>
      </c>
      <c r="S378" s="389">
        <v>0</v>
      </c>
      <c r="T378" s="390">
        <f>+S378*$D378</f>
        <v>0</v>
      </c>
      <c r="U378" s="389">
        <v>0</v>
      </c>
      <c r="V378" s="390">
        <f>+U378*$D378</f>
        <v>0</v>
      </c>
      <c r="W378" s="389">
        <v>0</v>
      </c>
      <c r="X378" s="390">
        <f>+W378*$D378</f>
        <v>0</v>
      </c>
      <c r="Y378" s="390">
        <f>'Office Area-1 Toilet '!G401</f>
        <v>0</v>
      </c>
      <c r="Z378" s="390">
        <f>+Y378*$D378</f>
        <v>0</v>
      </c>
      <c r="AA378" s="390">
        <v>0</v>
      </c>
      <c r="AB378" s="390">
        <f>+AA378*$D378</f>
        <v>0</v>
      </c>
      <c r="AC378" s="390"/>
      <c r="AD378" s="390"/>
      <c r="AE378" s="389">
        <v>0</v>
      </c>
      <c r="AF378" s="390">
        <f>+AE378*$D378</f>
        <v>0</v>
      </c>
      <c r="AG378" s="391">
        <f t="shared" si="60"/>
        <v>15</v>
      </c>
      <c r="AH378" s="390">
        <f>+AG378*$D378</f>
        <v>6300</v>
      </c>
    </row>
    <row r="379" spans="1:34" ht="16.8">
      <c r="A379" s="387"/>
      <c r="B379" s="412" t="s">
        <v>16</v>
      </c>
      <c r="C379" s="391"/>
      <c r="D379" s="505"/>
      <c r="E379" s="389"/>
      <c r="F379" s="389"/>
      <c r="G379" s="389"/>
      <c r="H379" s="389"/>
      <c r="I379" s="389"/>
      <c r="J379" s="389"/>
      <c r="K379" s="389"/>
      <c r="L379" s="389"/>
      <c r="M379" s="389"/>
      <c r="N379" s="389"/>
      <c r="O379" s="389"/>
      <c r="P379" s="389"/>
      <c r="Q379" s="389"/>
      <c r="R379" s="389"/>
      <c r="S379" s="389"/>
      <c r="T379" s="389"/>
      <c r="U379" s="389"/>
      <c r="V379" s="389"/>
      <c r="W379" s="389"/>
      <c r="X379" s="389"/>
      <c r="Y379" s="389"/>
      <c r="Z379" s="389"/>
      <c r="AA379" s="389"/>
      <c r="AB379" s="389"/>
      <c r="AC379" s="389"/>
      <c r="AD379" s="389"/>
      <c r="AE379" s="389"/>
      <c r="AF379" s="389"/>
      <c r="AG379" s="391"/>
      <c r="AH379" s="390"/>
    </row>
    <row r="380" spans="1:34" ht="100.8">
      <c r="A380" s="416">
        <f>A375+1</f>
        <v>126</v>
      </c>
      <c r="B380" s="497" t="s">
        <v>693</v>
      </c>
      <c r="C380" s="388"/>
      <c r="D380" s="505"/>
      <c r="E380" s="389"/>
      <c r="F380" s="389"/>
      <c r="G380" s="389"/>
      <c r="H380" s="389"/>
      <c r="I380" s="389"/>
      <c r="J380" s="389"/>
      <c r="K380" s="389"/>
      <c r="L380" s="389"/>
      <c r="M380" s="389"/>
      <c r="N380" s="389"/>
      <c r="O380" s="389"/>
      <c r="P380" s="389"/>
      <c r="Q380" s="389"/>
      <c r="R380" s="389"/>
      <c r="S380" s="389"/>
      <c r="T380" s="389"/>
      <c r="U380" s="389"/>
      <c r="V380" s="389"/>
      <c r="W380" s="389"/>
      <c r="X380" s="389"/>
      <c r="Y380" s="389"/>
      <c r="Z380" s="389"/>
      <c r="AA380" s="389"/>
      <c r="AB380" s="389"/>
      <c r="AC380" s="389"/>
      <c r="AD380" s="389"/>
      <c r="AE380" s="389"/>
      <c r="AF380" s="389"/>
      <c r="AG380" s="391"/>
      <c r="AH380" s="390"/>
    </row>
    <row r="381" spans="1:34" ht="16.8">
      <c r="A381" s="416"/>
      <c r="B381" s="412" t="s">
        <v>16</v>
      </c>
      <c r="C381" s="388"/>
      <c r="D381" s="505"/>
      <c r="E381" s="389"/>
      <c r="F381" s="389"/>
      <c r="G381" s="389"/>
      <c r="H381" s="389"/>
      <c r="I381" s="389"/>
      <c r="J381" s="389"/>
      <c r="K381" s="389"/>
      <c r="L381" s="389"/>
      <c r="M381" s="389"/>
      <c r="N381" s="389"/>
      <c r="O381" s="389"/>
      <c r="P381" s="389"/>
      <c r="Q381" s="389"/>
      <c r="R381" s="389"/>
      <c r="S381" s="389"/>
      <c r="T381" s="389"/>
      <c r="U381" s="389"/>
      <c r="V381" s="389"/>
      <c r="W381" s="389"/>
      <c r="X381" s="389"/>
      <c r="Y381" s="389"/>
      <c r="Z381" s="389"/>
      <c r="AA381" s="389"/>
      <c r="AB381" s="389"/>
      <c r="AC381" s="389"/>
      <c r="AD381" s="389"/>
      <c r="AE381" s="389"/>
      <c r="AF381" s="389"/>
      <c r="AG381" s="391"/>
      <c r="AH381" s="390"/>
    </row>
    <row r="382" spans="1:34" ht="16.8">
      <c r="A382" s="387"/>
      <c r="B382" s="412" t="s">
        <v>651</v>
      </c>
      <c r="C382" s="391" t="s">
        <v>9</v>
      </c>
      <c r="D382" s="505">
        <v>420</v>
      </c>
      <c r="E382" s="389">
        <f>'Rest Rooms &amp; Toilet Dtl'!G625</f>
        <v>15</v>
      </c>
      <c r="F382" s="390">
        <f>+E382*$D382</f>
        <v>6300</v>
      </c>
      <c r="G382" s="389">
        <f>'Workers rest room&amp;change room'!G485</f>
        <v>35</v>
      </c>
      <c r="H382" s="390">
        <f>+G382*$D382</f>
        <v>14700</v>
      </c>
      <c r="I382" s="389">
        <f>'Health  Care Center DTL'!G859</f>
        <v>22</v>
      </c>
      <c r="J382" s="390">
        <f>+I382*$D382</f>
        <v>9240</v>
      </c>
      <c r="K382" s="389">
        <v>0</v>
      </c>
      <c r="L382" s="390">
        <f>+K382*$D382</f>
        <v>0</v>
      </c>
      <c r="M382" s="389">
        <v>0</v>
      </c>
      <c r="N382" s="390">
        <f>+M382*$D382</f>
        <v>0</v>
      </c>
      <c r="O382" s="389">
        <v>0</v>
      </c>
      <c r="P382" s="390">
        <f>+O382*$D382</f>
        <v>0</v>
      </c>
      <c r="Q382" s="389">
        <v>0</v>
      </c>
      <c r="R382" s="390">
        <f>+Q382*$D382</f>
        <v>0</v>
      </c>
      <c r="S382" s="389">
        <v>0</v>
      </c>
      <c r="T382" s="390">
        <f>+S382*$D382</f>
        <v>0</v>
      </c>
      <c r="U382" s="389">
        <v>0</v>
      </c>
      <c r="V382" s="390">
        <f>+U382*$D382</f>
        <v>0</v>
      </c>
      <c r="W382" s="389">
        <v>0</v>
      </c>
      <c r="X382" s="390">
        <f>+W382*$D382</f>
        <v>0</v>
      </c>
      <c r="Y382" s="390">
        <f>'Office Area-1 Toilet '!G418</f>
        <v>32</v>
      </c>
      <c r="Z382" s="390">
        <f>+Y382*$D382</f>
        <v>13440</v>
      </c>
      <c r="AA382" s="390">
        <v>0</v>
      </c>
      <c r="AB382" s="390">
        <f>+AA382*$D382</f>
        <v>0</v>
      </c>
      <c r="AC382" s="390"/>
      <c r="AD382" s="390"/>
      <c r="AE382" s="389">
        <f>'Sump &amp; External  Servieces Dtl '!G156</f>
        <v>0</v>
      </c>
      <c r="AF382" s="390">
        <f>+AE382*$D382</f>
        <v>0</v>
      </c>
      <c r="AG382" s="391">
        <f t="shared" ref="AG382:AG385" si="61">E382+G382+I382+K382+M382+O382+Q382+S382+U382+W382+Y382+AA382+AC382+AE382</f>
        <v>104</v>
      </c>
      <c r="AH382" s="390">
        <f>+AG382*$D382</f>
        <v>43680</v>
      </c>
    </row>
    <row r="383" spans="1:34" ht="16.8">
      <c r="A383" s="387"/>
      <c r="B383" s="412" t="s">
        <v>652</v>
      </c>
      <c r="C383" s="391" t="s">
        <v>9</v>
      </c>
      <c r="D383" s="505">
        <v>490</v>
      </c>
      <c r="E383" s="389">
        <f>'Rest Rooms &amp; Toilet Dtl'!G620</f>
        <v>10</v>
      </c>
      <c r="F383" s="390">
        <f>+E383*$D383</f>
        <v>4900</v>
      </c>
      <c r="G383" s="389">
        <v>0</v>
      </c>
      <c r="H383" s="390">
        <f>+G383*$D383</f>
        <v>0</v>
      </c>
      <c r="I383" s="389">
        <f>'Health  Care Center DTL'!G843</f>
        <v>8</v>
      </c>
      <c r="J383" s="390">
        <f>+I383*$D383</f>
        <v>3920</v>
      </c>
      <c r="K383" s="389">
        <v>0</v>
      </c>
      <c r="L383" s="390">
        <f>+K383*$D383</f>
        <v>0</v>
      </c>
      <c r="M383" s="389">
        <v>0</v>
      </c>
      <c r="N383" s="390">
        <f>+M383*$D383</f>
        <v>0</v>
      </c>
      <c r="O383" s="389">
        <v>0</v>
      </c>
      <c r="P383" s="390">
        <f>+O383*$D383</f>
        <v>0</v>
      </c>
      <c r="Q383" s="389">
        <v>0</v>
      </c>
      <c r="R383" s="390">
        <f>+Q383*$D383</f>
        <v>0</v>
      </c>
      <c r="S383" s="389">
        <v>0</v>
      </c>
      <c r="T383" s="390">
        <f>+S383*$D383</f>
        <v>0</v>
      </c>
      <c r="U383" s="389">
        <v>0</v>
      </c>
      <c r="V383" s="390">
        <f>+U383*$D383</f>
        <v>0</v>
      </c>
      <c r="W383" s="389">
        <v>0</v>
      </c>
      <c r="X383" s="390">
        <f>+W383*$D383</f>
        <v>0</v>
      </c>
      <c r="Y383" s="390">
        <f>'Office Area-1 Toilet '!G409</f>
        <v>0</v>
      </c>
      <c r="Z383" s="390">
        <f>+Y383*$D383</f>
        <v>0</v>
      </c>
      <c r="AA383" s="390">
        <v>0</v>
      </c>
      <c r="AB383" s="390">
        <f>+AA383*$D383</f>
        <v>0</v>
      </c>
      <c r="AC383" s="390"/>
      <c r="AD383" s="390"/>
      <c r="AE383" s="389">
        <v>0</v>
      </c>
      <c r="AF383" s="390">
        <f>+AE383*$D383</f>
        <v>0</v>
      </c>
      <c r="AG383" s="391">
        <f t="shared" si="61"/>
        <v>18</v>
      </c>
      <c r="AH383" s="390">
        <f>+AG383*$D383</f>
        <v>8820</v>
      </c>
    </row>
    <row r="384" spans="1:34" ht="16.8">
      <c r="A384" s="387"/>
      <c r="B384" s="412" t="s">
        <v>653</v>
      </c>
      <c r="C384" s="391" t="s">
        <v>9</v>
      </c>
      <c r="D384" s="505">
        <v>530</v>
      </c>
      <c r="E384" s="389">
        <v>0</v>
      </c>
      <c r="F384" s="390">
        <f>+E384*$D384</f>
        <v>0</v>
      </c>
      <c r="G384" s="389">
        <v>0</v>
      </c>
      <c r="H384" s="390">
        <f>+G384*$D384</f>
        <v>0</v>
      </c>
      <c r="I384" s="389">
        <f>'Health  Care Center DTL'!G848</f>
        <v>10</v>
      </c>
      <c r="J384" s="390">
        <f>+I384*$D384</f>
        <v>5300</v>
      </c>
      <c r="K384" s="389">
        <v>0</v>
      </c>
      <c r="L384" s="390">
        <f>+K384*$D384</f>
        <v>0</v>
      </c>
      <c r="M384" s="389">
        <v>0</v>
      </c>
      <c r="N384" s="390">
        <f>+M384*$D384</f>
        <v>0</v>
      </c>
      <c r="O384" s="389">
        <v>0</v>
      </c>
      <c r="P384" s="390">
        <f>+O384*$D384</f>
        <v>0</v>
      </c>
      <c r="Q384" s="389">
        <v>0</v>
      </c>
      <c r="R384" s="390">
        <f>+Q384*$D384</f>
        <v>0</v>
      </c>
      <c r="S384" s="389">
        <v>0</v>
      </c>
      <c r="T384" s="390">
        <f>+S384*$D384</f>
        <v>0</v>
      </c>
      <c r="U384" s="389">
        <v>0</v>
      </c>
      <c r="V384" s="390">
        <f>+U384*$D384</f>
        <v>0</v>
      </c>
      <c r="W384" s="389">
        <v>0</v>
      </c>
      <c r="X384" s="390">
        <f>+W384*$D384</f>
        <v>0</v>
      </c>
      <c r="Y384" s="390">
        <v>0</v>
      </c>
      <c r="Z384" s="390">
        <f>+Y384*$D384</f>
        <v>0</v>
      </c>
      <c r="AA384" s="390">
        <v>0</v>
      </c>
      <c r="AB384" s="390">
        <f>+AA384*$D384</f>
        <v>0</v>
      </c>
      <c r="AC384" s="390"/>
      <c r="AD384" s="390"/>
      <c r="AE384" s="389">
        <f>'Sump &amp; External  Servieces Dtl '!G160</f>
        <v>0</v>
      </c>
      <c r="AF384" s="390">
        <f>+AE384*$D384</f>
        <v>0</v>
      </c>
      <c r="AG384" s="391">
        <f t="shared" si="61"/>
        <v>10</v>
      </c>
      <c r="AH384" s="390">
        <f>+AG384*$D384</f>
        <v>5300</v>
      </c>
    </row>
    <row r="385" spans="1:34" ht="16.8">
      <c r="A385" s="387"/>
      <c r="B385" s="412" t="s">
        <v>654</v>
      </c>
      <c r="C385" s="391" t="s">
        <v>9</v>
      </c>
      <c r="D385" s="505">
        <v>685</v>
      </c>
      <c r="E385" s="389">
        <v>0</v>
      </c>
      <c r="F385" s="390">
        <f>+E385*$D385</f>
        <v>0</v>
      </c>
      <c r="G385" s="389">
        <v>0</v>
      </c>
      <c r="H385" s="390">
        <f>+G385*$D385</f>
        <v>0</v>
      </c>
      <c r="I385" s="389">
        <v>0</v>
      </c>
      <c r="J385" s="390">
        <f>+I385*$D385</f>
        <v>0</v>
      </c>
      <c r="K385" s="389">
        <f>ROUND(K382*0.3,0)</f>
        <v>0</v>
      </c>
      <c r="L385" s="390">
        <f>+K385*$D385</f>
        <v>0</v>
      </c>
      <c r="M385" s="389">
        <f>ROUND(M382*0.3,0)</f>
        <v>0</v>
      </c>
      <c r="N385" s="390">
        <f>+M385*$D385</f>
        <v>0</v>
      </c>
      <c r="O385" s="389">
        <v>0</v>
      </c>
      <c r="P385" s="390">
        <f>+O385*$D385</f>
        <v>0</v>
      </c>
      <c r="Q385" s="389">
        <f>ROUND(Q382*0.3,0)</f>
        <v>0</v>
      </c>
      <c r="R385" s="390">
        <f>+Q385*$D385</f>
        <v>0</v>
      </c>
      <c r="S385" s="389">
        <f>ROUND(S382*0.3,0)</f>
        <v>0</v>
      </c>
      <c r="T385" s="390">
        <f>+S385*$D385</f>
        <v>0</v>
      </c>
      <c r="U385" s="389">
        <v>0</v>
      </c>
      <c r="V385" s="390">
        <f>+U385*$D385</f>
        <v>0</v>
      </c>
      <c r="W385" s="389">
        <f>ROUND(W382*0.3,0)</f>
        <v>0</v>
      </c>
      <c r="X385" s="390">
        <f>+W385*$D385</f>
        <v>0</v>
      </c>
      <c r="Y385" s="390">
        <v>0</v>
      </c>
      <c r="Z385" s="390">
        <f>+Y385*$D385</f>
        <v>0</v>
      </c>
      <c r="AA385" s="390">
        <v>0</v>
      </c>
      <c r="AB385" s="390">
        <f>+AA385*$D385</f>
        <v>0</v>
      </c>
      <c r="AC385" s="390"/>
      <c r="AD385" s="390"/>
      <c r="AE385" s="389">
        <v>0</v>
      </c>
      <c r="AF385" s="390">
        <f>+AE385*$D385</f>
        <v>0</v>
      </c>
      <c r="AG385" s="391">
        <f t="shared" si="61"/>
        <v>0</v>
      </c>
      <c r="AH385" s="390">
        <f>+AG385*$D385</f>
        <v>0</v>
      </c>
    </row>
    <row r="386" spans="1:34" ht="16.8">
      <c r="A386" s="387"/>
      <c r="B386" s="496"/>
      <c r="C386" s="394"/>
      <c r="D386" s="505"/>
      <c r="E386" s="389"/>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1"/>
      <c r="AH386" s="390"/>
    </row>
    <row r="387" spans="1:34" ht="67.2">
      <c r="A387" s="416">
        <f>A380+1</f>
        <v>127</v>
      </c>
      <c r="B387" s="436" t="s">
        <v>694</v>
      </c>
      <c r="C387" s="398" t="s">
        <v>661</v>
      </c>
      <c r="D387" s="505">
        <v>620</v>
      </c>
      <c r="E387" s="389">
        <f>'Rest Rooms &amp; Toilet Dtl'!G628</f>
        <v>2</v>
      </c>
      <c r="F387" s="390">
        <f>+E387*$D387</f>
        <v>1240</v>
      </c>
      <c r="G387" s="389">
        <f>'Workers rest room&amp;change room'!G489</f>
        <v>1</v>
      </c>
      <c r="H387" s="390">
        <f>+G387*$D387</f>
        <v>620</v>
      </c>
      <c r="I387" s="389">
        <f>'Health  Care Center DTL'!G861</f>
        <v>1</v>
      </c>
      <c r="J387" s="390">
        <f>+I387*$D387</f>
        <v>620</v>
      </c>
      <c r="K387" s="389">
        <v>0</v>
      </c>
      <c r="L387" s="390">
        <f>+K387*$D387</f>
        <v>0</v>
      </c>
      <c r="M387" s="389">
        <v>0</v>
      </c>
      <c r="N387" s="390">
        <f>+M387*$D387</f>
        <v>0</v>
      </c>
      <c r="O387" s="389">
        <v>0</v>
      </c>
      <c r="P387" s="390">
        <f>+O387*$D387</f>
        <v>0</v>
      </c>
      <c r="Q387" s="389">
        <v>0</v>
      </c>
      <c r="R387" s="390">
        <f>+Q387*$D387</f>
        <v>0</v>
      </c>
      <c r="S387" s="389">
        <v>0</v>
      </c>
      <c r="T387" s="390">
        <f>+S387*$D387</f>
        <v>0</v>
      </c>
      <c r="U387" s="389">
        <v>0</v>
      </c>
      <c r="V387" s="390">
        <f>+U387*$D387</f>
        <v>0</v>
      </c>
      <c r="W387" s="389">
        <v>0</v>
      </c>
      <c r="X387" s="390">
        <f>+W387*$D387</f>
        <v>0</v>
      </c>
      <c r="Y387" s="390">
        <f>'Office Area-1 Toilet '!G420</f>
        <v>1</v>
      </c>
      <c r="Z387" s="390">
        <f>+Y387*$D387</f>
        <v>620</v>
      </c>
      <c r="AA387" s="390">
        <v>0</v>
      </c>
      <c r="AB387" s="390">
        <f>+AA387*$D387</f>
        <v>0</v>
      </c>
      <c r="AC387" s="390"/>
      <c r="AD387" s="390"/>
      <c r="AE387" s="389">
        <f>'Sump &amp; External  Servieces Dtl '!G163</f>
        <v>5</v>
      </c>
      <c r="AF387" s="390">
        <f>+AE387*$D387</f>
        <v>3100</v>
      </c>
      <c r="AG387" s="391">
        <f>E387+G387+I387+K387+M387+O387+Q387+S387+U387+W387+Y387+AA387+AC387+AE387</f>
        <v>10</v>
      </c>
      <c r="AH387" s="390">
        <f>+AG387*$D387</f>
        <v>6200</v>
      </c>
    </row>
    <row r="388" spans="1:34" ht="16.8">
      <c r="A388" s="409"/>
      <c r="B388" s="436" t="s">
        <v>659</v>
      </c>
      <c r="C388" s="398" t="s">
        <v>661</v>
      </c>
      <c r="D388" s="505">
        <v>680</v>
      </c>
      <c r="E388" s="389">
        <f>'Rest Rooms &amp; Toilet Dtl'!G629</f>
        <v>1</v>
      </c>
      <c r="F388" s="390">
        <f>+E388*$D388</f>
        <v>680</v>
      </c>
      <c r="G388" s="389">
        <v>0</v>
      </c>
      <c r="H388" s="390">
        <f>+G388*$D388</f>
        <v>0</v>
      </c>
      <c r="I388" s="389">
        <f>'Health  Care Center DTL'!G862</f>
        <v>1</v>
      </c>
      <c r="J388" s="390">
        <f>+I388*$D388</f>
        <v>680</v>
      </c>
      <c r="K388" s="389">
        <v>0</v>
      </c>
      <c r="L388" s="390">
        <f>+K388*$D388</f>
        <v>0</v>
      </c>
      <c r="M388" s="389">
        <v>0</v>
      </c>
      <c r="N388" s="390">
        <f>+M388*$D388</f>
        <v>0</v>
      </c>
      <c r="O388" s="389">
        <v>0</v>
      </c>
      <c r="P388" s="390">
        <f>+O388*$D388</f>
        <v>0</v>
      </c>
      <c r="Q388" s="389">
        <v>0</v>
      </c>
      <c r="R388" s="390">
        <f>+Q388*$D388</f>
        <v>0</v>
      </c>
      <c r="S388" s="389">
        <v>0</v>
      </c>
      <c r="T388" s="390">
        <f>+S388*$D388</f>
        <v>0</v>
      </c>
      <c r="U388" s="389">
        <v>0</v>
      </c>
      <c r="V388" s="390">
        <f>+U388*$D388</f>
        <v>0</v>
      </c>
      <c r="W388" s="389">
        <v>0</v>
      </c>
      <c r="X388" s="390">
        <f>+W388*$D388</f>
        <v>0</v>
      </c>
      <c r="Y388" s="390">
        <f>'Office Area-1 Toilet '!G421</f>
        <v>1</v>
      </c>
      <c r="Z388" s="390">
        <f>+Y388*$D388</f>
        <v>680</v>
      </c>
      <c r="AA388" s="390">
        <v>0</v>
      </c>
      <c r="AB388" s="390">
        <f>+AA388*$D388</f>
        <v>0</v>
      </c>
      <c r="AC388" s="390"/>
      <c r="AD388" s="390"/>
      <c r="AE388" s="389">
        <f>'Sump &amp; External  Servieces Dtl '!G164</f>
        <v>3</v>
      </c>
      <c r="AF388" s="390">
        <f>+AE388*$D388</f>
        <v>2040</v>
      </c>
      <c r="AG388" s="391">
        <f>E388+G388+I388+K388+M388+O388+Q388+S388+U388+W388+Y388+AA388+AC388+AE388</f>
        <v>6</v>
      </c>
      <c r="AH388" s="390">
        <f>+AG388*$D388</f>
        <v>4080</v>
      </c>
    </row>
    <row r="389" spans="1:34" ht="16.8">
      <c r="A389" s="409"/>
      <c r="B389" s="436" t="s">
        <v>660</v>
      </c>
      <c r="C389" s="398" t="s">
        <v>661</v>
      </c>
      <c r="D389" s="505">
        <v>820</v>
      </c>
      <c r="E389" s="389">
        <v>0</v>
      </c>
      <c r="F389" s="390">
        <f>+E389*$D389</f>
        <v>0</v>
      </c>
      <c r="G389" s="389">
        <v>0</v>
      </c>
      <c r="H389" s="390">
        <f>+G389*$D389</f>
        <v>0</v>
      </c>
      <c r="I389" s="389">
        <v>0</v>
      </c>
      <c r="J389" s="390">
        <f>+I389*$D389</f>
        <v>0</v>
      </c>
      <c r="K389" s="389">
        <v>0</v>
      </c>
      <c r="L389" s="390">
        <f>+K389*$D389</f>
        <v>0</v>
      </c>
      <c r="M389" s="389">
        <v>0</v>
      </c>
      <c r="N389" s="390">
        <f>+M389*$D389</f>
        <v>0</v>
      </c>
      <c r="O389" s="389">
        <v>0</v>
      </c>
      <c r="P389" s="390">
        <f>+O389*$D389</f>
        <v>0</v>
      </c>
      <c r="Q389" s="389">
        <v>0</v>
      </c>
      <c r="R389" s="390">
        <f>+Q389*$D389</f>
        <v>0</v>
      </c>
      <c r="S389" s="389">
        <v>0</v>
      </c>
      <c r="T389" s="390">
        <f>+S389*$D389</f>
        <v>0</v>
      </c>
      <c r="U389" s="389">
        <v>0</v>
      </c>
      <c r="V389" s="390">
        <f>+U389*$D389</f>
        <v>0</v>
      </c>
      <c r="W389" s="389">
        <v>0</v>
      </c>
      <c r="X389" s="390">
        <f>+W389*$D389</f>
        <v>0</v>
      </c>
      <c r="Y389" s="390">
        <v>0</v>
      </c>
      <c r="Z389" s="390">
        <f>+Y389*$D389</f>
        <v>0</v>
      </c>
      <c r="AA389" s="390">
        <v>0</v>
      </c>
      <c r="AB389" s="390">
        <f>+AA389*$D389</f>
        <v>0</v>
      </c>
      <c r="AC389" s="390"/>
      <c r="AD389" s="390"/>
      <c r="AE389" s="389">
        <v>1</v>
      </c>
      <c r="AF389" s="390">
        <f>+AE389*$D389</f>
        <v>820</v>
      </c>
      <c r="AG389" s="391">
        <f>E389+G389+I389+K389+M389+O389+Q389+S389+U389+W389+Y389+AA389+AC389+AE389</f>
        <v>1</v>
      </c>
      <c r="AH389" s="390">
        <f>+AG389*$D389</f>
        <v>820</v>
      </c>
    </row>
    <row r="390" spans="1:34" ht="16.8">
      <c r="A390" s="491"/>
      <c r="B390" s="436"/>
      <c r="C390" s="398"/>
      <c r="D390" s="505"/>
      <c r="E390" s="389"/>
      <c r="F390" s="390"/>
      <c r="G390" s="389"/>
      <c r="H390" s="390"/>
      <c r="I390" s="389"/>
      <c r="J390" s="390"/>
      <c r="K390" s="389"/>
      <c r="L390" s="390"/>
      <c r="M390" s="389"/>
      <c r="N390" s="390"/>
      <c r="O390" s="389"/>
      <c r="P390" s="390"/>
      <c r="Q390" s="389"/>
      <c r="R390" s="390"/>
      <c r="S390" s="389"/>
      <c r="T390" s="390"/>
      <c r="U390" s="389"/>
      <c r="V390" s="390"/>
      <c r="W390" s="389"/>
      <c r="X390" s="390"/>
      <c r="Y390" s="390"/>
      <c r="Z390" s="390"/>
      <c r="AA390" s="390"/>
      <c r="AB390" s="390"/>
      <c r="AC390" s="390"/>
      <c r="AD390" s="390"/>
      <c r="AE390" s="389"/>
      <c r="AF390" s="390"/>
      <c r="AG390" s="391"/>
      <c r="AH390" s="390"/>
    </row>
    <row r="391" spans="1:34" ht="33.6">
      <c r="A391" s="491">
        <f>A387+1</f>
        <v>128</v>
      </c>
      <c r="B391" s="436" t="s">
        <v>695</v>
      </c>
      <c r="C391" s="398" t="s">
        <v>661</v>
      </c>
      <c r="D391" s="505">
        <v>490</v>
      </c>
      <c r="E391" s="389">
        <f>'Rest Rooms &amp; Toilet Dtl'!G600</f>
        <v>4</v>
      </c>
      <c r="F391" s="390">
        <f>+E391*$D391</f>
        <v>1960</v>
      </c>
      <c r="G391" s="389">
        <v>0</v>
      </c>
      <c r="H391" s="390">
        <f>+G391*$D391</f>
        <v>0</v>
      </c>
      <c r="I391" s="389">
        <f>'Health  Care Center DTL'!G826</f>
        <v>1</v>
      </c>
      <c r="J391" s="390">
        <f>+I391*$D391</f>
        <v>490</v>
      </c>
      <c r="K391" s="389">
        <v>0</v>
      </c>
      <c r="L391" s="390">
        <f>+K391*$D391</f>
        <v>0</v>
      </c>
      <c r="M391" s="389">
        <v>0</v>
      </c>
      <c r="N391" s="390">
        <f>+M391*$D391</f>
        <v>0</v>
      </c>
      <c r="O391" s="389">
        <v>0</v>
      </c>
      <c r="P391" s="390">
        <f>+O391*$D391</f>
        <v>0</v>
      </c>
      <c r="Q391" s="389">
        <v>0</v>
      </c>
      <c r="R391" s="390">
        <f>+Q391*$D391</f>
        <v>0</v>
      </c>
      <c r="S391" s="389">
        <v>0</v>
      </c>
      <c r="T391" s="390">
        <f>+S391*$D391</f>
        <v>0</v>
      </c>
      <c r="U391" s="389">
        <v>0</v>
      </c>
      <c r="V391" s="390">
        <f>+U391*$D391</f>
        <v>0</v>
      </c>
      <c r="W391" s="389">
        <v>0</v>
      </c>
      <c r="X391" s="390">
        <f>+W391*$D391</f>
        <v>0</v>
      </c>
      <c r="Y391" s="390">
        <f>'Office Area-1 Toilet '!G394</f>
        <v>2</v>
      </c>
      <c r="Z391" s="390">
        <f>+Y391*$D391</f>
        <v>980</v>
      </c>
      <c r="AA391" s="390">
        <v>0</v>
      </c>
      <c r="AB391" s="390">
        <f>+AA391*$D391</f>
        <v>0</v>
      </c>
      <c r="AC391" s="390"/>
      <c r="AD391" s="390"/>
      <c r="AE391" s="389">
        <v>0</v>
      </c>
      <c r="AF391" s="390">
        <f>+AE391*$D391</f>
        <v>0</v>
      </c>
      <c r="AG391" s="391">
        <f>E391+G391+I391+K391+M391+O391+Q391+S391+U391+W391+Y391+AA391+AC391+AE391</f>
        <v>7</v>
      </c>
      <c r="AH391" s="390">
        <f>+AG391*$D391</f>
        <v>3430</v>
      </c>
    </row>
    <row r="392" spans="1:34" ht="16.8">
      <c r="A392" s="491"/>
      <c r="B392" s="436"/>
      <c r="C392" s="398"/>
      <c r="D392" s="505"/>
      <c r="E392" s="389"/>
      <c r="F392" s="390"/>
      <c r="G392" s="389"/>
      <c r="H392" s="390"/>
      <c r="I392" s="389"/>
      <c r="J392" s="390"/>
      <c r="K392" s="389"/>
      <c r="L392" s="390"/>
      <c r="M392" s="389"/>
      <c r="N392" s="390"/>
      <c r="O392" s="389"/>
      <c r="P392" s="390"/>
      <c r="Q392" s="389"/>
      <c r="R392" s="390"/>
      <c r="S392" s="389"/>
      <c r="T392" s="390"/>
      <c r="U392" s="389"/>
      <c r="V392" s="390"/>
      <c r="W392" s="389"/>
      <c r="X392" s="390"/>
      <c r="Y392" s="390"/>
      <c r="Z392" s="390"/>
      <c r="AA392" s="390"/>
      <c r="AB392" s="390"/>
      <c r="AC392" s="390"/>
      <c r="AD392" s="390"/>
      <c r="AE392" s="389"/>
      <c r="AF392" s="390"/>
      <c r="AG392" s="391"/>
      <c r="AH392" s="390"/>
    </row>
    <row r="393" spans="1:34" ht="84">
      <c r="A393" s="491">
        <f>A391+1</f>
        <v>129</v>
      </c>
      <c r="B393" s="436" t="s">
        <v>672</v>
      </c>
      <c r="C393" s="398" t="s">
        <v>661</v>
      </c>
      <c r="D393" s="505">
        <v>1075</v>
      </c>
      <c r="E393" s="389">
        <f>'Rest Rooms &amp; Toilet Dtl'!G565</f>
        <v>6</v>
      </c>
      <c r="F393" s="390">
        <f>+E393*$D393</f>
        <v>6450</v>
      </c>
      <c r="G393" s="389">
        <v>0</v>
      </c>
      <c r="H393" s="390">
        <f>+G393*$D393</f>
        <v>0</v>
      </c>
      <c r="I393" s="389">
        <f>'Health  Care Center DTL'!G784</f>
        <v>2</v>
      </c>
      <c r="J393" s="390">
        <f>+I393*$D393</f>
        <v>2150</v>
      </c>
      <c r="K393" s="389">
        <v>0</v>
      </c>
      <c r="L393" s="390">
        <f>+K393*$D393</f>
        <v>0</v>
      </c>
      <c r="M393" s="389">
        <v>0</v>
      </c>
      <c r="N393" s="390">
        <f>+M393*$D393</f>
        <v>0</v>
      </c>
      <c r="O393" s="389">
        <v>0</v>
      </c>
      <c r="P393" s="390">
        <f>+O393*$D393</f>
        <v>0</v>
      </c>
      <c r="Q393" s="389">
        <v>0</v>
      </c>
      <c r="R393" s="390">
        <f>+Q393*$D393</f>
        <v>0</v>
      </c>
      <c r="S393" s="389">
        <v>0</v>
      </c>
      <c r="T393" s="390">
        <f>+S393*$D393</f>
        <v>0</v>
      </c>
      <c r="U393" s="389">
        <v>0</v>
      </c>
      <c r="V393" s="390">
        <f>+U393*$D393</f>
        <v>0</v>
      </c>
      <c r="W393" s="389">
        <v>0</v>
      </c>
      <c r="X393" s="390">
        <f>+W393*$D393</f>
        <v>0</v>
      </c>
      <c r="Y393" s="390">
        <f>'Office Area-1 Toilet '!G352</f>
        <v>2</v>
      </c>
      <c r="Z393" s="390">
        <f>+Y393*$D393</f>
        <v>2150</v>
      </c>
      <c r="AA393" s="390">
        <v>0</v>
      </c>
      <c r="AB393" s="390">
        <f>+AA393*$D393</f>
        <v>0</v>
      </c>
      <c r="AC393" s="390"/>
      <c r="AD393" s="390"/>
      <c r="AE393" s="389">
        <v>0</v>
      </c>
      <c r="AF393" s="390">
        <f>+AE393*$D393</f>
        <v>0</v>
      </c>
      <c r="AG393" s="391">
        <f>E393+G393+I393+K393+M393+O393+Q393+S393+U393+W393+Y393+AA393+AC393+AE393</f>
        <v>10</v>
      </c>
      <c r="AH393" s="390">
        <f>+AG393*$D393</f>
        <v>10750</v>
      </c>
    </row>
    <row r="394" spans="1:34" ht="16.8">
      <c r="A394" s="414"/>
      <c r="B394" s="455"/>
      <c r="C394" s="398"/>
      <c r="D394" s="505"/>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1"/>
      <c r="AH394" s="390"/>
    </row>
    <row r="395" spans="1:34" ht="84">
      <c r="A395" s="404">
        <f>A393+1</f>
        <v>130</v>
      </c>
      <c r="B395" s="436" t="s">
        <v>655</v>
      </c>
      <c r="C395" s="387" t="s">
        <v>17</v>
      </c>
      <c r="D395" s="505">
        <v>8200</v>
      </c>
      <c r="E395" s="389">
        <v>0</v>
      </c>
      <c r="F395" s="390">
        <f>+E395*$D395</f>
        <v>0</v>
      </c>
      <c r="G395" s="389">
        <v>0</v>
      </c>
      <c r="H395" s="390">
        <f>+G395*$D395</f>
        <v>0</v>
      </c>
      <c r="I395" s="389">
        <f>'Health  Care Center DTL'!G871</f>
        <v>1</v>
      </c>
      <c r="J395" s="390">
        <f>+I395*$D395</f>
        <v>8200</v>
      </c>
      <c r="K395" s="389">
        <v>0</v>
      </c>
      <c r="L395" s="390">
        <f>+K395*$D395</f>
        <v>0</v>
      </c>
      <c r="M395" s="389">
        <v>0</v>
      </c>
      <c r="N395" s="390">
        <f>+M395*$D395</f>
        <v>0</v>
      </c>
      <c r="O395" s="389">
        <v>0</v>
      </c>
      <c r="P395" s="390">
        <f>+O395*$D395</f>
        <v>0</v>
      </c>
      <c r="Q395" s="389">
        <v>0</v>
      </c>
      <c r="R395" s="390">
        <f>+Q395*$D395</f>
        <v>0</v>
      </c>
      <c r="S395" s="389">
        <v>0</v>
      </c>
      <c r="T395" s="390">
        <f>+S395*$D395</f>
        <v>0</v>
      </c>
      <c r="U395" s="389">
        <v>0</v>
      </c>
      <c r="V395" s="390">
        <f>+U395*$D395</f>
        <v>0</v>
      </c>
      <c r="W395" s="389">
        <v>0</v>
      </c>
      <c r="X395" s="390">
        <f>+W395*$D395</f>
        <v>0</v>
      </c>
      <c r="Y395" s="390">
        <v>0</v>
      </c>
      <c r="Z395" s="390">
        <f>+Y395*$D395</f>
        <v>0</v>
      </c>
      <c r="AA395" s="390">
        <v>0</v>
      </c>
      <c r="AB395" s="390">
        <f>+AA395*$D395</f>
        <v>0</v>
      </c>
      <c r="AC395" s="390"/>
      <c r="AD395" s="390"/>
      <c r="AE395" s="389">
        <v>0</v>
      </c>
      <c r="AF395" s="390">
        <f>+AE395*$D395</f>
        <v>0</v>
      </c>
      <c r="AG395" s="391">
        <f>E395+G395+I395+K395+M395+O395+Q395+S395+U395+W395+Y395+AA395+AC395+AE395</f>
        <v>1</v>
      </c>
      <c r="AH395" s="390">
        <f>+AG395*$D395</f>
        <v>8200</v>
      </c>
    </row>
    <row r="396" spans="1:34" ht="16.8">
      <c r="A396" s="416"/>
      <c r="B396" s="429" t="s">
        <v>702</v>
      </c>
      <c r="C396" s="387" t="s">
        <v>17</v>
      </c>
      <c r="D396" s="505">
        <v>14500</v>
      </c>
      <c r="E396" s="389">
        <v>0</v>
      </c>
      <c r="F396" s="390">
        <f>+E396*$D396</f>
        <v>0</v>
      </c>
      <c r="G396" s="389">
        <v>0</v>
      </c>
      <c r="H396" s="390">
        <f>+G396*$D396</f>
        <v>0</v>
      </c>
      <c r="I396" s="389">
        <v>0</v>
      </c>
      <c r="J396" s="390">
        <f>+I396*$D396</f>
        <v>0</v>
      </c>
      <c r="K396" s="389">
        <v>0</v>
      </c>
      <c r="L396" s="390">
        <f>+K396*$D396</f>
        <v>0</v>
      </c>
      <c r="M396" s="389">
        <v>0</v>
      </c>
      <c r="N396" s="390">
        <f>+M396*$D396</f>
        <v>0</v>
      </c>
      <c r="O396" s="389">
        <v>0</v>
      </c>
      <c r="P396" s="390">
        <f>+O396*$D396</f>
        <v>0</v>
      </c>
      <c r="Q396" s="389">
        <v>0</v>
      </c>
      <c r="R396" s="390">
        <f>+Q396*$D396</f>
        <v>0</v>
      </c>
      <c r="S396" s="389">
        <v>0</v>
      </c>
      <c r="T396" s="390">
        <f>+S396*$D396</f>
        <v>0</v>
      </c>
      <c r="U396" s="389">
        <v>0</v>
      </c>
      <c r="V396" s="390">
        <f>+U396*$D396</f>
        <v>0</v>
      </c>
      <c r="W396" s="389">
        <v>0</v>
      </c>
      <c r="X396" s="390">
        <f>+W396*$D396</f>
        <v>0</v>
      </c>
      <c r="Y396" s="390">
        <v>0</v>
      </c>
      <c r="Z396" s="390">
        <f>+Y396*$D396</f>
        <v>0</v>
      </c>
      <c r="AA396" s="390">
        <v>0</v>
      </c>
      <c r="AB396" s="390">
        <f>+AA396*$D396</f>
        <v>0</v>
      </c>
      <c r="AC396" s="390"/>
      <c r="AD396" s="390"/>
      <c r="AE396" s="389">
        <v>0</v>
      </c>
      <c r="AF396" s="390">
        <f>+AE396*$D396</f>
        <v>0</v>
      </c>
      <c r="AG396" s="391">
        <f t="shared" ref="AG396:AG397" si="62">E396+G396+I396+K396+M396+O396+Q396+S396+U396+W396+Y396+AA396+AC396+AE396</f>
        <v>0</v>
      </c>
      <c r="AH396" s="390">
        <f>+AG396*$D396</f>
        <v>0</v>
      </c>
    </row>
    <row r="397" spans="1:34" ht="16.8">
      <c r="A397" s="416"/>
      <c r="B397" s="429" t="s">
        <v>724</v>
      </c>
      <c r="C397" s="387" t="s">
        <v>17</v>
      </c>
      <c r="D397" s="505">
        <v>25000</v>
      </c>
      <c r="E397" s="389">
        <f>'Rest Rooms &amp; Toilet Dtl'!G639</f>
        <v>1</v>
      </c>
      <c r="F397" s="390">
        <f>+E397*$D397</f>
        <v>25000</v>
      </c>
      <c r="G397" s="389">
        <f>'Workers rest room&amp;change room'!G494</f>
        <v>1</v>
      </c>
      <c r="H397" s="390">
        <f>+G397*$D397</f>
        <v>25000</v>
      </c>
      <c r="I397" s="389">
        <v>0</v>
      </c>
      <c r="J397" s="390">
        <f>+I397*$D397</f>
        <v>0</v>
      </c>
      <c r="K397" s="389">
        <v>0</v>
      </c>
      <c r="L397" s="390">
        <f>+K397*$D397</f>
        <v>0</v>
      </c>
      <c r="M397" s="389">
        <v>0</v>
      </c>
      <c r="N397" s="390">
        <f>+M397*$D397</f>
        <v>0</v>
      </c>
      <c r="O397" s="389">
        <v>0</v>
      </c>
      <c r="P397" s="390">
        <f>+O397*$D397</f>
        <v>0</v>
      </c>
      <c r="Q397" s="389">
        <v>0</v>
      </c>
      <c r="R397" s="390">
        <f>+Q397*$D397</f>
        <v>0</v>
      </c>
      <c r="S397" s="389">
        <v>0</v>
      </c>
      <c r="T397" s="390">
        <f>+S397*$D397</f>
        <v>0</v>
      </c>
      <c r="U397" s="389">
        <v>0</v>
      </c>
      <c r="V397" s="390">
        <f>+U397*$D397</f>
        <v>0</v>
      </c>
      <c r="W397" s="389">
        <v>0</v>
      </c>
      <c r="X397" s="390">
        <f>+W397*$D397</f>
        <v>0</v>
      </c>
      <c r="Y397" s="390">
        <v>0</v>
      </c>
      <c r="Z397" s="390">
        <f>+Y397*$D397</f>
        <v>0</v>
      </c>
      <c r="AA397" s="390">
        <v>0</v>
      </c>
      <c r="AB397" s="390">
        <f>+AA397*$D397</f>
        <v>0</v>
      </c>
      <c r="AC397" s="390"/>
      <c r="AD397" s="390"/>
      <c r="AE397" s="389">
        <v>1</v>
      </c>
      <c r="AF397" s="390">
        <f>+AE397*$D397</f>
        <v>25000</v>
      </c>
      <c r="AG397" s="391">
        <f t="shared" si="62"/>
        <v>3</v>
      </c>
      <c r="AH397" s="390">
        <f>+AG397*$D397</f>
        <v>75000</v>
      </c>
    </row>
    <row r="398" spans="1:34" ht="16.8">
      <c r="A398" s="387"/>
      <c r="B398" s="412"/>
      <c r="C398" s="387"/>
      <c r="D398" s="505"/>
      <c r="E398" s="422"/>
      <c r="F398" s="422"/>
      <c r="G398" s="422"/>
      <c r="H398" s="422"/>
      <c r="I398" s="422"/>
      <c r="J398" s="422"/>
      <c r="K398" s="422"/>
      <c r="L398" s="422"/>
      <c r="M398" s="422"/>
      <c r="N398" s="422"/>
      <c r="O398" s="422"/>
      <c r="P398" s="422"/>
      <c r="Q398" s="422"/>
      <c r="R398" s="422"/>
      <c r="S398" s="422"/>
      <c r="T398" s="422"/>
      <c r="U398" s="422"/>
      <c r="V398" s="422"/>
      <c r="W398" s="422"/>
      <c r="X398" s="422"/>
      <c r="Y398" s="422"/>
      <c r="Z398" s="422"/>
      <c r="AA398" s="422"/>
      <c r="AB398" s="422"/>
      <c r="AC398" s="422"/>
      <c r="AD398" s="422"/>
      <c r="AE398" s="422"/>
      <c r="AF398" s="422"/>
      <c r="AG398" s="391"/>
      <c r="AH398" s="390"/>
    </row>
    <row r="399" spans="1:34" ht="117.6">
      <c r="A399" s="404">
        <f>A395+1</f>
        <v>131</v>
      </c>
      <c r="B399" s="386" t="s">
        <v>952</v>
      </c>
      <c r="C399" s="387" t="s">
        <v>8</v>
      </c>
      <c r="D399" s="505">
        <v>2600</v>
      </c>
      <c r="E399" s="389">
        <f>'Rest Rooms &amp; Toilet Dtl'!G479</f>
        <v>2</v>
      </c>
      <c r="F399" s="390">
        <f>+E399*$D399</f>
        <v>5200</v>
      </c>
      <c r="G399" s="389">
        <f>'Workers rest room&amp;change room'!G436</f>
        <v>1</v>
      </c>
      <c r="H399" s="390">
        <f>+G399*$D399</f>
        <v>2600</v>
      </c>
      <c r="I399" s="389">
        <f>'Health  Care Center DTL'!G697</f>
        <v>2</v>
      </c>
      <c r="J399" s="390">
        <f>+I399*$D399</f>
        <v>5200</v>
      </c>
      <c r="K399" s="389">
        <v>0</v>
      </c>
      <c r="L399" s="390">
        <f>+K399*$D399</f>
        <v>0</v>
      </c>
      <c r="M399" s="389">
        <v>0</v>
      </c>
      <c r="N399" s="390">
        <f>+M399*$D399</f>
        <v>0</v>
      </c>
      <c r="O399" s="389">
        <v>0</v>
      </c>
      <c r="P399" s="390">
        <f>+O399*$D399</f>
        <v>0</v>
      </c>
      <c r="Q399" s="389">
        <v>0</v>
      </c>
      <c r="R399" s="390">
        <f>+Q399*$D399</f>
        <v>0</v>
      </c>
      <c r="S399" s="389">
        <v>0</v>
      </c>
      <c r="T399" s="390">
        <f>+S399*$D399</f>
        <v>0</v>
      </c>
      <c r="U399" s="389">
        <v>0</v>
      </c>
      <c r="V399" s="390">
        <f>+U399*$D399</f>
        <v>0</v>
      </c>
      <c r="W399" s="389">
        <v>0</v>
      </c>
      <c r="X399" s="390">
        <f>+W399*$D399</f>
        <v>0</v>
      </c>
      <c r="Y399" s="390">
        <f>'Office Area-1 Toilet '!G263</f>
        <v>2</v>
      </c>
      <c r="Z399" s="390">
        <f>+Y399*$D399</f>
        <v>5200</v>
      </c>
      <c r="AA399" s="390">
        <v>0</v>
      </c>
      <c r="AB399" s="390">
        <f>+AA399*$D399</f>
        <v>0</v>
      </c>
      <c r="AC399" s="390"/>
      <c r="AD399" s="390"/>
      <c r="AE399" s="389">
        <v>0</v>
      </c>
      <c r="AF399" s="390">
        <f>+AE399*$D399</f>
        <v>0</v>
      </c>
      <c r="AG399" s="391">
        <f>E399+G399+I399+K399+M399+O399+Q399+S399+U399+W399+Y399+AA399+AC399+AE399</f>
        <v>7</v>
      </c>
      <c r="AH399" s="390">
        <f>+AG399*$D399</f>
        <v>18200</v>
      </c>
    </row>
    <row r="400" spans="1:34" ht="16.8">
      <c r="A400" s="416"/>
      <c r="B400" s="429"/>
      <c r="C400" s="414"/>
      <c r="D400" s="505"/>
      <c r="E400" s="389"/>
      <c r="F400" s="390"/>
      <c r="G400" s="389"/>
      <c r="H400" s="390"/>
      <c r="I400" s="389"/>
      <c r="J400" s="390"/>
      <c r="K400" s="389"/>
      <c r="L400" s="390"/>
      <c r="M400" s="389"/>
      <c r="N400" s="390"/>
      <c r="O400" s="389"/>
      <c r="P400" s="390"/>
      <c r="Q400" s="389"/>
      <c r="R400" s="390"/>
      <c r="S400" s="389"/>
      <c r="T400" s="390"/>
      <c r="U400" s="389"/>
      <c r="V400" s="390"/>
      <c r="W400" s="389"/>
      <c r="X400" s="390"/>
      <c r="Y400" s="390"/>
      <c r="Z400" s="390"/>
      <c r="AA400" s="390"/>
      <c r="AB400" s="390"/>
      <c r="AC400" s="390"/>
      <c r="AD400" s="390"/>
      <c r="AE400" s="389"/>
      <c r="AF400" s="390"/>
      <c r="AG400" s="391"/>
      <c r="AH400" s="390"/>
    </row>
    <row r="401" spans="1:34" ht="84">
      <c r="A401" s="404">
        <f>A399+1</f>
        <v>132</v>
      </c>
      <c r="B401" s="386" t="s">
        <v>953</v>
      </c>
      <c r="C401" s="394"/>
      <c r="D401" s="505"/>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1"/>
      <c r="AH401" s="390"/>
    </row>
    <row r="402" spans="1:34" ht="16.8">
      <c r="A402" s="387"/>
      <c r="B402" s="495" t="s">
        <v>18</v>
      </c>
      <c r="C402" s="387" t="s">
        <v>8</v>
      </c>
      <c r="D402" s="505">
        <v>750</v>
      </c>
      <c r="E402" s="389">
        <v>1</v>
      </c>
      <c r="F402" s="390">
        <f>+E402*$D402</f>
        <v>750</v>
      </c>
      <c r="G402" s="389">
        <v>0</v>
      </c>
      <c r="H402" s="390">
        <f>+G402*$D402</f>
        <v>0</v>
      </c>
      <c r="I402" s="389">
        <v>0</v>
      </c>
      <c r="J402" s="390">
        <f>+I402*$D402</f>
        <v>0</v>
      </c>
      <c r="K402" s="389">
        <v>0</v>
      </c>
      <c r="L402" s="390">
        <f>+K402*$D402</f>
        <v>0</v>
      </c>
      <c r="M402" s="389">
        <v>0</v>
      </c>
      <c r="N402" s="390">
        <f>+M402*$D402</f>
        <v>0</v>
      </c>
      <c r="O402" s="389">
        <v>0</v>
      </c>
      <c r="P402" s="390">
        <f>+O402*$D402</f>
        <v>0</v>
      </c>
      <c r="Q402" s="389">
        <v>0</v>
      </c>
      <c r="R402" s="390">
        <f>+Q402*$D402</f>
        <v>0</v>
      </c>
      <c r="S402" s="389">
        <v>0</v>
      </c>
      <c r="T402" s="390">
        <f>+S402*$D402</f>
        <v>0</v>
      </c>
      <c r="U402" s="389">
        <v>0</v>
      </c>
      <c r="V402" s="390">
        <f>+U402*$D402</f>
        <v>0</v>
      </c>
      <c r="W402" s="389">
        <v>0</v>
      </c>
      <c r="X402" s="390">
        <f>+W402*$D402</f>
        <v>0</v>
      </c>
      <c r="Y402" s="390">
        <v>0</v>
      </c>
      <c r="Z402" s="390">
        <f>+Y402*$D402</f>
        <v>0</v>
      </c>
      <c r="AA402" s="390">
        <v>0</v>
      </c>
      <c r="AB402" s="390">
        <f>+AA402*$D402</f>
        <v>0</v>
      </c>
      <c r="AC402" s="390"/>
      <c r="AD402" s="390"/>
      <c r="AE402" s="389">
        <v>0</v>
      </c>
      <c r="AF402" s="390">
        <f>+AE402*$D402</f>
        <v>0</v>
      </c>
      <c r="AG402" s="391">
        <f t="shared" ref="AG402:AG406" si="63">E402+G402+I402+K402+M402+O402+Q402+S402+U402+W402+Y402+AA402+AC402+AE402</f>
        <v>1</v>
      </c>
      <c r="AH402" s="390">
        <f>+AG402*$D402</f>
        <v>750</v>
      </c>
    </row>
    <row r="403" spans="1:34" ht="16.8">
      <c r="A403" s="387"/>
      <c r="B403" s="405" t="s">
        <v>19</v>
      </c>
      <c r="C403" s="387" t="s">
        <v>8</v>
      </c>
      <c r="D403" s="505">
        <v>1050</v>
      </c>
      <c r="E403" s="389">
        <v>1</v>
      </c>
      <c r="F403" s="390">
        <f>+E403*$D403</f>
        <v>1050</v>
      </c>
      <c r="G403" s="389">
        <v>0</v>
      </c>
      <c r="H403" s="390">
        <f>+G403*$D403</f>
        <v>0</v>
      </c>
      <c r="I403" s="389">
        <f>'Health  Care Center DTL'!G867</f>
        <v>1</v>
      </c>
      <c r="J403" s="390">
        <f>+I403*$D403</f>
        <v>1050</v>
      </c>
      <c r="K403" s="389">
        <v>0</v>
      </c>
      <c r="L403" s="390">
        <f>+K403*$D403</f>
        <v>0</v>
      </c>
      <c r="M403" s="389">
        <v>0</v>
      </c>
      <c r="N403" s="390">
        <f>+M403*$D403</f>
        <v>0</v>
      </c>
      <c r="O403" s="389">
        <v>0</v>
      </c>
      <c r="P403" s="390">
        <f>+O403*$D403</f>
        <v>0</v>
      </c>
      <c r="Q403" s="389">
        <v>0</v>
      </c>
      <c r="R403" s="390">
        <f>+Q403*$D403</f>
        <v>0</v>
      </c>
      <c r="S403" s="389">
        <v>0</v>
      </c>
      <c r="T403" s="390">
        <f>+S403*$D403</f>
        <v>0</v>
      </c>
      <c r="U403" s="389">
        <v>0</v>
      </c>
      <c r="V403" s="390">
        <f>+U403*$D403</f>
        <v>0</v>
      </c>
      <c r="W403" s="389">
        <v>0</v>
      </c>
      <c r="X403" s="390">
        <f>+W403*$D403</f>
        <v>0</v>
      </c>
      <c r="Y403" s="390">
        <v>0</v>
      </c>
      <c r="Z403" s="390">
        <f>+Y403*$D403</f>
        <v>0</v>
      </c>
      <c r="AA403" s="390">
        <v>0</v>
      </c>
      <c r="AB403" s="390">
        <f>+AA403*$D403</f>
        <v>0</v>
      </c>
      <c r="AC403" s="390"/>
      <c r="AD403" s="390"/>
      <c r="AE403" s="389">
        <f>193-6</f>
        <v>187</v>
      </c>
      <c r="AF403" s="390">
        <f>+AE403*$D403</f>
        <v>196350</v>
      </c>
      <c r="AG403" s="391">
        <f t="shared" si="63"/>
        <v>189</v>
      </c>
      <c r="AH403" s="390">
        <f>+AG403*$D403</f>
        <v>198450</v>
      </c>
    </row>
    <row r="404" spans="1:34" ht="16.8">
      <c r="A404" s="387"/>
      <c r="B404" s="405" t="s">
        <v>20</v>
      </c>
      <c r="C404" s="387" t="s">
        <v>8</v>
      </c>
      <c r="D404" s="505">
        <v>1390</v>
      </c>
      <c r="E404" s="389">
        <f>'Rest Rooms &amp; Toilet Dtl'!G635</f>
        <v>2</v>
      </c>
      <c r="F404" s="390">
        <f>+E404*$D404</f>
        <v>2780</v>
      </c>
      <c r="G404" s="389">
        <v>0</v>
      </c>
      <c r="H404" s="390">
        <f>+G404*$D404</f>
        <v>0</v>
      </c>
      <c r="I404" s="389">
        <v>0</v>
      </c>
      <c r="J404" s="390">
        <f>+I404*$D404</f>
        <v>0</v>
      </c>
      <c r="K404" s="389">
        <v>0</v>
      </c>
      <c r="L404" s="390">
        <f>+K404*$D404</f>
        <v>0</v>
      </c>
      <c r="M404" s="389">
        <v>0</v>
      </c>
      <c r="N404" s="390">
        <f>+M404*$D404</f>
        <v>0</v>
      </c>
      <c r="O404" s="389">
        <v>0</v>
      </c>
      <c r="P404" s="390">
        <f>+O404*$D404</f>
        <v>0</v>
      </c>
      <c r="Q404" s="389">
        <v>0</v>
      </c>
      <c r="R404" s="390">
        <f>+Q404*$D404</f>
        <v>0</v>
      </c>
      <c r="S404" s="389">
        <v>0</v>
      </c>
      <c r="T404" s="390">
        <f>+S404*$D404</f>
        <v>0</v>
      </c>
      <c r="U404" s="389">
        <v>0</v>
      </c>
      <c r="V404" s="390">
        <f>+U404*$D404</f>
        <v>0</v>
      </c>
      <c r="W404" s="389">
        <v>0</v>
      </c>
      <c r="X404" s="390">
        <f>+W404*$D404</f>
        <v>0</v>
      </c>
      <c r="Y404" s="390">
        <v>0</v>
      </c>
      <c r="Z404" s="390">
        <f>+Y404*$D404</f>
        <v>0</v>
      </c>
      <c r="AA404" s="390">
        <v>0</v>
      </c>
      <c r="AB404" s="390">
        <f>+AA404*$D404</f>
        <v>0</v>
      </c>
      <c r="AC404" s="390"/>
      <c r="AD404" s="390"/>
      <c r="AE404" s="389">
        <v>0</v>
      </c>
      <c r="AF404" s="390">
        <f>+AE404*$D404</f>
        <v>0</v>
      </c>
      <c r="AG404" s="391">
        <f t="shared" si="63"/>
        <v>2</v>
      </c>
      <c r="AH404" s="390">
        <f>+AG404*$D404</f>
        <v>2780</v>
      </c>
    </row>
    <row r="405" spans="1:34" ht="16.8">
      <c r="A405" s="387"/>
      <c r="B405" s="405" t="s">
        <v>21</v>
      </c>
      <c r="C405" s="387" t="s">
        <v>8</v>
      </c>
      <c r="D405" s="505">
        <v>1785</v>
      </c>
      <c r="E405" s="389">
        <v>0</v>
      </c>
      <c r="F405" s="390">
        <f>+E405*$D405</f>
        <v>0</v>
      </c>
      <c r="G405" s="389">
        <v>0</v>
      </c>
      <c r="H405" s="390">
        <f>+G405*$D405</f>
        <v>0</v>
      </c>
      <c r="I405" s="389">
        <v>0</v>
      </c>
      <c r="J405" s="390">
        <f>+I405*$D405</f>
        <v>0</v>
      </c>
      <c r="K405" s="389">
        <v>0</v>
      </c>
      <c r="L405" s="390">
        <f>+K405*$D405</f>
        <v>0</v>
      </c>
      <c r="M405" s="389">
        <v>0</v>
      </c>
      <c r="N405" s="390">
        <f>+M405*$D405</f>
        <v>0</v>
      </c>
      <c r="O405" s="389">
        <v>0</v>
      </c>
      <c r="P405" s="390">
        <f>+O405*$D405</f>
        <v>0</v>
      </c>
      <c r="Q405" s="389">
        <v>0</v>
      </c>
      <c r="R405" s="390">
        <f>+Q405*$D405</f>
        <v>0</v>
      </c>
      <c r="S405" s="389">
        <v>0</v>
      </c>
      <c r="T405" s="390">
        <f>+S405*$D405</f>
        <v>0</v>
      </c>
      <c r="U405" s="389">
        <v>0</v>
      </c>
      <c r="V405" s="390">
        <f>+U405*$D405</f>
        <v>0</v>
      </c>
      <c r="W405" s="389">
        <v>0</v>
      </c>
      <c r="X405" s="390">
        <f>+W405*$D405</f>
        <v>0</v>
      </c>
      <c r="Y405" s="390">
        <v>0</v>
      </c>
      <c r="Z405" s="390">
        <f>+Y405*$D405</f>
        <v>0</v>
      </c>
      <c r="AA405" s="390">
        <v>0</v>
      </c>
      <c r="AB405" s="390">
        <f>+AA405*$D405</f>
        <v>0</v>
      </c>
      <c r="AC405" s="390"/>
      <c r="AD405" s="390"/>
      <c r="AE405" s="389">
        <v>197</v>
      </c>
      <c r="AF405" s="390">
        <f>+AE405*$D405</f>
        <v>351645</v>
      </c>
      <c r="AG405" s="391">
        <f t="shared" si="63"/>
        <v>197</v>
      </c>
      <c r="AH405" s="390">
        <f>+AG405*$D405</f>
        <v>351645</v>
      </c>
    </row>
    <row r="406" spans="1:34" ht="16.8">
      <c r="A406" s="387"/>
      <c r="B406" s="405" t="s">
        <v>22</v>
      </c>
      <c r="C406" s="387" t="s">
        <v>8</v>
      </c>
      <c r="D406" s="505">
        <v>2350</v>
      </c>
      <c r="E406" s="389">
        <v>0</v>
      </c>
      <c r="F406" s="390">
        <f>+E406*$D406</f>
        <v>0</v>
      </c>
      <c r="G406" s="389">
        <v>0</v>
      </c>
      <c r="H406" s="390">
        <f>+G406*$D406</f>
        <v>0</v>
      </c>
      <c r="I406" s="389">
        <v>0</v>
      </c>
      <c r="J406" s="390">
        <f>+I406*$D406</f>
        <v>0</v>
      </c>
      <c r="K406" s="389">
        <v>0</v>
      </c>
      <c r="L406" s="390">
        <f>+K406*$D406</f>
        <v>0</v>
      </c>
      <c r="M406" s="389">
        <v>0</v>
      </c>
      <c r="N406" s="390">
        <f>+M406*$D406</f>
        <v>0</v>
      </c>
      <c r="O406" s="389">
        <v>0</v>
      </c>
      <c r="P406" s="390">
        <f>+O406*$D406</f>
        <v>0</v>
      </c>
      <c r="Q406" s="389">
        <v>0</v>
      </c>
      <c r="R406" s="390">
        <f>+Q406*$D406</f>
        <v>0</v>
      </c>
      <c r="S406" s="389">
        <v>0</v>
      </c>
      <c r="T406" s="390">
        <f>+S406*$D406</f>
        <v>0</v>
      </c>
      <c r="U406" s="389">
        <v>0</v>
      </c>
      <c r="V406" s="390">
        <f>+U406*$D406</f>
        <v>0</v>
      </c>
      <c r="W406" s="389">
        <v>0</v>
      </c>
      <c r="X406" s="390">
        <f>+W406*$D406</f>
        <v>0</v>
      </c>
      <c r="Y406" s="390">
        <v>0</v>
      </c>
      <c r="Z406" s="390">
        <f>+Y406*$D406</f>
        <v>0</v>
      </c>
      <c r="AA406" s="390">
        <v>0</v>
      </c>
      <c r="AB406" s="390">
        <f>+AA406*$D406</f>
        <v>0</v>
      </c>
      <c r="AC406" s="390"/>
      <c r="AD406" s="390"/>
      <c r="AE406" s="389">
        <v>1</v>
      </c>
      <c r="AF406" s="390">
        <f>+AE406*$D406</f>
        <v>2350</v>
      </c>
      <c r="AG406" s="391">
        <f t="shared" si="63"/>
        <v>1</v>
      </c>
      <c r="AH406" s="390">
        <f>+AG406*$D406</f>
        <v>2350</v>
      </c>
    </row>
    <row r="407" spans="1:34" ht="16.8">
      <c r="A407" s="414"/>
      <c r="B407" s="407"/>
      <c r="C407" s="414"/>
      <c r="D407" s="505"/>
      <c r="E407" s="389"/>
      <c r="F407" s="390"/>
      <c r="G407" s="389"/>
      <c r="H407" s="390"/>
      <c r="I407" s="389"/>
      <c r="J407" s="390"/>
      <c r="K407" s="389"/>
      <c r="L407" s="390"/>
      <c r="M407" s="389"/>
      <c r="N407" s="390"/>
      <c r="O407" s="389"/>
      <c r="P407" s="390"/>
      <c r="Q407" s="389"/>
      <c r="R407" s="390"/>
      <c r="S407" s="389"/>
      <c r="T407" s="390"/>
      <c r="U407" s="389"/>
      <c r="V407" s="390"/>
      <c r="W407" s="389">
        <v>0</v>
      </c>
      <c r="X407" s="390"/>
      <c r="Y407" s="390"/>
      <c r="Z407" s="390"/>
      <c r="AA407" s="390"/>
      <c r="AB407" s="390"/>
      <c r="AC407" s="390"/>
      <c r="AD407" s="390"/>
      <c r="AE407" s="389"/>
      <c r="AF407" s="390"/>
      <c r="AG407" s="391"/>
      <c r="AH407" s="390"/>
    </row>
    <row r="408" spans="1:34" ht="67.2">
      <c r="A408" s="404">
        <f>A401+1</f>
        <v>133</v>
      </c>
      <c r="B408" s="386" t="s">
        <v>954</v>
      </c>
      <c r="C408" s="387" t="s">
        <v>9</v>
      </c>
      <c r="D408" s="505">
        <v>415</v>
      </c>
      <c r="E408" s="389">
        <v>5</v>
      </c>
      <c r="F408" s="390">
        <f>+E408*$D408</f>
        <v>2075</v>
      </c>
      <c r="G408" s="389">
        <v>0</v>
      </c>
      <c r="H408" s="390">
        <f>+G408*$D408</f>
        <v>0</v>
      </c>
      <c r="I408" s="389">
        <v>0</v>
      </c>
      <c r="J408" s="390">
        <f>+I408*$D408</f>
        <v>0</v>
      </c>
      <c r="K408" s="389">
        <v>0</v>
      </c>
      <c r="L408" s="390">
        <f>+K408*$D408</f>
        <v>0</v>
      </c>
      <c r="M408" s="389">
        <v>0</v>
      </c>
      <c r="N408" s="390">
        <f>+M408*$D408</f>
        <v>0</v>
      </c>
      <c r="O408" s="389">
        <v>0</v>
      </c>
      <c r="P408" s="390">
        <f>+O408*$D408</f>
        <v>0</v>
      </c>
      <c r="Q408" s="389">
        <v>0</v>
      </c>
      <c r="R408" s="390">
        <f>+Q408*$D408</f>
        <v>0</v>
      </c>
      <c r="S408" s="389">
        <v>0</v>
      </c>
      <c r="T408" s="390">
        <f>+S408*$D408</f>
        <v>0</v>
      </c>
      <c r="U408" s="389">
        <v>0</v>
      </c>
      <c r="V408" s="390">
        <f>+U408*$D408</f>
        <v>0</v>
      </c>
      <c r="W408" s="389">
        <v>0</v>
      </c>
      <c r="X408" s="390">
        <f>+W408*$D408</f>
        <v>0</v>
      </c>
      <c r="Y408" s="390">
        <v>0</v>
      </c>
      <c r="Z408" s="390">
        <f>+Y408*$D408</f>
        <v>0</v>
      </c>
      <c r="AA408" s="390">
        <v>0</v>
      </c>
      <c r="AB408" s="390">
        <f>+AA408*$D408</f>
        <v>0</v>
      </c>
      <c r="AC408" s="390"/>
      <c r="AD408" s="390"/>
      <c r="AE408" s="389">
        <v>0</v>
      </c>
      <c r="AF408" s="390">
        <f>+AE408*$D408</f>
        <v>0</v>
      </c>
      <c r="AG408" s="391">
        <f>E408+G408+I408+K408+M408+O408+Q408+S408+U408+W408+Y408+AA408+AC408+AE408</f>
        <v>5</v>
      </c>
      <c r="AH408" s="390">
        <f>+AG408*$D408</f>
        <v>2075</v>
      </c>
    </row>
    <row r="409" spans="1:34" ht="16.8">
      <c r="A409" s="387"/>
      <c r="B409" s="412"/>
      <c r="C409" s="387"/>
      <c r="D409" s="505"/>
      <c r="E409" s="389"/>
      <c r="F409" s="389"/>
      <c r="G409" s="389"/>
      <c r="H409" s="389"/>
      <c r="I409" s="389"/>
      <c r="J409" s="389"/>
      <c r="K409" s="389"/>
      <c r="L409" s="389"/>
      <c r="M409" s="389"/>
      <c r="N409" s="389"/>
      <c r="O409" s="389"/>
      <c r="P409" s="389"/>
      <c r="Q409" s="389"/>
      <c r="R409" s="389"/>
      <c r="S409" s="389"/>
      <c r="T409" s="389"/>
      <c r="U409" s="389"/>
      <c r="V409" s="389"/>
      <c r="W409" s="389"/>
      <c r="X409" s="389"/>
      <c r="Y409" s="389"/>
      <c r="Z409" s="389"/>
      <c r="AA409" s="389"/>
      <c r="AB409" s="389"/>
      <c r="AC409" s="389"/>
      <c r="AD409" s="389"/>
      <c r="AE409" s="389"/>
      <c r="AF409" s="389"/>
      <c r="AG409" s="391"/>
      <c r="AH409" s="390"/>
    </row>
    <row r="410" spans="1:34" ht="151.19999999999999">
      <c r="A410" s="404">
        <f>A408+1</f>
        <v>134</v>
      </c>
      <c r="B410" s="386" t="s">
        <v>955</v>
      </c>
      <c r="C410" s="387" t="s">
        <v>6</v>
      </c>
      <c r="D410" s="505">
        <v>4200</v>
      </c>
      <c r="E410" s="389">
        <f>'Rest Rooms &amp; Toilet Dtl'!G363</f>
        <v>3</v>
      </c>
      <c r="F410" s="390">
        <f>+E410*$D410</f>
        <v>12600</v>
      </c>
      <c r="G410" s="389">
        <f>'Workers rest room&amp;change room'!G363</f>
        <v>4</v>
      </c>
      <c r="H410" s="390">
        <f>+G410*$D410</f>
        <v>16800</v>
      </c>
      <c r="I410" s="389">
        <f>'Health  Care Center DTL'!G519</f>
        <v>4</v>
      </c>
      <c r="J410" s="390">
        <f>+I410*$D410</f>
        <v>16800</v>
      </c>
      <c r="K410" s="389">
        <f>'Security Extension Dtl'!G339</f>
        <v>0</v>
      </c>
      <c r="L410" s="390">
        <f>+K410*$D410</f>
        <v>0</v>
      </c>
      <c r="M410" s="389">
        <v>0</v>
      </c>
      <c r="N410" s="390">
        <f>+M410*$D410</f>
        <v>0</v>
      </c>
      <c r="O410" s="389">
        <v>0</v>
      </c>
      <c r="P410" s="390">
        <f>+O410*$D410</f>
        <v>0</v>
      </c>
      <c r="Q410" s="389">
        <v>0</v>
      </c>
      <c r="R410" s="390">
        <f>+Q410*$D410</f>
        <v>0</v>
      </c>
      <c r="S410" s="389">
        <v>0</v>
      </c>
      <c r="T410" s="390">
        <f>+S410*$D410</f>
        <v>0</v>
      </c>
      <c r="U410" s="389">
        <v>0</v>
      </c>
      <c r="V410" s="390">
        <f>+U410*$D410</f>
        <v>0</v>
      </c>
      <c r="W410" s="389">
        <v>0</v>
      </c>
      <c r="X410" s="390">
        <f>+W410*$D410</f>
        <v>0</v>
      </c>
      <c r="Y410" s="390">
        <v>3</v>
      </c>
      <c r="Z410" s="390">
        <f>+Y410*$D410</f>
        <v>12600</v>
      </c>
      <c r="AA410" s="390">
        <v>0</v>
      </c>
      <c r="AB410" s="390">
        <f>+AA410*$D410</f>
        <v>0</v>
      </c>
      <c r="AC410" s="390"/>
      <c r="AD410" s="390"/>
      <c r="AE410" s="389">
        <v>0</v>
      </c>
      <c r="AF410" s="390">
        <f>+AE410*$D410</f>
        <v>0</v>
      </c>
      <c r="AG410" s="391">
        <f>E410+G410+I410+K410+M410+O410+Q410+S410+U410+W410+Y410+AA410+AC410+AE410</f>
        <v>14</v>
      </c>
      <c r="AH410" s="390">
        <f>+AG410*$D410</f>
        <v>58800</v>
      </c>
    </row>
    <row r="411" spans="1:34" ht="16.8">
      <c r="A411" s="416"/>
      <c r="B411" s="429"/>
      <c r="C411" s="414"/>
      <c r="D411" s="505"/>
      <c r="E411" s="389"/>
      <c r="F411" s="390"/>
      <c r="G411" s="389"/>
      <c r="H411" s="390"/>
      <c r="I411" s="389"/>
      <c r="J411" s="390"/>
      <c r="K411" s="389"/>
      <c r="L411" s="390"/>
      <c r="M411" s="389"/>
      <c r="N411" s="390"/>
      <c r="O411" s="389"/>
      <c r="P411" s="390"/>
      <c r="Q411" s="389"/>
      <c r="R411" s="390"/>
      <c r="S411" s="389"/>
      <c r="T411" s="390"/>
      <c r="U411" s="389"/>
      <c r="V411" s="390"/>
      <c r="W411" s="389"/>
      <c r="X411" s="390"/>
      <c r="Y411" s="390"/>
      <c r="Z411" s="390"/>
      <c r="AA411" s="390"/>
      <c r="AB411" s="390"/>
      <c r="AC411" s="390"/>
      <c r="AD411" s="390"/>
      <c r="AE411" s="389"/>
      <c r="AF411" s="390"/>
      <c r="AG411" s="391"/>
      <c r="AH411" s="390"/>
    </row>
    <row r="412" spans="1:34" ht="117.6">
      <c r="A412" s="404">
        <f>A410+1</f>
        <v>135</v>
      </c>
      <c r="B412" s="386" t="s">
        <v>956</v>
      </c>
      <c r="C412" s="387"/>
      <c r="D412" s="505"/>
      <c r="E412" s="389"/>
      <c r="F412" s="390"/>
      <c r="G412" s="389"/>
      <c r="H412" s="390"/>
      <c r="I412" s="389"/>
      <c r="J412" s="390"/>
      <c r="K412" s="389"/>
      <c r="L412" s="390"/>
      <c r="M412" s="389"/>
      <c r="N412" s="390"/>
      <c r="O412" s="389"/>
      <c r="P412" s="390"/>
      <c r="Q412" s="389"/>
      <c r="R412" s="390"/>
      <c r="S412" s="389"/>
      <c r="T412" s="390"/>
      <c r="U412" s="389"/>
      <c r="V412" s="390"/>
      <c r="W412" s="389"/>
      <c r="X412" s="390"/>
      <c r="Y412" s="390"/>
      <c r="Z412" s="390"/>
      <c r="AA412" s="390"/>
      <c r="AB412" s="390"/>
      <c r="AC412" s="390"/>
      <c r="AD412" s="390"/>
      <c r="AE412" s="389"/>
      <c r="AF412" s="390"/>
      <c r="AG412" s="391"/>
      <c r="AH412" s="390"/>
    </row>
    <row r="413" spans="1:34" ht="16.8">
      <c r="A413" s="416"/>
      <c r="B413" s="429" t="s">
        <v>975</v>
      </c>
      <c r="C413" s="387" t="s">
        <v>10</v>
      </c>
      <c r="D413" s="505">
        <v>720</v>
      </c>
      <c r="E413" s="389">
        <v>50</v>
      </c>
      <c r="F413" s="390">
        <f>+E413*$D413</f>
        <v>36000</v>
      </c>
      <c r="G413" s="389">
        <v>50</v>
      </c>
      <c r="H413" s="390">
        <f>+G413*$D413</f>
        <v>36000</v>
      </c>
      <c r="I413" s="389">
        <v>50</v>
      </c>
      <c r="J413" s="390">
        <f>+I413*$D413</f>
        <v>36000</v>
      </c>
      <c r="K413" s="389">
        <v>0</v>
      </c>
      <c r="L413" s="390">
        <f>+K413*$D413</f>
        <v>0</v>
      </c>
      <c r="M413" s="389">
        <v>0</v>
      </c>
      <c r="N413" s="390">
        <f>+M413*$D413</f>
        <v>0</v>
      </c>
      <c r="O413" s="389">
        <v>0</v>
      </c>
      <c r="P413" s="390">
        <f>+O413*$D413</f>
        <v>0</v>
      </c>
      <c r="Q413" s="389">
        <v>0</v>
      </c>
      <c r="R413" s="390">
        <f>+Q413*$D413</f>
        <v>0</v>
      </c>
      <c r="S413" s="389">
        <v>0</v>
      </c>
      <c r="T413" s="390">
        <f>+S413*$D413</f>
        <v>0</v>
      </c>
      <c r="U413" s="389">
        <v>0</v>
      </c>
      <c r="V413" s="390">
        <f>+U413*$D413</f>
        <v>0</v>
      </c>
      <c r="W413" s="389">
        <v>0</v>
      </c>
      <c r="X413" s="390">
        <f>+W413*$D413</f>
        <v>0</v>
      </c>
      <c r="Y413" s="389">
        <v>0</v>
      </c>
      <c r="Z413" s="390">
        <f>+Y413*$D413</f>
        <v>0</v>
      </c>
      <c r="AA413" s="390">
        <v>0</v>
      </c>
      <c r="AB413" s="390">
        <f>+AA413*$D413</f>
        <v>0</v>
      </c>
      <c r="AC413" s="390"/>
      <c r="AD413" s="390"/>
      <c r="AE413" s="389">
        <v>0</v>
      </c>
      <c r="AF413" s="390">
        <f>+AE413*$D413</f>
        <v>0</v>
      </c>
      <c r="AG413" s="391">
        <f>E413+G413+I413+K413+M413+O413+Q413+S413+U413+W413+Y413+AA413+AC413+AE413</f>
        <v>150</v>
      </c>
      <c r="AH413" s="390">
        <f>+AG413*$D413</f>
        <v>108000</v>
      </c>
    </row>
    <row r="414" spans="1:34" ht="16.8">
      <c r="A414" s="416"/>
      <c r="B414" s="429"/>
      <c r="C414" s="414"/>
      <c r="D414" s="505"/>
      <c r="E414" s="498"/>
      <c r="F414" s="390"/>
      <c r="G414" s="498"/>
      <c r="H414" s="390"/>
      <c r="I414" s="498"/>
      <c r="J414" s="390"/>
      <c r="K414" s="389"/>
      <c r="L414" s="390"/>
      <c r="M414" s="389"/>
      <c r="N414" s="390"/>
      <c r="O414" s="389"/>
      <c r="P414" s="390"/>
      <c r="Q414" s="389"/>
      <c r="R414" s="390"/>
      <c r="S414" s="389"/>
      <c r="T414" s="390"/>
      <c r="U414" s="389"/>
      <c r="V414" s="390"/>
      <c r="W414" s="389"/>
      <c r="X414" s="390"/>
      <c r="Y414" s="498"/>
      <c r="Z414" s="390"/>
      <c r="AA414" s="390"/>
      <c r="AB414" s="390"/>
      <c r="AC414" s="390"/>
      <c r="AD414" s="390"/>
      <c r="AE414" s="389"/>
      <c r="AF414" s="390"/>
      <c r="AG414" s="391"/>
      <c r="AH414" s="390"/>
    </row>
    <row r="415" spans="1:34" ht="16.8">
      <c r="A415" s="416"/>
      <c r="B415" s="386" t="s">
        <v>976</v>
      </c>
      <c r="C415" s="387" t="s">
        <v>10</v>
      </c>
      <c r="D415" s="505">
        <v>840</v>
      </c>
      <c r="E415" s="390">
        <v>100</v>
      </c>
      <c r="F415" s="390">
        <f>+E415*$D415</f>
        <v>84000</v>
      </c>
      <c r="G415" s="390">
        <v>100</v>
      </c>
      <c r="H415" s="390">
        <f>+G415*$D415</f>
        <v>84000</v>
      </c>
      <c r="I415" s="390">
        <v>100</v>
      </c>
      <c r="J415" s="390">
        <f>+I415*$D415</f>
        <v>84000</v>
      </c>
      <c r="K415" s="390">
        <f>ROUND(+K412*0.3,0)</f>
        <v>0</v>
      </c>
      <c r="L415" s="390">
        <f>+K415*$D415</f>
        <v>0</v>
      </c>
      <c r="M415" s="390">
        <f>ROUND(+M412*0.3,0)</f>
        <v>0</v>
      </c>
      <c r="N415" s="390">
        <f>+M415*$D415</f>
        <v>0</v>
      </c>
      <c r="O415" s="389">
        <v>0</v>
      </c>
      <c r="P415" s="390">
        <f>+O415*$D415</f>
        <v>0</v>
      </c>
      <c r="Q415" s="390">
        <f>ROUND(+Q412*0.3,0)</f>
        <v>0</v>
      </c>
      <c r="R415" s="390">
        <f>+Q415*$D415</f>
        <v>0</v>
      </c>
      <c r="S415" s="390">
        <f>ROUND(+S412*0.3,0)</f>
        <v>0</v>
      </c>
      <c r="T415" s="390">
        <f>+S415*$D415</f>
        <v>0</v>
      </c>
      <c r="U415" s="390">
        <f>ROUND(+U412*0.3,0)</f>
        <v>0</v>
      </c>
      <c r="V415" s="390">
        <f>+U415*$D415</f>
        <v>0</v>
      </c>
      <c r="W415" s="390">
        <f>ROUND(+W412*0.3,0)</f>
        <v>0</v>
      </c>
      <c r="X415" s="390">
        <f>+W415*$D415</f>
        <v>0</v>
      </c>
      <c r="Y415" s="390">
        <v>0</v>
      </c>
      <c r="Z415" s="390">
        <f>+Y415*$D415</f>
        <v>0</v>
      </c>
      <c r="AA415" s="390">
        <v>0</v>
      </c>
      <c r="AB415" s="390">
        <f>+AA415*$D415</f>
        <v>0</v>
      </c>
      <c r="AC415" s="390"/>
      <c r="AD415" s="390"/>
      <c r="AE415" s="390">
        <v>0</v>
      </c>
      <c r="AF415" s="390">
        <f>+AE415*$D415</f>
        <v>0</v>
      </c>
      <c r="AG415" s="391">
        <f>E415+G415+I415+K415+M415+O415+Q415+S415+U415+W415+Y415+AA415+AC415+AE415</f>
        <v>300</v>
      </c>
      <c r="AH415" s="390">
        <f>+AG415*$D415</f>
        <v>252000</v>
      </c>
    </row>
    <row r="416" spans="1:34" ht="16.8">
      <c r="A416" s="387"/>
      <c r="B416" s="412"/>
      <c r="C416" s="394"/>
      <c r="D416" s="505"/>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1"/>
      <c r="AH416" s="390"/>
    </row>
    <row r="417" spans="1:34" ht="16.8">
      <c r="A417" s="416"/>
      <c r="B417" s="386" t="s">
        <v>977</v>
      </c>
      <c r="C417" s="387" t="s">
        <v>10</v>
      </c>
      <c r="D417" s="505">
        <v>920</v>
      </c>
      <c r="E417" s="390">
        <v>50</v>
      </c>
      <c r="F417" s="390">
        <f>+E417*$D417</f>
        <v>46000</v>
      </c>
      <c r="G417" s="390">
        <v>50</v>
      </c>
      <c r="H417" s="390">
        <f>+G417*$D417</f>
        <v>46000</v>
      </c>
      <c r="I417" s="390">
        <v>50</v>
      </c>
      <c r="J417" s="390">
        <f>+I417*$D417</f>
        <v>46000</v>
      </c>
      <c r="K417" s="390">
        <f>ROUND(+K412*0.2,0)</f>
        <v>0</v>
      </c>
      <c r="L417" s="390">
        <f>+K417*$D417</f>
        <v>0</v>
      </c>
      <c r="M417" s="390">
        <f>ROUND(+M412*0.2,0)</f>
        <v>0</v>
      </c>
      <c r="N417" s="390">
        <f>+M417*$D417</f>
        <v>0</v>
      </c>
      <c r="O417" s="389">
        <v>0</v>
      </c>
      <c r="P417" s="390">
        <f>+O417*$D417</f>
        <v>0</v>
      </c>
      <c r="Q417" s="390">
        <f>ROUND(+Q412*0.2,0)</f>
        <v>0</v>
      </c>
      <c r="R417" s="390">
        <f>+Q417*$D417</f>
        <v>0</v>
      </c>
      <c r="S417" s="390">
        <f>ROUND(+S412*0.2,0)</f>
        <v>0</v>
      </c>
      <c r="T417" s="390">
        <f>+S417*$D417</f>
        <v>0</v>
      </c>
      <c r="U417" s="390">
        <f>ROUND(+U412*0.2,0)</f>
        <v>0</v>
      </c>
      <c r="V417" s="390">
        <f>+U417*$D417</f>
        <v>0</v>
      </c>
      <c r="W417" s="390">
        <f>ROUND(+W412*0.2,0)</f>
        <v>0</v>
      </c>
      <c r="X417" s="390">
        <f>+W417*$D417</f>
        <v>0</v>
      </c>
      <c r="Y417" s="390">
        <v>0</v>
      </c>
      <c r="Z417" s="390">
        <f>+Y417*$D417</f>
        <v>0</v>
      </c>
      <c r="AA417" s="390">
        <v>0</v>
      </c>
      <c r="AB417" s="390">
        <f>+AA417*$D417</f>
        <v>0</v>
      </c>
      <c r="AC417" s="390"/>
      <c r="AD417" s="390"/>
      <c r="AE417" s="390">
        <v>0</v>
      </c>
      <c r="AF417" s="390">
        <f>+AE417*$D417</f>
        <v>0</v>
      </c>
      <c r="AG417" s="391">
        <f>E417+G417+I417+K417+M417+O417+Q417+S417+U417+W417+Y417+AA417+AC417+AE417</f>
        <v>150</v>
      </c>
      <c r="AH417" s="390">
        <f>+AG417*$D417</f>
        <v>138000</v>
      </c>
    </row>
    <row r="418" spans="1:34" ht="16.8">
      <c r="A418" s="387"/>
      <c r="B418" s="412"/>
      <c r="C418" s="387"/>
      <c r="D418" s="401"/>
      <c r="E418" s="389"/>
      <c r="F418" s="389"/>
      <c r="G418" s="389"/>
      <c r="H418" s="389"/>
      <c r="I418" s="389"/>
      <c r="J418" s="389"/>
      <c r="K418" s="389"/>
      <c r="L418" s="389"/>
      <c r="M418" s="389"/>
      <c r="N418" s="389"/>
      <c r="O418" s="389"/>
      <c r="P418" s="389"/>
      <c r="Q418" s="389"/>
      <c r="R418" s="389"/>
      <c r="S418" s="389"/>
      <c r="T418" s="389"/>
      <c r="U418" s="389"/>
      <c r="V418" s="389"/>
      <c r="W418" s="389"/>
      <c r="X418" s="389"/>
      <c r="Y418" s="389"/>
      <c r="Z418" s="389"/>
      <c r="AA418" s="389"/>
      <c r="AB418" s="389"/>
      <c r="AC418" s="389"/>
      <c r="AD418" s="389"/>
      <c r="AE418" s="389"/>
      <c r="AF418" s="389"/>
      <c r="AG418" s="391"/>
      <c r="AH418" s="499"/>
    </row>
    <row r="419" spans="1:34" ht="16.8">
      <c r="A419" s="414"/>
      <c r="B419" s="415"/>
      <c r="C419" s="414"/>
      <c r="D419" s="389"/>
      <c r="E419" s="389"/>
      <c r="F419" s="390"/>
      <c r="G419" s="389"/>
      <c r="H419" s="390"/>
      <c r="I419" s="389"/>
      <c r="J419" s="390"/>
      <c r="K419" s="389"/>
      <c r="L419" s="390"/>
      <c r="M419" s="389"/>
      <c r="N419" s="390"/>
      <c r="O419" s="389"/>
      <c r="P419" s="390"/>
      <c r="Q419" s="389"/>
      <c r="R419" s="390"/>
      <c r="S419" s="389"/>
      <c r="T419" s="390"/>
      <c r="U419" s="390"/>
      <c r="V419" s="390"/>
      <c r="W419" s="389"/>
      <c r="X419" s="390"/>
      <c r="Y419" s="390"/>
      <c r="Z419" s="390"/>
      <c r="AA419" s="390"/>
      <c r="AB419" s="390"/>
      <c r="AC419" s="390"/>
      <c r="AD419" s="390"/>
      <c r="AE419" s="389"/>
      <c r="AF419" s="390"/>
      <c r="AG419" s="391"/>
      <c r="AH419" s="500"/>
    </row>
    <row r="420" spans="1:34" ht="16.8">
      <c r="A420" s="387"/>
      <c r="B420" s="421" t="s">
        <v>784</v>
      </c>
      <c r="C420" s="387"/>
      <c r="D420" s="401"/>
      <c r="E420" s="389"/>
      <c r="F420" s="413">
        <f>SUM(F351:F419)</f>
        <v>288405</v>
      </c>
      <c r="G420" s="389"/>
      <c r="H420" s="413">
        <f>SUM(H351:H419)</f>
        <v>239090</v>
      </c>
      <c r="I420" s="389"/>
      <c r="J420" s="413">
        <f>SUM(J351:J419)</f>
        <v>262130</v>
      </c>
      <c r="K420" s="389"/>
      <c r="L420" s="413">
        <f>SUM(L351:L419)</f>
        <v>0</v>
      </c>
      <c r="M420" s="389"/>
      <c r="N420" s="413">
        <f>SUM(N351:N419)</f>
        <v>0</v>
      </c>
      <c r="O420" s="389"/>
      <c r="P420" s="413">
        <f>SUM(P351:P419)</f>
        <v>0</v>
      </c>
      <c r="Q420" s="389"/>
      <c r="R420" s="413">
        <f>SUM(R351:R419)</f>
        <v>0</v>
      </c>
      <c r="S420" s="389"/>
      <c r="T420" s="413">
        <f>SUM(T351:T419)</f>
        <v>0</v>
      </c>
      <c r="U420" s="413"/>
      <c r="V420" s="413">
        <f>SUM(V351:V419)</f>
        <v>0</v>
      </c>
      <c r="W420" s="389"/>
      <c r="X420" s="413">
        <f>SUM(X351:X419)</f>
        <v>0</v>
      </c>
      <c r="Y420" s="413"/>
      <c r="Z420" s="413">
        <f>SUM(Z351:Z419)</f>
        <v>80370</v>
      </c>
      <c r="AA420" s="413"/>
      <c r="AB420" s="413">
        <f>SUM(AB351:AB419)</f>
        <v>0</v>
      </c>
      <c r="AC420" s="413"/>
      <c r="AD420" s="413">
        <f>SUM(AD351:AD419)</f>
        <v>0</v>
      </c>
      <c r="AE420" s="389"/>
      <c r="AF420" s="413">
        <f>SUM(AF351:AF419)</f>
        <v>581305</v>
      </c>
      <c r="AG420" s="391"/>
      <c r="AH420" s="413"/>
    </row>
    <row r="421" spans="1:34" ht="16.8">
      <c r="A421" s="392"/>
      <c r="B421" s="393"/>
      <c r="C421" s="392"/>
      <c r="D421" s="479"/>
      <c r="E421" s="457"/>
      <c r="F421" s="457"/>
      <c r="G421" s="457"/>
      <c r="H421" s="457"/>
      <c r="I421" s="457"/>
      <c r="J421" s="457"/>
      <c r="K421" s="457"/>
      <c r="L421" s="457"/>
      <c r="M421" s="457"/>
      <c r="N421" s="457"/>
      <c r="O421" s="457"/>
      <c r="P421" s="457"/>
      <c r="Q421" s="457"/>
      <c r="R421" s="457"/>
      <c r="S421" s="457"/>
      <c r="T421" s="457"/>
      <c r="U421" s="457"/>
      <c r="V421" s="457"/>
      <c r="W421" s="457"/>
      <c r="X421" s="457"/>
      <c r="Y421" s="457"/>
      <c r="Z421" s="457"/>
      <c r="AA421" s="457"/>
      <c r="AB421" s="457"/>
      <c r="AC421" s="457"/>
      <c r="AD421" s="457"/>
      <c r="AE421" s="457"/>
      <c r="AF421" s="457"/>
      <c r="AG421" s="391"/>
      <c r="AH421" s="501"/>
    </row>
    <row r="422" spans="1:34" ht="16.8">
      <c r="A422" s="392"/>
      <c r="B422" s="393"/>
      <c r="C422" s="392"/>
      <c r="D422" s="479"/>
      <c r="E422" s="457"/>
      <c r="F422" s="457"/>
      <c r="G422" s="457"/>
      <c r="H422" s="457"/>
      <c r="I422" s="457"/>
      <c r="J422" s="457"/>
      <c r="K422" s="457"/>
      <c r="L422" s="457"/>
      <c r="M422" s="457"/>
      <c r="N422" s="457"/>
      <c r="O422" s="457"/>
      <c r="P422" s="457"/>
      <c r="Q422" s="457"/>
      <c r="R422" s="457"/>
      <c r="S422" s="457"/>
      <c r="T422" s="457"/>
      <c r="U422" s="457"/>
      <c r="V422" s="457"/>
      <c r="W422" s="457"/>
      <c r="X422" s="457"/>
      <c r="Y422" s="457"/>
      <c r="Z422" s="457"/>
      <c r="AA422" s="457"/>
      <c r="AB422" s="457"/>
      <c r="AC422" s="457"/>
      <c r="AD422" s="457"/>
      <c r="AE422" s="457"/>
      <c r="AF422" s="457"/>
      <c r="AG422" s="424"/>
      <c r="AH422" s="501"/>
    </row>
    <row r="423" spans="1:34" ht="16.8">
      <c r="A423" s="392"/>
      <c r="B423" s="434" t="s">
        <v>523</v>
      </c>
      <c r="C423" s="392"/>
      <c r="D423" s="479"/>
      <c r="E423" s="457"/>
      <c r="F423" s="457"/>
      <c r="G423" s="457"/>
      <c r="H423" s="457"/>
      <c r="I423" s="457"/>
      <c r="J423" s="457"/>
      <c r="K423" s="457"/>
      <c r="L423" s="457"/>
      <c r="M423" s="457"/>
      <c r="N423" s="457"/>
      <c r="O423" s="457"/>
      <c r="P423" s="457"/>
      <c r="Q423" s="457"/>
      <c r="R423" s="457"/>
      <c r="S423" s="457"/>
      <c r="T423" s="457"/>
      <c r="U423" s="457"/>
      <c r="V423" s="457"/>
      <c r="W423" s="457"/>
      <c r="X423" s="457"/>
      <c r="Y423" s="457"/>
      <c r="Z423" s="457"/>
      <c r="AA423" s="457"/>
      <c r="AB423" s="457"/>
      <c r="AC423" s="457"/>
      <c r="AD423" s="457"/>
      <c r="AE423" s="457"/>
      <c r="AF423" s="457"/>
      <c r="AG423" s="424"/>
      <c r="AH423" s="502"/>
    </row>
    <row r="424" spans="1:34" ht="16.8">
      <c r="A424" s="392"/>
      <c r="B424" s="503" t="s">
        <v>366</v>
      </c>
      <c r="C424" s="424"/>
      <c r="D424" s="504"/>
      <c r="E424" s="505"/>
      <c r="F424" s="506">
        <f>ROUND(F454,0)</f>
        <v>4211952</v>
      </c>
      <c r="G424" s="505"/>
      <c r="H424" s="506">
        <f>ROUND(H454,0)</f>
        <v>5536662</v>
      </c>
      <c r="I424" s="505"/>
      <c r="J424" s="506">
        <f>ROUND(J454,0)</f>
        <v>6994523</v>
      </c>
      <c r="K424" s="505"/>
      <c r="L424" s="506">
        <f>ROUND(L454,0)</f>
        <v>872580</v>
      </c>
      <c r="M424" s="505"/>
      <c r="N424" s="506">
        <f>ROUND(N454,0)</f>
        <v>3784348</v>
      </c>
      <c r="O424" s="505"/>
      <c r="P424" s="506">
        <f>ROUND(P454,0)</f>
        <v>1802034</v>
      </c>
      <c r="Q424" s="505"/>
      <c r="R424" s="506">
        <f>ROUND(R454,0)</f>
        <v>5035900</v>
      </c>
      <c r="S424" s="505"/>
      <c r="T424" s="506">
        <f>ROUND(T454,0)</f>
        <v>365185</v>
      </c>
      <c r="U424" s="507"/>
      <c r="V424" s="506">
        <f>ROUND(V454,0)</f>
        <v>338425</v>
      </c>
      <c r="W424" s="505"/>
      <c r="X424" s="506">
        <f>ROUND(X454,0)</f>
        <v>462303</v>
      </c>
      <c r="Y424" s="507"/>
      <c r="Z424" s="506">
        <f>ROUND(Z454,0)</f>
        <v>709581</v>
      </c>
      <c r="AA424" s="507"/>
      <c r="AB424" s="506">
        <f>ROUND(AB454,0)</f>
        <v>2755089</v>
      </c>
      <c r="AC424" s="507"/>
      <c r="AD424" s="506">
        <f>ROUND(AD454,0)</f>
        <v>804332</v>
      </c>
      <c r="AE424" s="505"/>
      <c r="AF424" s="506">
        <f>ROUND(AF454,0)</f>
        <v>4030065</v>
      </c>
      <c r="AG424" s="424"/>
      <c r="AH424" s="506">
        <f>ROUND(SUM(AH10:AH419),0)</f>
        <v>37702978</v>
      </c>
    </row>
    <row r="425" spans="1:34" ht="16.8">
      <c r="A425" s="376"/>
      <c r="B425" s="433"/>
      <c r="C425" s="430"/>
      <c r="D425" s="505"/>
      <c r="E425" s="505"/>
      <c r="F425" s="507"/>
      <c r="G425" s="505"/>
      <c r="H425" s="507"/>
      <c r="I425" s="505"/>
      <c r="J425" s="507"/>
      <c r="K425" s="505"/>
      <c r="L425" s="507"/>
      <c r="M425" s="505"/>
      <c r="N425" s="507"/>
      <c r="O425" s="505"/>
      <c r="P425" s="507"/>
      <c r="Q425" s="505"/>
      <c r="R425" s="507"/>
      <c r="S425" s="505"/>
      <c r="T425" s="507"/>
      <c r="U425" s="507"/>
      <c r="V425" s="507"/>
      <c r="W425" s="505"/>
      <c r="X425" s="507"/>
      <c r="Y425" s="507"/>
      <c r="Z425" s="507"/>
      <c r="AA425" s="507"/>
      <c r="AB425" s="507"/>
      <c r="AC425" s="507"/>
      <c r="AD425" s="507"/>
      <c r="AE425" s="505"/>
      <c r="AF425" s="507"/>
      <c r="AG425" s="430"/>
      <c r="AH425" s="508"/>
    </row>
    <row r="426" spans="1:34" ht="16.8">
      <c r="A426" s="376"/>
      <c r="B426" s="433"/>
      <c r="C426" s="430"/>
      <c r="D426" s="505"/>
      <c r="E426" s="505"/>
      <c r="F426" s="507"/>
      <c r="G426" s="505"/>
      <c r="H426" s="507"/>
      <c r="I426" s="505"/>
      <c r="J426" s="507"/>
      <c r="K426" s="505"/>
      <c r="L426" s="507"/>
      <c r="M426" s="505"/>
      <c r="N426" s="507"/>
      <c r="O426" s="505"/>
      <c r="P426" s="507"/>
      <c r="Q426" s="505"/>
      <c r="R426" s="507"/>
      <c r="S426" s="505"/>
      <c r="T426" s="507"/>
      <c r="U426" s="507"/>
      <c r="V426" s="507"/>
      <c r="W426" s="505"/>
      <c r="X426" s="507"/>
      <c r="Y426" s="507"/>
      <c r="Z426" s="507"/>
      <c r="AA426" s="507"/>
      <c r="AB426" s="507"/>
      <c r="AC426" s="507"/>
      <c r="AD426" s="507"/>
      <c r="AE426" s="505"/>
      <c r="AF426" s="507"/>
      <c r="AG426" s="430"/>
      <c r="AH426" s="509"/>
    </row>
    <row r="427" spans="1:34" ht="16.8">
      <c r="A427" s="376"/>
      <c r="B427" s="510" t="s">
        <v>516</v>
      </c>
      <c r="C427" s="430"/>
      <c r="D427" s="505"/>
      <c r="E427" s="505"/>
      <c r="F427" s="507"/>
      <c r="G427" s="505"/>
      <c r="H427" s="507"/>
      <c r="I427" s="505"/>
      <c r="J427" s="507"/>
      <c r="K427" s="505"/>
      <c r="L427" s="507"/>
      <c r="M427" s="505"/>
      <c r="N427" s="507"/>
      <c r="O427" s="505"/>
      <c r="P427" s="507"/>
      <c r="Q427" s="505"/>
      <c r="R427" s="507"/>
      <c r="S427" s="505"/>
      <c r="T427" s="507"/>
      <c r="U427" s="507"/>
      <c r="V427" s="507"/>
      <c r="W427" s="505"/>
      <c r="X427" s="507"/>
      <c r="Y427" s="507"/>
      <c r="Z427" s="507"/>
      <c r="AA427" s="507"/>
      <c r="AB427" s="507"/>
      <c r="AC427" s="507"/>
      <c r="AD427" s="507"/>
      <c r="AE427" s="505"/>
      <c r="AF427" s="507"/>
      <c r="AG427" s="430"/>
      <c r="AH427" s="509">
        <f>AH424</f>
        <v>37702978</v>
      </c>
    </row>
    <row r="428" spans="1:34" ht="16.8">
      <c r="A428" s="376"/>
      <c r="B428" s="511"/>
      <c r="C428" s="430"/>
      <c r="D428" s="505"/>
      <c r="E428" s="505"/>
      <c r="F428" s="507"/>
      <c r="G428" s="505"/>
      <c r="H428" s="507"/>
      <c r="I428" s="505"/>
      <c r="J428" s="507"/>
      <c r="K428" s="505"/>
      <c r="L428" s="507"/>
      <c r="M428" s="505"/>
      <c r="N428" s="507"/>
      <c r="O428" s="505"/>
      <c r="P428" s="507"/>
      <c r="Q428" s="505"/>
      <c r="R428" s="507"/>
      <c r="S428" s="505"/>
      <c r="T428" s="507"/>
      <c r="U428" s="507"/>
      <c r="V428" s="507"/>
      <c r="W428" s="505"/>
      <c r="X428" s="507"/>
      <c r="Y428" s="507"/>
      <c r="Z428" s="507"/>
      <c r="AA428" s="507"/>
      <c r="AB428" s="507"/>
      <c r="AC428" s="507"/>
      <c r="AD428" s="507"/>
      <c r="AE428" s="505"/>
      <c r="AF428" s="507"/>
      <c r="AG428" s="430"/>
      <c r="AH428" s="507"/>
    </row>
    <row r="429" spans="1:34" ht="16.8">
      <c r="A429" s="392"/>
      <c r="B429" s="423" t="s">
        <v>24</v>
      </c>
      <c r="C429" s="392"/>
      <c r="D429" s="425"/>
      <c r="E429" s="426"/>
      <c r="F429" s="508">
        <f>ROUND(+F424*0.18,0)</f>
        <v>758151</v>
      </c>
      <c r="G429" s="426"/>
      <c r="H429" s="508">
        <f>ROUND(+H424*0.18,0)</f>
        <v>996599</v>
      </c>
      <c r="I429" s="426"/>
      <c r="J429" s="508">
        <f>ROUND(+J424*0.18,0)</f>
        <v>1259014</v>
      </c>
      <c r="K429" s="426"/>
      <c r="L429" s="508">
        <f>ROUND(+L424*0.18,0)</f>
        <v>157064</v>
      </c>
      <c r="M429" s="426"/>
      <c r="N429" s="508">
        <f>ROUND(+N424*0.18,0)</f>
        <v>681183</v>
      </c>
      <c r="O429" s="426"/>
      <c r="P429" s="508">
        <f>ROUND(+P424*0.18,0)</f>
        <v>324366</v>
      </c>
      <c r="Q429" s="426"/>
      <c r="R429" s="508">
        <f>ROUND(+R424*0.18,0)</f>
        <v>906462</v>
      </c>
      <c r="S429" s="426"/>
      <c r="T429" s="508">
        <f>ROUND(+T424*0.18,0)</f>
        <v>65733</v>
      </c>
      <c r="U429" s="509"/>
      <c r="V429" s="508">
        <f>ROUND(+V424*0.18,0)</f>
        <v>60917</v>
      </c>
      <c r="W429" s="426"/>
      <c r="X429" s="506">
        <f>ROUND(X460,0)</f>
        <v>0</v>
      </c>
      <c r="Y429" s="509"/>
      <c r="Z429" s="506">
        <f>ROUND(Z460,0)</f>
        <v>0</v>
      </c>
      <c r="AA429" s="509"/>
      <c r="AB429" s="506">
        <f>ROUND(AB460,0)</f>
        <v>0</v>
      </c>
      <c r="AC429" s="507"/>
      <c r="AD429" s="506">
        <f>ROUND(AD460,0)</f>
        <v>0</v>
      </c>
      <c r="AE429" s="426"/>
      <c r="AF429" s="508">
        <f>ROUND(+AF424*0.18,0)</f>
        <v>725412</v>
      </c>
      <c r="AG429" s="392"/>
      <c r="AH429" s="508">
        <f>ROUND(+AH427*0.18,0)</f>
        <v>6786536</v>
      </c>
    </row>
    <row r="430" spans="1:34" ht="16.8">
      <c r="A430" s="392"/>
      <c r="B430" s="423"/>
      <c r="C430" s="392"/>
      <c r="D430" s="425"/>
      <c r="E430" s="426"/>
      <c r="F430" s="426"/>
      <c r="G430" s="426"/>
      <c r="H430" s="426"/>
      <c r="I430" s="426"/>
      <c r="J430" s="426"/>
      <c r="K430" s="426"/>
      <c r="L430" s="426"/>
      <c r="M430" s="426"/>
      <c r="N430" s="426"/>
      <c r="O430" s="426"/>
      <c r="P430" s="426"/>
      <c r="Q430" s="426"/>
      <c r="R430" s="426"/>
      <c r="S430" s="426"/>
      <c r="T430" s="426"/>
      <c r="U430" s="426"/>
      <c r="V430" s="426"/>
      <c r="W430" s="426"/>
      <c r="X430" s="426"/>
      <c r="Y430" s="426"/>
      <c r="Z430" s="426"/>
      <c r="AA430" s="426"/>
      <c r="AB430" s="426"/>
      <c r="AC430" s="426"/>
      <c r="AD430" s="426"/>
      <c r="AE430" s="426"/>
      <c r="AF430" s="426"/>
      <c r="AG430" s="392"/>
      <c r="AH430" s="512"/>
    </row>
    <row r="431" spans="1:34" ht="16.8">
      <c r="A431" s="392"/>
      <c r="B431" s="423" t="s">
        <v>258</v>
      </c>
      <c r="C431" s="392"/>
      <c r="D431" s="392"/>
      <c r="E431" s="376"/>
      <c r="F431" s="508">
        <f>ROUND(SUM(F424:F429),0)</f>
        <v>4970103</v>
      </c>
      <c r="G431" s="376"/>
      <c r="H431" s="508">
        <f>ROUND(SUM(H424:H429),0)</f>
        <v>6533261</v>
      </c>
      <c r="I431" s="376"/>
      <c r="J431" s="508">
        <f>ROUND(SUM(J424:J429),0)</f>
        <v>8253537</v>
      </c>
      <c r="K431" s="376"/>
      <c r="L431" s="508">
        <f>ROUND(SUM(L424:L429),0)</f>
        <v>1029644</v>
      </c>
      <c r="M431" s="376"/>
      <c r="N431" s="508">
        <f>ROUND(SUM(N424:N429),0)</f>
        <v>4465531</v>
      </c>
      <c r="O431" s="376"/>
      <c r="P431" s="508">
        <f>ROUND(SUM(P424:P429),0)</f>
        <v>2126400</v>
      </c>
      <c r="Q431" s="376"/>
      <c r="R431" s="508">
        <f>ROUND(SUM(R424:R429),0)</f>
        <v>5942362</v>
      </c>
      <c r="S431" s="376"/>
      <c r="T431" s="508">
        <f>ROUND(SUM(T424:T429),0)</f>
        <v>430918</v>
      </c>
      <c r="U431" s="509"/>
      <c r="V431" s="508">
        <f>ROUND(SUM(V424:V429),0)</f>
        <v>399342</v>
      </c>
      <c r="W431" s="376"/>
      <c r="X431" s="508">
        <f>ROUND(SUM(X424:X429),0)</f>
        <v>462303</v>
      </c>
      <c r="Y431" s="509"/>
      <c r="Z431" s="508">
        <f>ROUND(SUM(Z424:Z429),0)</f>
        <v>709581</v>
      </c>
      <c r="AA431" s="509"/>
      <c r="AB431" s="508">
        <f>ROUND(SUM(AB424:AB429),0)</f>
        <v>2755089</v>
      </c>
      <c r="AC431" s="509"/>
      <c r="AD431" s="508">
        <f>ROUND(SUM(AD424:AD429),0)</f>
        <v>804332</v>
      </c>
      <c r="AE431" s="376"/>
      <c r="AF431" s="508">
        <f>ROUND(SUM(AF424:AF429),0)</f>
        <v>4755477</v>
      </c>
      <c r="AG431" s="392"/>
      <c r="AH431" s="508">
        <f>AH429+AH427</f>
        <v>44489514</v>
      </c>
    </row>
    <row r="432" spans="1:34" ht="16.8">
      <c r="A432" s="376"/>
      <c r="B432" s="513"/>
      <c r="C432" s="376"/>
      <c r="D432" s="376"/>
      <c r="E432" s="376"/>
      <c r="F432" s="509"/>
      <c r="G432" s="376"/>
      <c r="H432" s="509"/>
      <c r="I432" s="376"/>
      <c r="J432" s="509"/>
      <c r="K432" s="376"/>
      <c r="L432" s="509"/>
      <c r="M432" s="376"/>
      <c r="N432" s="509"/>
      <c r="O432" s="376"/>
      <c r="P432" s="509"/>
      <c r="Q432" s="376"/>
      <c r="R432" s="509"/>
      <c r="S432" s="376"/>
      <c r="T432" s="509"/>
      <c r="U432" s="509"/>
      <c r="V432" s="509"/>
      <c r="W432" s="376"/>
      <c r="X432" s="509"/>
      <c r="Y432" s="509"/>
      <c r="Z432" s="509"/>
      <c r="AA432" s="509"/>
      <c r="AB432" s="509"/>
      <c r="AC432" s="509"/>
      <c r="AD432" s="509"/>
      <c r="AE432" s="376"/>
      <c r="AF432" s="509"/>
      <c r="AG432" s="376"/>
      <c r="AH432" s="613" t="str">
        <f>CONCATENATE("Say"," Rs. ",ROUNDUP(AH431/10000000,2)," ","Cr")</f>
        <v>Say Rs. 4.45 Cr</v>
      </c>
    </row>
    <row r="433" spans="1:34">
      <c r="A433" s="18"/>
      <c r="B433" s="18"/>
      <c r="C433" s="18"/>
      <c r="D433" s="1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18"/>
      <c r="AH433" s="64"/>
    </row>
    <row r="434" spans="1: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67">
        <f>AH424+4556070</f>
        <v>42259048</v>
      </c>
    </row>
    <row r="435" spans="1:34">
      <c r="A435" s="22"/>
      <c r="B435" s="73" t="s">
        <v>289</v>
      </c>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68"/>
    </row>
    <row r="436" spans="1:34">
      <c r="A436" s="275"/>
      <c r="B436" s="78" t="str">
        <f>B9</f>
        <v>SUB HEAD  -I  SITE CLEARANCE</v>
      </c>
      <c r="C436" s="25"/>
      <c r="D436" s="65"/>
      <c r="E436" s="25"/>
      <c r="F436" s="79">
        <f>F48</f>
        <v>3798</v>
      </c>
      <c r="G436" s="25"/>
      <c r="H436" s="79">
        <f>H48</f>
        <v>5868</v>
      </c>
      <c r="I436" s="25"/>
      <c r="J436" s="79">
        <f>J48</f>
        <v>4644</v>
      </c>
      <c r="K436" s="25"/>
      <c r="L436" s="79">
        <f>L48</f>
        <v>49170</v>
      </c>
      <c r="M436" s="25"/>
      <c r="N436" s="79">
        <f>N48</f>
        <v>133605</v>
      </c>
      <c r="O436" s="25"/>
      <c r="P436" s="79">
        <f>P48</f>
        <v>0</v>
      </c>
      <c r="Q436" s="25"/>
      <c r="R436" s="79">
        <f>R48</f>
        <v>0</v>
      </c>
      <c r="S436" s="25"/>
      <c r="T436" s="79">
        <f>T48</f>
        <v>0</v>
      </c>
      <c r="U436" s="79"/>
      <c r="V436" s="79">
        <f>V48</f>
        <v>3230</v>
      </c>
      <c r="W436" s="25"/>
      <c r="X436" s="79">
        <f>X48</f>
        <v>1998</v>
      </c>
      <c r="Y436" s="79"/>
      <c r="Z436" s="79">
        <f>Z48</f>
        <v>6930</v>
      </c>
      <c r="AA436" s="79"/>
      <c r="AB436" s="79">
        <f>AB48</f>
        <v>22512</v>
      </c>
      <c r="AC436" s="79"/>
      <c r="AD436" s="79">
        <f>AD48</f>
        <v>3600</v>
      </c>
      <c r="AE436" s="25"/>
      <c r="AF436" s="79">
        <f>AF48</f>
        <v>25050</v>
      </c>
      <c r="AG436" s="25"/>
      <c r="AH436" s="79">
        <f>SUM(F436:AG436)</f>
        <v>260405</v>
      </c>
    </row>
    <row r="437" spans="1:34">
      <c r="A437" s="275"/>
      <c r="B437" s="78" t="str">
        <f>B50</f>
        <v>SUB HEAD -II EARTHWORK &amp; EXCAVATION</v>
      </c>
      <c r="C437" s="25"/>
      <c r="D437" s="65"/>
      <c r="E437" s="25"/>
      <c r="F437" s="79">
        <f>F75</f>
        <v>99528</v>
      </c>
      <c r="G437" s="25"/>
      <c r="H437" s="79">
        <f>H75</f>
        <v>162760</v>
      </c>
      <c r="I437" s="25"/>
      <c r="J437" s="79">
        <f>J75</f>
        <v>169815</v>
      </c>
      <c r="K437" s="25"/>
      <c r="L437" s="79">
        <f>L75</f>
        <v>19917.2</v>
      </c>
      <c r="M437" s="25"/>
      <c r="N437" s="79">
        <f>N75</f>
        <v>54294</v>
      </c>
      <c r="O437" s="25"/>
      <c r="P437" s="79">
        <f>P75</f>
        <v>0</v>
      </c>
      <c r="Q437" s="25"/>
      <c r="R437" s="79">
        <f>R75</f>
        <v>0</v>
      </c>
      <c r="S437" s="25"/>
      <c r="T437" s="79">
        <f>T75</f>
        <v>0</v>
      </c>
      <c r="U437" s="79"/>
      <c r="V437" s="79">
        <f>V75</f>
        <v>13111</v>
      </c>
      <c r="W437" s="25"/>
      <c r="X437" s="79">
        <f>X75</f>
        <v>71963</v>
      </c>
      <c r="Y437" s="79"/>
      <c r="Z437" s="79">
        <f>Z75</f>
        <v>1620</v>
      </c>
      <c r="AA437" s="79"/>
      <c r="AB437" s="79">
        <f>AB75</f>
        <v>573020</v>
      </c>
      <c r="AC437" s="79"/>
      <c r="AD437" s="79">
        <f>AD75</f>
        <v>24480</v>
      </c>
      <c r="AE437" s="25"/>
      <c r="AF437" s="79">
        <f>AF75</f>
        <v>191250</v>
      </c>
      <c r="AG437" s="25"/>
      <c r="AH437" s="79">
        <f t="shared" ref="AH437:AH451" si="64">SUM(F437:AG437)</f>
        <v>1381758.2</v>
      </c>
    </row>
    <row r="438" spans="1:34">
      <c r="A438" s="275"/>
      <c r="B438" s="78" t="str">
        <f>B77</f>
        <v>SUB HEAD III - ANTI-TERMITE TREATMENT</v>
      </c>
      <c r="C438" s="25"/>
      <c r="D438" s="65"/>
      <c r="E438" s="25"/>
      <c r="F438" s="79">
        <f>F81</f>
        <v>16560</v>
      </c>
      <c r="G438" s="25"/>
      <c r="H438" s="79">
        <f>H81</f>
        <v>33580</v>
      </c>
      <c r="I438" s="25"/>
      <c r="J438" s="79">
        <f>J81</f>
        <v>28060</v>
      </c>
      <c r="K438" s="25"/>
      <c r="L438" s="79">
        <f>L81</f>
        <v>3450</v>
      </c>
      <c r="M438" s="25"/>
      <c r="N438" s="79">
        <f>N81</f>
        <v>43700</v>
      </c>
      <c r="O438" s="25"/>
      <c r="P438" s="79">
        <f>P81</f>
        <v>0</v>
      </c>
      <c r="Q438" s="25"/>
      <c r="R438" s="79">
        <f>R81</f>
        <v>0</v>
      </c>
      <c r="S438" s="25"/>
      <c r="T438" s="79">
        <f>T81</f>
        <v>0</v>
      </c>
      <c r="U438" s="79"/>
      <c r="V438" s="79">
        <f>V81</f>
        <v>2760</v>
      </c>
      <c r="W438" s="25"/>
      <c r="X438" s="79">
        <f>X81</f>
        <v>4600</v>
      </c>
      <c r="Y438" s="79"/>
      <c r="Z438" s="79">
        <f>Z81</f>
        <v>0</v>
      </c>
      <c r="AA438" s="79"/>
      <c r="AB438" s="79">
        <f>AB81</f>
        <v>0</v>
      </c>
      <c r="AC438" s="79"/>
      <c r="AD438" s="79">
        <f>AD81</f>
        <v>0</v>
      </c>
      <c r="AE438" s="25"/>
      <c r="AF438" s="79">
        <f>AF81</f>
        <v>0</v>
      </c>
      <c r="AG438" s="25"/>
      <c r="AH438" s="79">
        <f t="shared" si="64"/>
        <v>132710</v>
      </c>
    </row>
    <row r="439" spans="1:34">
      <c r="A439" s="275"/>
      <c r="B439" s="78" t="str">
        <f>B83</f>
        <v>SUB HEAD -IV  PLAIN &amp; REINFORCED CEMENT CONCRETE WORKS</v>
      </c>
      <c r="C439" s="25"/>
      <c r="D439" s="65"/>
      <c r="E439" s="25"/>
      <c r="F439" s="79">
        <f>F115</f>
        <v>1432676</v>
      </c>
      <c r="G439" s="25"/>
      <c r="H439" s="79">
        <f>H115</f>
        <v>2596660</v>
      </c>
      <c r="I439" s="25"/>
      <c r="J439" s="79">
        <f>J115</f>
        <v>3193854</v>
      </c>
      <c r="K439" s="25"/>
      <c r="L439" s="79">
        <f>L115</f>
        <v>309540</v>
      </c>
      <c r="M439" s="25"/>
      <c r="N439" s="79">
        <f>N115</f>
        <v>1186060</v>
      </c>
      <c r="O439" s="25"/>
      <c r="P439" s="79">
        <f>P115</f>
        <v>739983</v>
      </c>
      <c r="Q439" s="25"/>
      <c r="R439" s="79">
        <f>R115</f>
        <v>0</v>
      </c>
      <c r="S439" s="25"/>
      <c r="T439" s="79">
        <f>T115</f>
        <v>0</v>
      </c>
      <c r="U439" s="79"/>
      <c r="V439" s="79">
        <f>V115</f>
        <v>122368</v>
      </c>
      <c r="W439" s="25"/>
      <c r="X439" s="79">
        <f>X115</f>
        <v>276842</v>
      </c>
      <c r="Y439" s="79"/>
      <c r="Z439" s="79">
        <f>Z115</f>
        <v>27291.896874999999</v>
      </c>
      <c r="AA439" s="79"/>
      <c r="AB439" s="79">
        <f>AB115</f>
        <v>708715</v>
      </c>
      <c r="AC439" s="79"/>
      <c r="AD439" s="79">
        <f>AD115</f>
        <v>637407</v>
      </c>
      <c r="AE439" s="25"/>
      <c r="AF439" s="79">
        <f>AF115</f>
        <v>768750</v>
      </c>
      <c r="AG439" s="25"/>
      <c r="AH439" s="79">
        <f t="shared" si="64"/>
        <v>12000146.896875</v>
      </c>
    </row>
    <row r="440" spans="1:34">
      <c r="A440" s="275"/>
      <c r="B440" s="24" t="str">
        <f>B117</f>
        <v xml:space="preserve">SUB HEAD V - MASONARY  WORK  </v>
      </c>
      <c r="C440" s="25"/>
      <c r="D440" s="65"/>
      <c r="E440" s="25"/>
      <c r="F440" s="79">
        <f>F129</f>
        <v>396680</v>
      </c>
      <c r="G440" s="25"/>
      <c r="H440" s="79">
        <f>H129</f>
        <v>660940</v>
      </c>
      <c r="I440" s="25"/>
      <c r="J440" s="79">
        <f>J129</f>
        <v>717640</v>
      </c>
      <c r="K440" s="25"/>
      <c r="L440" s="79">
        <f>L129</f>
        <v>74400</v>
      </c>
      <c r="M440" s="25"/>
      <c r="N440" s="79">
        <f>N129</f>
        <v>845820</v>
      </c>
      <c r="O440" s="25"/>
      <c r="P440" s="79">
        <f>P129</f>
        <v>233740</v>
      </c>
      <c r="Q440" s="25"/>
      <c r="R440" s="79">
        <f>R129</f>
        <v>0</v>
      </c>
      <c r="S440" s="25"/>
      <c r="T440" s="79">
        <f>T129</f>
        <v>0</v>
      </c>
      <c r="U440" s="79"/>
      <c r="V440" s="79">
        <f>V129</f>
        <v>71840</v>
      </c>
      <c r="W440" s="25"/>
      <c r="X440" s="79">
        <f>X129</f>
        <v>0</v>
      </c>
      <c r="Y440" s="79"/>
      <c r="Z440" s="79">
        <f>Z129</f>
        <v>86060</v>
      </c>
      <c r="AA440" s="79"/>
      <c r="AB440" s="79">
        <f>AB129</f>
        <v>0</v>
      </c>
      <c r="AC440" s="79"/>
      <c r="AD440" s="79">
        <f>AD129</f>
        <v>0</v>
      </c>
      <c r="AE440" s="25"/>
      <c r="AF440" s="79">
        <f>AF129</f>
        <v>923000</v>
      </c>
      <c r="AG440" s="25"/>
      <c r="AH440" s="79">
        <f t="shared" si="64"/>
        <v>4010120</v>
      </c>
    </row>
    <row r="441" spans="1:34">
      <c r="A441" s="275"/>
      <c r="B441" s="24" t="str">
        <f>B131</f>
        <v>SUB HEAD VI  -  PLASTERING &amp; SURFACE TREATMENT</v>
      </c>
      <c r="C441" s="25"/>
      <c r="D441" s="65"/>
      <c r="E441" s="25"/>
      <c r="F441" s="79">
        <f>F159</f>
        <v>471864</v>
      </c>
      <c r="G441" s="25"/>
      <c r="H441" s="79">
        <f>H159</f>
        <v>717892</v>
      </c>
      <c r="I441" s="25"/>
      <c r="J441" s="79">
        <f>J159</f>
        <v>990380</v>
      </c>
      <c r="K441" s="25"/>
      <c r="L441" s="79">
        <f>L159</f>
        <v>95041</v>
      </c>
      <c r="M441" s="25"/>
      <c r="N441" s="79">
        <f>N159</f>
        <v>544517.5956</v>
      </c>
      <c r="O441" s="25"/>
      <c r="P441" s="79">
        <f>P159</f>
        <v>401535</v>
      </c>
      <c r="Q441" s="25"/>
      <c r="R441" s="79">
        <f>R159</f>
        <v>0</v>
      </c>
      <c r="S441" s="25"/>
      <c r="T441" s="79">
        <f>T159</f>
        <v>0</v>
      </c>
      <c r="U441" s="79"/>
      <c r="V441" s="79">
        <f>V159</f>
        <v>10784</v>
      </c>
      <c r="W441" s="25"/>
      <c r="X441" s="79">
        <f>X159</f>
        <v>0</v>
      </c>
      <c r="Y441" s="79"/>
      <c r="Z441" s="79">
        <f>Z159</f>
        <v>122232</v>
      </c>
      <c r="AA441" s="79"/>
      <c r="AB441" s="79">
        <f>AB159</f>
        <v>0</v>
      </c>
      <c r="AC441" s="79"/>
      <c r="AD441" s="79">
        <f>AD159</f>
        <v>29230</v>
      </c>
      <c r="AE441" s="25"/>
      <c r="AF441" s="79">
        <f>AF159</f>
        <v>0</v>
      </c>
      <c r="AG441" s="25"/>
      <c r="AH441" s="79">
        <f t="shared" si="64"/>
        <v>3383475.5956000001</v>
      </c>
    </row>
    <row r="442" spans="1:34">
      <c r="A442" s="275"/>
      <c r="B442" s="24" t="str">
        <f>B161</f>
        <v>SUBHEAD-VII :  FALSE CEILING :</v>
      </c>
      <c r="C442" s="25"/>
      <c r="D442" s="65"/>
      <c r="E442" s="25"/>
      <c r="F442" s="79">
        <f>F165</f>
        <v>0</v>
      </c>
      <c r="G442" s="25"/>
      <c r="H442" s="79">
        <f>H165</f>
        <v>0</v>
      </c>
      <c r="I442" s="25"/>
      <c r="J442" s="79">
        <f>J165</f>
        <v>22680</v>
      </c>
      <c r="K442" s="25"/>
      <c r="L442" s="79">
        <f>L165</f>
        <v>0</v>
      </c>
      <c r="M442" s="25"/>
      <c r="N442" s="79">
        <f>N165</f>
        <v>0</v>
      </c>
      <c r="O442" s="25"/>
      <c r="P442" s="79">
        <f>P165</f>
        <v>0</v>
      </c>
      <c r="Q442" s="25"/>
      <c r="R442" s="79">
        <f>R165</f>
        <v>0</v>
      </c>
      <c r="S442" s="25"/>
      <c r="T442" s="79">
        <f>T165</f>
        <v>0</v>
      </c>
      <c r="U442" s="79"/>
      <c r="V442" s="79">
        <f>V165</f>
        <v>0</v>
      </c>
      <c r="W442" s="25"/>
      <c r="X442" s="79">
        <f>X165</f>
        <v>0</v>
      </c>
      <c r="Y442" s="79"/>
      <c r="Z442" s="79">
        <f>Z165</f>
        <v>49140</v>
      </c>
      <c r="AA442" s="79"/>
      <c r="AB442" s="79">
        <f>AB165</f>
        <v>0</v>
      </c>
      <c r="AC442" s="79"/>
      <c r="AD442" s="79">
        <f>AD165</f>
        <v>0</v>
      </c>
      <c r="AE442" s="25"/>
      <c r="AF442" s="79">
        <f>AF165</f>
        <v>0</v>
      </c>
      <c r="AG442" s="25"/>
      <c r="AH442" s="79">
        <f t="shared" si="64"/>
        <v>71820</v>
      </c>
    </row>
    <row r="443" spans="1:34">
      <c r="A443" s="275"/>
      <c r="B443" s="24" t="str">
        <f>B167</f>
        <v>SUB HEAD -VIII FLOORINGS</v>
      </c>
      <c r="C443" s="25"/>
      <c r="D443" s="65"/>
      <c r="E443" s="25"/>
      <c r="F443" s="79">
        <f>F189</f>
        <v>308216</v>
      </c>
      <c r="G443" s="25"/>
      <c r="H443" s="79">
        <f>H189</f>
        <v>310820</v>
      </c>
      <c r="I443" s="25"/>
      <c r="J443" s="79">
        <f>J189</f>
        <v>308577</v>
      </c>
      <c r="K443" s="25"/>
      <c r="L443" s="79">
        <f>L189</f>
        <v>32210</v>
      </c>
      <c r="M443" s="25"/>
      <c r="N443" s="79">
        <f>N189</f>
        <v>248007</v>
      </c>
      <c r="O443" s="25"/>
      <c r="P443" s="79">
        <f>P189</f>
        <v>199856</v>
      </c>
      <c r="Q443" s="25"/>
      <c r="R443" s="79">
        <f>R189</f>
        <v>0</v>
      </c>
      <c r="S443" s="25"/>
      <c r="T443" s="79">
        <f>T189</f>
        <v>0</v>
      </c>
      <c r="U443" s="79"/>
      <c r="V443" s="79">
        <f>V189</f>
        <v>17640</v>
      </c>
      <c r="W443" s="25"/>
      <c r="X443" s="79">
        <f>X189</f>
        <v>0</v>
      </c>
      <c r="Y443" s="79"/>
      <c r="Z443" s="79">
        <f>Z189</f>
        <v>157452</v>
      </c>
      <c r="AA443" s="79"/>
      <c r="AB443" s="79">
        <f>AB189</f>
        <v>705600</v>
      </c>
      <c r="AC443" s="79"/>
      <c r="AD443" s="79">
        <f>AD189</f>
        <v>27600</v>
      </c>
      <c r="AE443" s="25"/>
      <c r="AF443" s="79">
        <f>AF189</f>
        <v>0</v>
      </c>
      <c r="AG443" s="25"/>
      <c r="AH443" s="79">
        <f t="shared" si="64"/>
        <v>2315978</v>
      </c>
    </row>
    <row r="444" spans="1:34">
      <c r="A444" s="275"/>
      <c r="B444" s="24" t="str">
        <f>B191</f>
        <v>SUB HEAD - IX JOINERY WORKS</v>
      </c>
      <c r="C444" s="25"/>
      <c r="D444" s="65"/>
      <c r="E444" s="25"/>
      <c r="F444" s="79">
        <f>F210</f>
        <v>215470</v>
      </c>
      <c r="G444" s="25"/>
      <c r="H444" s="79">
        <f>H210</f>
        <v>283832</v>
      </c>
      <c r="I444" s="25"/>
      <c r="J444" s="79">
        <f>J210</f>
        <v>342778</v>
      </c>
      <c r="K444" s="25"/>
      <c r="L444" s="79">
        <f>L210</f>
        <v>185242</v>
      </c>
      <c r="M444" s="25"/>
      <c r="N444" s="79">
        <f>N210</f>
        <v>0</v>
      </c>
      <c r="O444" s="25"/>
      <c r="P444" s="79">
        <f>P210</f>
        <v>18740</v>
      </c>
      <c r="Q444" s="25"/>
      <c r="R444" s="79">
        <f>R210</f>
        <v>0</v>
      </c>
      <c r="S444" s="25"/>
      <c r="T444" s="79">
        <f>T210</f>
        <v>0</v>
      </c>
      <c r="U444" s="79"/>
      <c r="V444" s="79">
        <f>V210</f>
        <v>0</v>
      </c>
      <c r="W444" s="25"/>
      <c r="X444" s="79">
        <f>X210</f>
        <v>25140</v>
      </c>
      <c r="Y444" s="79"/>
      <c r="Z444" s="79">
        <f>Z210</f>
        <v>19942</v>
      </c>
      <c r="AA444" s="79"/>
      <c r="AB444" s="79">
        <f>AB210</f>
        <v>0</v>
      </c>
      <c r="AC444" s="79"/>
      <c r="AD444" s="79">
        <f>AD210</f>
        <v>0</v>
      </c>
      <c r="AE444" s="25"/>
      <c r="AF444" s="79">
        <f>AF210</f>
        <v>0</v>
      </c>
      <c r="AG444" s="25"/>
      <c r="AH444" s="79">
        <f t="shared" si="64"/>
        <v>1091144</v>
      </c>
    </row>
    <row r="445" spans="1:34">
      <c r="A445" s="275"/>
      <c r="B445" s="24" t="str">
        <f>B212</f>
        <v>SUB HEAD -X  ALUMINIUM WORKS</v>
      </c>
      <c r="C445" s="25"/>
      <c r="D445" s="65"/>
      <c r="E445" s="25"/>
      <c r="F445" s="79">
        <f>F231</f>
        <v>5000</v>
      </c>
      <c r="G445" s="25"/>
      <c r="H445" s="79">
        <f>H231</f>
        <v>7500</v>
      </c>
      <c r="I445" s="25"/>
      <c r="J445" s="79">
        <f>J231</f>
        <v>10000</v>
      </c>
      <c r="K445" s="25"/>
      <c r="L445" s="79">
        <f>L231</f>
        <v>66450</v>
      </c>
      <c r="M445" s="25"/>
      <c r="N445" s="79">
        <f>N231</f>
        <v>0</v>
      </c>
      <c r="O445" s="25"/>
      <c r="P445" s="79">
        <f>P231</f>
        <v>2500</v>
      </c>
      <c r="Q445" s="25"/>
      <c r="R445" s="79">
        <f>R231</f>
        <v>0</v>
      </c>
      <c r="S445" s="25"/>
      <c r="T445" s="79">
        <f>T231</f>
        <v>0</v>
      </c>
      <c r="U445" s="79"/>
      <c r="V445" s="79">
        <f>V231</f>
        <v>0</v>
      </c>
      <c r="W445" s="25"/>
      <c r="X445" s="79">
        <f>X231</f>
        <v>0</v>
      </c>
      <c r="Y445" s="79"/>
      <c r="Z445" s="79">
        <f>Z231</f>
        <v>0</v>
      </c>
      <c r="AA445" s="79"/>
      <c r="AB445" s="79">
        <f>AB231</f>
        <v>0</v>
      </c>
      <c r="AC445" s="79"/>
      <c r="AD445" s="79">
        <f>AD231</f>
        <v>0</v>
      </c>
      <c r="AE445" s="25"/>
      <c r="AF445" s="79">
        <f>AF231</f>
        <v>0</v>
      </c>
      <c r="AG445" s="25"/>
      <c r="AH445" s="79">
        <f t="shared" si="64"/>
        <v>91450</v>
      </c>
    </row>
    <row r="446" spans="1:34">
      <c r="A446" s="275"/>
      <c r="B446" s="24" t="str">
        <f>B233</f>
        <v>SUB HEAD -XI  WATER PROOFING</v>
      </c>
      <c r="C446" s="25"/>
      <c r="D446" s="65"/>
      <c r="E446" s="25"/>
      <c r="F446" s="79">
        <f>F245</f>
        <v>161160</v>
      </c>
      <c r="G446" s="25"/>
      <c r="H446" s="79">
        <f>H245</f>
        <v>328440</v>
      </c>
      <c r="I446" s="25"/>
      <c r="J446" s="79">
        <f>J245</f>
        <v>465120</v>
      </c>
      <c r="K446" s="25"/>
      <c r="L446" s="79">
        <f>L245</f>
        <v>34680</v>
      </c>
      <c r="M446" s="25"/>
      <c r="N446" s="79">
        <f>N245</f>
        <v>0</v>
      </c>
      <c r="O446" s="25"/>
      <c r="P446" s="79">
        <f>P245</f>
        <v>201960</v>
      </c>
      <c r="Q446" s="25"/>
      <c r="R446" s="79">
        <f>R245</f>
        <v>0</v>
      </c>
      <c r="S446" s="25"/>
      <c r="T446" s="79">
        <f>T245</f>
        <v>0</v>
      </c>
      <c r="U446" s="79"/>
      <c r="V446" s="79">
        <f>V245</f>
        <v>0</v>
      </c>
      <c r="W446" s="25"/>
      <c r="X446" s="79">
        <f>X245</f>
        <v>36660</v>
      </c>
      <c r="Y446" s="79"/>
      <c r="Z446" s="79">
        <f>Z245</f>
        <v>32640</v>
      </c>
      <c r="AA446" s="79"/>
      <c r="AB446" s="79">
        <f>AB245</f>
        <v>0</v>
      </c>
      <c r="AC446" s="79"/>
      <c r="AD446" s="79">
        <f>AD245</f>
        <v>51700</v>
      </c>
      <c r="AE446" s="25"/>
      <c r="AF446" s="79">
        <f>AF245</f>
        <v>0</v>
      </c>
      <c r="AG446" s="25"/>
      <c r="AH446" s="79">
        <f t="shared" si="64"/>
        <v>1312360</v>
      </c>
    </row>
    <row r="447" spans="1:34">
      <c r="A447" s="275"/>
      <c r="B447" s="24" t="str">
        <f>B247</f>
        <v>SUBHEAD- XII: STRUCTURAL STEEL WORK :</v>
      </c>
      <c r="C447" s="25"/>
      <c r="D447" s="65"/>
      <c r="E447" s="25"/>
      <c r="F447" s="79">
        <f>F270</f>
        <v>0</v>
      </c>
      <c r="G447" s="25"/>
      <c r="H447" s="79">
        <f>H270</f>
        <v>0</v>
      </c>
      <c r="I447" s="25"/>
      <c r="J447" s="79">
        <f>J270</f>
        <v>195250</v>
      </c>
      <c r="K447" s="25"/>
      <c r="L447" s="79">
        <f>L270</f>
        <v>0</v>
      </c>
      <c r="M447" s="25"/>
      <c r="N447" s="79">
        <f>N270</f>
        <v>720594</v>
      </c>
      <c r="O447" s="25"/>
      <c r="P447" s="79">
        <f>P270</f>
        <v>0</v>
      </c>
      <c r="Q447" s="25"/>
      <c r="R447" s="79">
        <f>R270</f>
        <v>4957779.5</v>
      </c>
      <c r="S447" s="25"/>
      <c r="T447" s="79">
        <f>T270</f>
        <v>360225</v>
      </c>
      <c r="U447" s="79"/>
      <c r="V447" s="79">
        <f>V270</f>
        <v>94212</v>
      </c>
      <c r="W447" s="25"/>
      <c r="X447" s="79">
        <f>X270</f>
        <v>0</v>
      </c>
      <c r="Y447" s="79"/>
      <c r="Z447" s="79">
        <f>Z270</f>
        <v>26638</v>
      </c>
      <c r="AA447" s="79"/>
      <c r="AB447" s="79">
        <f>AB270</f>
        <v>0</v>
      </c>
      <c r="AC447" s="79"/>
      <c r="AD447" s="79">
        <f>AD270</f>
        <v>0</v>
      </c>
      <c r="AE447" s="25"/>
      <c r="AF447" s="79">
        <f>AF270</f>
        <v>0</v>
      </c>
      <c r="AG447" s="25"/>
      <c r="AH447" s="79">
        <f t="shared" si="64"/>
        <v>6354698.5</v>
      </c>
    </row>
    <row r="448" spans="1:34">
      <c r="A448" s="275"/>
      <c r="B448" s="24" t="str">
        <f>B272</f>
        <v>SUB HEAD -XIII   APPROACH  ROADS</v>
      </c>
      <c r="C448" s="25"/>
      <c r="D448" s="65"/>
      <c r="E448" s="25"/>
      <c r="F448" s="79">
        <f>F288</f>
        <v>0</v>
      </c>
      <c r="G448" s="25"/>
      <c r="H448" s="79">
        <f>H288</f>
        <v>0</v>
      </c>
      <c r="I448" s="25"/>
      <c r="J448" s="79">
        <f>J288</f>
        <v>0</v>
      </c>
      <c r="K448" s="25"/>
      <c r="L448" s="79">
        <f>L288</f>
        <v>0</v>
      </c>
      <c r="M448" s="25"/>
      <c r="N448" s="79">
        <f>N288</f>
        <v>0</v>
      </c>
      <c r="O448" s="25"/>
      <c r="P448" s="79">
        <f>P288</f>
        <v>0</v>
      </c>
      <c r="Q448" s="25"/>
      <c r="R448" s="79">
        <f>R288</f>
        <v>0</v>
      </c>
      <c r="S448" s="25"/>
      <c r="T448" s="79">
        <f>T288</f>
        <v>0</v>
      </c>
      <c r="U448" s="79"/>
      <c r="V448" s="79">
        <f>V288</f>
        <v>0</v>
      </c>
      <c r="W448" s="25"/>
      <c r="X448" s="79">
        <f>X288</f>
        <v>0</v>
      </c>
      <c r="Y448" s="79"/>
      <c r="Z448" s="79">
        <f>Z288</f>
        <v>0</v>
      </c>
      <c r="AA448" s="79"/>
      <c r="AB448" s="79">
        <f>AB288</f>
        <v>745242</v>
      </c>
      <c r="AC448" s="79"/>
      <c r="AD448" s="79">
        <f>AD288</f>
        <v>0</v>
      </c>
      <c r="AE448" s="25"/>
      <c r="AF448" s="79">
        <f>AF288</f>
        <v>0</v>
      </c>
      <c r="AG448" s="25"/>
      <c r="AH448" s="79">
        <f t="shared" si="64"/>
        <v>745242</v>
      </c>
    </row>
    <row r="449" spans="1:43">
      <c r="A449" s="275"/>
      <c r="B449" s="24" t="str">
        <f>B290</f>
        <v>SUB HEAD -XIV SANITARY WORKS</v>
      </c>
      <c r="C449" s="25"/>
      <c r="D449" s="65"/>
      <c r="E449" s="25"/>
      <c r="F449" s="79">
        <f>F327</f>
        <v>217925</v>
      </c>
      <c r="G449" s="25"/>
      <c r="H449" s="79">
        <f>H327</f>
        <v>39120</v>
      </c>
      <c r="I449" s="25"/>
      <c r="J449" s="79">
        <f>J327</f>
        <v>112175</v>
      </c>
      <c r="K449" s="25"/>
      <c r="L449" s="79">
        <f>L327</f>
        <v>2480</v>
      </c>
      <c r="M449" s="25"/>
      <c r="N449" s="79">
        <f>N327</f>
        <v>7750</v>
      </c>
      <c r="O449" s="25"/>
      <c r="P449" s="79">
        <f>P327</f>
        <v>3720</v>
      </c>
      <c r="Q449" s="25"/>
      <c r="R449" s="79">
        <f>R327</f>
        <v>78120</v>
      </c>
      <c r="S449" s="25"/>
      <c r="T449" s="79">
        <f>T327</f>
        <v>4960</v>
      </c>
      <c r="U449" s="79"/>
      <c r="V449" s="79">
        <f>V327</f>
        <v>2480</v>
      </c>
      <c r="W449" s="25"/>
      <c r="X449" s="79">
        <f>X327</f>
        <v>3100</v>
      </c>
      <c r="Y449" s="79"/>
      <c r="Z449" s="79">
        <f>Z327</f>
        <v>87305</v>
      </c>
      <c r="AA449" s="79"/>
      <c r="AB449" s="79">
        <f>AB327</f>
        <v>0</v>
      </c>
      <c r="AC449" s="79"/>
      <c r="AD449" s="79">
        <f>AD327</f>
        <v>20075</v>
      </c>
      <c r="AE449" s="25"/>
      <c r="AF449" s="79">
        <f>AF327</f>
        <v>637980</v>
      </c>
      <c r="AG449" s="25"/>
      <c r="AH449" s="79">
        <f t="shared" si="64"/>
        <v>1217190</v>
      </c>
    </row>
    <row r="450" spans="1:43">
      <c r="A450" s="275"/>
      <c r="B450" s="24" t="str">
        <f>B329</f>
        <v>SUB HEAD -XV  EXTERNAL SEWAGE SYSTEM</v>
      </c>
      <c r="C450" s="25"/>
      <c r="D450" s="65"/>
      <c r="E450" s="25"/>
      <c r="F450" s="79">
        <f>F347</f>
        <v>594670</v>
      </c>
      <c r="G450" s="25"/>
      <c r="H450" s="79">
        <f>H347</f>
        <v>150160</v>
      </c>
      <c r="I450" s="25"/>
      <c r="J450" s="79">
        <f>J347</f>
        <v>171420</v>
      </c>
      <c r="K450" s="25"/>
      <c r="L450" s="79">
        <f>L347</f>
        <v>0</v>
      </c>
      <c r="M450" s="25"/>
      <c r="N450" s="79">
        <f>N347</f>
        <v>0</v>
      </c>
      <c r="O450" s="25"/>
      <c r="P450" s="79">
        <f>P347</f>
        <v>0</v>
      </c>
      <c r="Q450" s="25"/>
      <c r="R450" s="79">
        <f>R347</f>
        <v>0</v>
      </c>
      <c r="S450" s="25"/>
      <c r="T450" s="79">
        <f>T347</f>
        <v>0</v>
      </c>
      <c r="U450" s="79"/>
      <c r="V450" s="79">
        <f>V347</f>
        <v>0</v>
      </c>
      <c r="W450" s="25"/>
      <c r="X450" s="79">
        <f>X347</f>
        <v>42000</v>
      </c>
      <c r="Y450" s="79"/>
      <c r="Z450" s="79">
        <f>Z347</f>
        <v>11960</v>
      </c>
      <c r="AA450" s="79"/>
      <c r="AB450" s="79">
        <f>AB347</f>
        <v>0</v>
      </c>
      <c r="AC450" s="79"/>
      <c r="AD450" s="79">
        <f>AD347</f>
        <v>10240</v>
      </c>
      <c r="AE450" s="25"/>
      <c r="AF450" s="79">
        <f>AF347</f>
        <v>902730</v>
      </c>
      <c r="AG450" s="25"/>
      <c r="AH450" s="79">
        <f t="shared" si="64"/>
        <v>1883180</v>
      </c>
    </row>
    <row r="451" spans="1:43">
      <c r="A451" s="275"/>
      <c r="B451" s="24" t="str">
        <f>B349</f>
        <v>SUB HEAD -XVI  WATER SUPPLY SERVICES</v>
      </c>
      <c r="C451" s="25"/>
      <c r="D451" s="65"/>
      <c r="E451" s="25"/>
      <c r="F451" s="79">
        <f>F420</f>
        <v>288405</v>
      </c>
      <c r="G451" s="25"/>
      <c r="H451" s="79">
        <f>H420</f>
        <v>239090</v>
      </c>
      <c r="I451" s="25"/>
      <c r="J451" s="79">
        <f>J420</f>
        <v>262130</v>
      </c>
      <c r="K451" s="25"/>
      <c r="L451" s="79">
        <f>L420</f>
        <v>0</v>
      </c>
      <c r="M451" s="25"/>
      <c r="N451" s="79">
        <f>N420</f>
        <v>0</v>
      </c>
      <c r="O451" s="25"/>
      <c r="P451" s="79">
        <f>P420</f>
        <v>0</v>
      </c>
      <c r="Q451" s="25"/>
      <c r="R451" s="79">
        <f>R420</f>
        <v>0</v>
      </c>
      <c r="S451" s="25"/>
      <c r="T451" s="79">
        <f>T420</f>
        <v>0</v>
      </c>
      <c r="U451" s="79"/>
      <c r="V451" s="79">
        <f>V420</f>
        <v>0</v>
      </c>
      <c r="W451" s="25"/>
      <c r="X451" s="79">
        <f>X420</f>
        <v>0</v>
      </c>
      <c r="Y451" s="79"/>
      <c r="Z451" s="79">
        <f>Z420</f>
        <v>80370</v>
      </c>
      <c r="AA451" s="79"/>
      <c r="AB451" s="79">
        <f>AB420</f>
        <v>0</v>
      </c>
      <c r="AC451" s="79"/>
      <c r="AD451" s="79">
        <f>AD420</f>
        <v>0</v>
      </c>
      <c r="AE451" s="25"/>
      <c r="AF451" s="79">
        <f>AF420</f>
        <v>581305</v>
      </c>
      <c r="AG451" s="25"/>
      <c r="AH451" s="79">
        <f t="shared" si="64"/>
        <v>1451300</v>
      </c>
    </row>
    <row r="452" spans="1:43">
      <c r="A452" s="275"/>
      <c r="B452" s="24"/>
      <c r="C452" s="25"/>
      <c r="D452" s="6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69"/>
    </row>
    <row r="453" spans="1:43">
      <c r="A453" s="275"/>
      <c r="B453" s="24"/>
      <c r="C453" s="25"/>
      <c r="D453" s="6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69"/>
    </row>
    <row r="454" spans="1:43" s="164" customFormat="1">
      <c r="A454" s="275"/>
      <c r="B454" s="162" t="s">
        <v>33</v>
      </c>
      <c r="C454" s="163"/>
      <c r="D454" s="258"/>
      <c r="E454" s="163"/>
      <c r="F454" s="165">
        <f>ROUND(SUM(F435:F453),0)</f>
        <v>4211952</v>
      </c>
      <c r="G454" s="163"/>
      <c r="H454" s="165">
        <f>ROUND(SUM(H435:H453),0)</f>
        <v>5536662</v>
      </c>
      <c r="I454" s="163"/>
      <c r="J454" s="165">
        <f>ROUND(SUM(J435:J453),0)</f>
        <v>6994523</v>
      </c>
      <c r="K454" s="163"/>
      <c r="L454" s="165">
        <f>ROUND(SUM(L435:L453),0)</f>
        <v>872580</v>
      </c>
      <c r="M454" s="163"/>
      <c r="N454" s="165">
        <f>ROUND(SUM(N435:N453),0)</f>
        <v>3784348</v>
      </c>
      <c r="O454" s="163"/>
      <c r="P454" s="165">
        <f>ROUND(SUM(P435:P453),0)</f>
        <v>1802034</v>
      </c>
      <c r="Q454" s="163"/>
      <c r="R454" s="165">
        <f>ROUND(SUM(R435:R453),0)</f>
        <v>5035900</v>
      </c>
      <c r="S454" s="163"/>
      <c r="T454" s="165">
        <f>ROUND(SUM(T435:T453),0)</f>
        <v>365185</v>
      </c>
      <c r="U454" s="165"/>
      <c r="V454" s="165">
        <f>ROUND(SUM(V435:V453),0)</f>
        <v>338425</v>
      </c>
      <c r="W454" s="163"/>
      <c r="X454" s="165">
        <f>ROUND(SUM(X435:X453),0)</f>
        <v>462303</v>
      </c>
      <c r="Y454" s="165"/>
      <c r="Z454" s="165">
        <f>ROUND(SUM(Z435:Z453),0)</f>
        <v>709581</v>
      </c>
      <c r="AA454" s="165"/>
      <c r="AB454" s="165">
        <f>ROUND(SUM(AB435:AB453),0)</f>
        <v>2755089</v>
      </c>
      <c r="AC454" s="165"/>
      <c r="AD454" s="165">
        <f>ROUND(SUM(AD435:AD453),0)</f>
        <v>804332</v>
      </c>
      <c r="AE454" s="163"/>
      <c r="AF454" s="165">
        <f>ROUND(SUM(AF435:AF453),0)</f>
        <v>4030065</v>
      </c>
      <c r="AG454" s="25"/>
      <c r="AH454" s="165">
        <f>ROUND(SUM(AH435:AH453),0)</f>
        <v>37702978</v>
      </c>
      <c r="AI454" s="300"/>
      <c r="AJ454" s="540"/>
      <c r="AK454" s="373"/>
      <c r="AL454" s="373"/>
      <c r="AM454"/>
      <c r="AN454"/>
      <c r="AO454"/>
      <c r="AP454"/>
      <c r="AQ454"/>
    </row>
    <row r="455" spans="1:43">
      <c r="A455" s="275"/>
      <c r="B455" s="24"/>
      <c r="C455" s="25"/>
      <c r="D455" s="6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186"/>
    </row>
    <row r="456" spans="1:43">
      <c r="A456" s="275"/>
      <c r="B456" s="24"/>
      <c r="C456" s="25"/>
      <c r="D456" s="65"/>
      <c r="E456" s="25"/>
      <c r="F456" s="79">
        <f>ROUND(F420+F347+F327+F270+F245+F231+F210+F189+F165+F159+F129+F115+F81+F75+F48,0)</f>
        <v>4211952</v>
      </c>
      <c r="G456" s="25"/>
      <c r="H456" s="79">
        <f>ROUND(H420+H347+H327+H270+H245+H231+H210+H189+H165+H159+H129+H115+H81+H75+H48,0)</f>
        <v>5536662</v>
      </c>
      <c r="I456" s="25"/>
      <c r="J456" s="79">
        <f>ROUND(J420+J347+J327+J270+J245+J231+J210+J189+J165+J159+J129+J115+J81+J75+J48,0)</f>
        <v>6994523</v>
      </c>
      <c r="K456" s="25"/>
      <c r="L456" s="79">
        <f>ROUND(L420+L347+L327+L270+L245+L231+L210+L189+L165+L159+L129+L115+L81+L75+L48,0)</f>
        <v>872580</v>
      </c>
      <c r="M456" s="25"/>
      <c r="N456" s="79">
        <f>ROUND(N420+N347+N327+N270+N245+N231+N210+N189+N165+N159+N129+N115+N81+N75+N48,0)</f>
        <v>3784348</v>
      </c>
      <c r="O456" s="25"/>
      <c r="P456" s="79">
        <f>ROUND(P420+P347+P327+P270+P245+P231+P210+P189+P165+P159+P129+P115+P81+P75+P48,0)</f>
        <v>1802034</v>
      </c>
      <c r="Q456" s="25"/>
      <c r="R456" s="79">
        <f>ROUND(R420+R347+R327+R270+R245+R231+R210+R189+R165+R159+R129+R115+R81+R75+R48,0)</f>
        <v>5035900</v>
      </c>
      <c r="S456" s="25"/>
      <c r="T456" s="79">
        <f>ROUND(T420+T347+T327+T270+T245+T231+T210+T189+T165+T159+T129+T115+T81+T75+T48,0)</f>
        <v>365185</v>
      </c>
      <c r="U456" s="25"/>
      <c r="V456" s="79">
        <f>ROUND(V420+V347+V327+V270+V245+V231+V210+V189+V165+V159+V129+V115+V81+V75+V48,0)</f>
        <v>338425</v>
      </c>
      <c r="W456" s="25"/>
      <c r="X456" s="79">
        <f>ROUND(X420+X347+X327+X270+X245+X231+X210+X189+X165+X159+X129+X115+X81+X75+X48,0)</f>
        <v>462303</v>
      </c>
      <c r="Y456" s="79"/>
      <c r="Z456" s="79">
        <f>ROUND(Z420+Z347+Z327+Z270+Z245+Z231+Z210+Z189+Z165+Z159+Z129+Z115+Z81+Z75+Z48,0)</f>
        <v>709581</v>
      </c>
      <c r="AA456" s="79"/>
      <c r="AB456" s="79">
        <f>ROUND(AB420+AB347+AB327+AB270+AB245+AB231+AB210+AB189+AB165+AB159+AB129+AB115+AB81+AB75+AB48,0)</f>
        <v>2009847</v>
      </c>
      <c r="AC456" s="79"/>
      <c r="AD456" s="79">
        <f>ROUND(AD420+AD347+AD327+AD270+AD245+AD231+AD210+AD189+AD165+AD159+AD129+AD115+AD81+AD75+AD48,0)</f>
        <v>804332</v>
      </c>
      <c r="AE456" s="25"/>
      <c r="AF456" s="79">
        <f>ROUND(AF420+AF347+AF327+AF270+AF245+AF231+AF210+AF189+AF165+AF159+AF129+AF115+AF81+AF75+AF48,0)</f>
        <v>4030065</v>
      </c>
      <c r="AG456" s="25"/>
      <c r="AH456" s="79">
        <f>SUM(F456:AG456)</f>
        <v>36957737</v>
      </c>
    </row>
    <row r="457" spans="1:43">
      <c r="A457" s="275"/>
      <c r="B457" s="24"/>
      <c r="C457" s="25"/>
      <c r="D457" s="6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186">
        <f>AH454-AH456</f>
        <v>745241</v>
      </c>
    </row>
    <row r="458" spans="1:43">
      <c r="A458" s="275"/>
      <c r="B458" s="24"/>
      <c r="C458" s="25"/>
      <c r="D458" s="65"/>
      <c r="E458" s="25"/>
      <c r="F458" s="79">
        <f>F454-F456</f>
        <v>0</v>
      </c>
      <c r="G458" s="25"/>
      <c r="H458" s="79">
        <f>H454-H456</f>
        <v>0</v>
      </c>
      <c r="I458" s="25"/>
      <c r="J458" s="79">
        <f>J454-J456</f>
        <v>0</v>
      </c>
      <c r="K458" s="25"/>
      <c r="L458" s="79">
        <f>L454-L456</f>
        <v>0</v>
      </c>
      <c r="M458" s="25"/>
      <c r="N458" s="79">
        <f>N454-N456</f>
        <v>0</v>
      </c>
      <c r="O458" s="25"/>
      <c r="P458" s="79">
        <f>P454-P456</f>
        <v>0</v>
      </c>
      <c r="Q458" s="25"/>
      <c r="R458" s="79">
        <f>R454-R456</f>
        <v>0</v>
      </c>
      <c r="S458" s="25"/>
      <c r="T458" s="79">
        <f>T454-T456</f>
        <v>0</v>
      </c>
      <c r="U458" s="25"/>
      <c r="V458" s="79">
        <f>V454-V456</f>
        <v>0</v>
      </c>
      <c r="W458" s="25"/>
      <c r="X458" s="79">
        <f>X454-X456</f>
        <v>0</v>
      </c>
      <c r="Y458" s="79"/>
      <c r="Z458" s="79">
        <f>Z454-Z456</f>
        <v>0</v>
      </c>
      <c r="AA458" s="79"/>
      <c r="AB458" s="79">
        <f>AB454-AB456</f>
        <v>745242</v>
      </c>
      <c r="AC458" s="79"/>
      <c r="AD458" s="79">
        <f>AD454-AD456</f>
        <v>0</v>
      </c>
      <c r="AE458" s="25"/>
      <c r="AF458" s="79">
        <f>AF454-AF456</f>
        <v>0</v>
      </c>
      <c r="AG458" s="25"/>
      <c r="AH458" s="79">
        <f>AH454-AH456</f>
        <v>745241</v>
      </c>
    </row>
    <row r="459" spans="1:43">
      <c r="A459" s="275"/>
      <c r="B459" s="24"/>
      <c r="C459" s="25"/>
      <c r="D459" s="6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302">
        <f>AH424-AH454</f>
        <v>0</v>
      </c>
    </row>
    <row r="460" spans="1:43">
      <c r="A460" s="275"/>
      <c r="B460" s="74"/>
      <c r="C460" s="25"/>
      <c r="D460" s="6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69"/>
    </row>
    <row r="461" spans="1:43">
      <c r="A461" s="275"/>
      <c r="B461" s="74"/>
      <c r="C461" s="25"/>
      <c r="D461" s="6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69"/>
    </row>
    <row r="462" spans="1:43">
      <c r="A462" s="275"/>
      <c r="B462" s="74"/>
      <c r="C462" s="25"/>
      <c r="D462" s="6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69"/>
    </row>
    <row r="463" spans="1:43">
      <c r="A463" s="275"/>
      <c r="B463" s="74"/>
      <c r="C463" s="25"/>
      <c r="D463" s="6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69"/>
    </row>
    <row r="464" spans="1:43">
      <c r="A464" s="275"/>
      <c r="B464" s="75"/>
      <c r="C464" s="25"/>
      <c r="D464" s="6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69"/>
    </row>
    <row r="465" spans="1:34">
      <c r="A465" s="275"/>
      <c r="B465" s="95"/>
      <c r="C465" s="25"/>
      <c r="D465" s="6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69"/>
    </row>
    <row r="466" spans="1:34">
      <c r="A466" s="275"/>
      <c r="B466" s="74"/>
      <c r="C466" s="25"/>
      <c r="D466" s="6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69"/>
    </row>
    <row r="467" spans="1:34">
      <c r="A467" s="275"/>
      <c r="B467" s="76"/>
      <c r="C467" s="25"/>
      <c r="D467" s="6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69"/>
    </row>
    <row r="468" spans="1:34">
      <c r="A468" s="275"/>
      <c r="B468" s="76"/>
      <c r="C468" s="25"/>
      <c r="D468" s="6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69"/>
    </row>
    <row r="469" spans="1:34">
      <c r="A469" s="275"/>
      <c r="B469" s="76"/>
      <c r="C469" s="25"/>
      <c r="D469" s="6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69"/>
    </row>
    <row r="470" spans="1:34">
      <c r="A470" s="275"/>
      <c r="B470" s="76"/>
      <c r="C470" s="25"/>
      <c r="D470" s="6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69"/>
    </row>
    <row r="471" spans="1:34">
      <c r="A471" s="275"/>
      <c r="B471" s="76"/>
      <c r="C471" s="25"/>
      <c r="D471" s="6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69"/>
    </row>
    <row r="472" spans="1:34">
      <c r="A472" s="275"/>
      <c r="B472" s="77"/>
      <c r="C472" s="25"/>
      <c r="D472" s="6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69"/>
    </row>
    <row r="473" spans="1:34">
      <c r="A473" s="275"/>
      <c r="B473" s="77"/>
      <c r="C473" s="25"/>
      <c r="D473" s="6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69"/>
    </row>
    <row r="474" spans="1:34">
      <c r="A474" s="275"/>
      <c r="B474" s="77"/>
      <c r="C474" s="25"/>
      <c r="D474" s="6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69"/>
    </row>
    <row r="475" spans="1:34">
      <c r="A475" s="275"/>
      <c r="B475" s="77"/>
      <c r="C475" s="25"/>
      <c r="D475" s="6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69"/>
    </row>
    <row r="476" spans="1:34">
      <c r="A476" s="275"/>
      <c r="B476" s="24"/>
      <c r="C476" s="25"/>
      <c r="D476" s="6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69"/>
    </row>
    <row r="477" spans="1:34">
      <c r="A477" s="275"/>
      <c r="B477" s="24"/>
      <c r="C477" s="25"/>
      <c r="D477" s="6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69"/>
    </row>
    <row r="478" spans="1:34">
      <c r="A478" s="275"/>
      <c r="B478" s="24"/>
      <c r="C478" s="25"/>
      <c r="D478" s="6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69"/>
    </row>
    <row r="479" spans="1:34">
      <c r="A479" s="275"/>
      <c r="B479" s="24"/>
      <c r="C479" s="25"/>
      <c r="D479" s="6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69"/>
    </row>
    <row r="480" spans="1:34">
      <c r="A480" s="275"/>
      <c r="B480" s="24"/>
      <c r="C480" s="25"/>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c r="AE480" s="63"/>
      <c r="AF480" s="63"/>
      <c r="AG480" s="25"/>
      <c r="AH480" s="69"/>
    </row>
    <row r="481" spans="1:34">
      <c r="A481" s="275"/>
      <c r="B481" s="24"/>
      <c r="C481" s="25"/>
      <c r="D481" s="6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69"/>
    </row>
    <row r="482" spans="1:34">
      <c r="A482" s="275"/>
      <c r="B482" s="24"/>
      <c r="C482" s="25"/>
      <c r="D482" s="6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69"/>
    </row>
    <row r="483" spans="1:34">
      <c r="A483" s="275"/>
      <c r="B483" s="24"/>
      <c r="C483" s="25"/>
      <c r="D483" s="6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69"/>
    </row>
    <row r="484" spans="1:34">
      <c r="A484" s="275"/>
      <c r="B484" s="24"/>
      <c r="C484" s="25"/>
      <c r="D484" s="6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69"/>
    </row>
    <row r="485" spans="1:34">
      <c r="A485" s="275"/>
      <c r="B485" s="24"/>
      <c r="C485" s="25"/>
      <c r="D485" s="6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69"/>
    </row>
    <row r="486" spans="1:34">
      <c r="A486" s="275"/>
      <c r="B486" s="24"/>
      <c r="C486" s="25"/>
      <c r="D486" s="6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69"/>
    </row>
    <row r="487" spans="1:34">
      <c r="A487" s="275"/>
      <c r="B487" s="24"/>
      <c r="C487" s="25"/>
      <c r="D487" s="6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69"/>
    </row>
    <row r="488" spans="1:34">
      <c r="A488" s="275"/>
      <c r="B488" s="24"/>
      <c r="C488" s="25"/>
      <c r="D488" s="6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69"/>
    </row>
    <row r="489" spans="1:34">
      <c r="A489" s="275"/>
      <c r="B489" s="24"/>
      <c r="C489" s="25"/>
      <c r="D489" s="6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69"/>
    </row>
    <row r="490" spans="1:34">
      <c r="A490" s="275"/>
      <c r="B490" s="24"/>
      <c r="C490" s="25"/>
      <c r="D490" s="6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69"/>
    </row>
    <row r="491" spans="1:34">
      <c r="A491" s="275"/>
      <c r="B491" s="24"/>
      <c r="C491" s="25"/>
      <c r="D491" s="6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69"/>
    </row>
    <row r="492" spans="1:34">
      <c r="A492" s="275"/>
      <c r="B492" s="24"/>
      <c r="C492" s="25"/>
      <c r="D492" s="6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69"/>
    </row>
    <row r="493" spans="1:34">
      <c r="A493" s="275"/>
      <c r="B493" s="24"/>
      <c r="C493" s="25"/>
      <c r="D493" s="6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69"/>
    </row>
    <row r="494" spans="1:34">
      <c r="A494" s="275"/>
      <c r="B494" s="24"/>
      <c r="C494" s="25"/>
      <c r="D494" s="6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69"/>
    </row>
    <row r="495" spans="1:34">
      <c r="A495" s="275"/>
      <c r="B495" s="24"/>
      <c r="C495" s="25"/>
      <c r="D495" s="6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69"/>
    </row>
    <row r="496" spans="1:34">
      <c r="A496" s="275"/>
      <c r="B496" s="24"/>
      <c r="C496" s="25"/>
      <c r="D496" s="6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69"/>
    </row>
    <row r="497" spans="1:34">
      <c r="A497" s="275"/>
      <c r="B497" s="24"/>
      <c r="C497" s="25"/>
      <c r="D497" s="6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69"/>
    </row>
    <row r="498" spans="1:34">
      <c r="A498" s="275"/>
      <c r="B498" s="24"/>
      <c r="C498" s="25"/>
      <c r="D498" s="6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69"/>
    </row>
    <row r="499" spans="1:34">
      <c r="A499" s="275"/>
      <c r="B499" s="24"/>
      <c r="C499" s="25"/>
      <c r="D499" s="6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69"/>
    </row>
    <row r="500" spans="1:34">
      <c r="A500" s="275"/>
      <c r="B500" s="24"/>
      <c r="C500" s="25"/>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c r="AE500" s="63"/>
      <c r="AF500" s="63"/>
      <c r="AG500" s="25"/>
      <c r="AH500" s="69"/>
    </row>
    <row r="501" spans="1:34">
      <c r="A501" s="275"/>
      <c r="B501" s="24"/>
      <c r="C501" s="25"/>
      <c r="D501" s="6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69"/>
    </row>
    <row r="502" spans="1:34">
      <c r="A502" s="275"/>
      <c r="B502" s="24"/>
      <c r="C502" s="25"/>
      <c r="D502" s="6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69"/>
    </row>
    <row r="503" spans="1:34">
      <c r="A503" s="275"/>
      <c r="B503" s="24"/>
      <c r="C503" s="25"/>
      <c r="D503" s="6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69"/>
    </row>
    <row r="504" spans="1:34">
      <c r="A504" s="275"/>
      <c r="B504" s="24"/>
      <c r="C504" s="25"/>
      <c r="D504" s="6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69"/>
    </row>
    <row r="505" spans="1:34">
      <c r="A505" s="275"/>
      <c r="B505" s="24"/>
      <c r="C505" s="25"/>
      <c r="D505" s="6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69"/>
    </row>
    <row r="506" spans="1:34">
      <c r="A506" s="275"/>
      <c r="B506" s="24"/>
      <c r="C506" s="25"/>
      <c r="D506" s="6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69"/>
    </row>
    <row r="507" spans="1:34">
      <c r="A507" s="275"/>
      <c r="B507" s="24"/>
      <c r="C507" s="25"/>
      <c r="D507" s="6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69"/>
    </row>
    <row r="508" spans="1:34">
      <c r="A508" s="275"/>
      <c r="B508" s="24"/>
      <c r="C508" s="25"/>
      <c r="D508" s="6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69"/>
    </row>
    <row r="509" spans="1:34">
      <c r="A509" s="275"/>
      <c r="B509" s="24"/>
      <c r="C509" s="25"/>
      <c r="D509" s="6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69"/>
    </row>
    <row r="510" spans="1:34">
      <c r="A510" s="275"/>
      <c r="B510" s="24"/>
      <c r="C510" s="25"/>
      <c r="D510" s="6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69"/>
    </row>
    <row r="511" spans="1:34">
      <c r="A511" s="275"/>
      <c r="B511" s="24"/>
      <c r="C511" s="25"/>
      <c r="D511" s="6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69"/>
    </row>
    <row r="512" spans="1:34">
      <c r="A512" s="275"/>
      <c r="B512" s="24"/>
      <c r="C512" s="25"/>
      <c r="D512" s="6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69"/>
    </row>
    <row r="513" spans="1:34">
      <c r="A513" s="275"/>
      <c r="B513" s="24"/>
      <c r="C513" s="25"/>
      <c r="D513" s="6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69"/>
    </row>
    <row r="514" spans="1:34">
      <c r="A514" s="275"/>
      <c r="B514" s="24"/>
      <c r="C514" s="25"/>
      <c r="D514" s="6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69"/>
    </row>
    <row r="515" spans="1:34">
      <c r="A515" s="275"/>
      <c r="B515" s="24"/>
      <c r="C515" s="25"/>
      <c r="D515" s="6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69"/>
    </row>
    <row r="516" spans="1:34">
      <c r="A516" s="275"/>
      <c r="B516" s="24"/>
      <c r="C516" s="25"/>
      <c r="D516" s="6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69"/>
    </row>
    <row r="517" spans="1:34">
      <c r="A517" s="275"/>
      <c r="B517" s="24"/>
      <c r="C517" s="25"/>
      <c r="D517" s="6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69"/>
    </row>
    <row r="518" spans="1:34">
      <c r="A518" s="71"/>
      <c r="B518" s="26"/>
      <c r="C518" s="71"/>
      <c r="AG518" s="71"/>
    </row>
  </sheetData>
  <mergeCells count="26">
    <mergeCell ref="A1:AH1"/>
    <mergeCell ref="W6:X6"/>
    <mergeCell ref="A2:AH2"/>
    <mergeCell ref="A3:AH3"/>
    <mergeCell ref="A4:AH4"/>
    <mergeCell ref="E5:F5"/>
    <mergeCell ref="E6:F6"/>
    <mergeCell ref="B6:B7"/>
    <mergeCell ref="A6:A7"/>
    <mergeCell ref="C6:C7"/>
    <mergeCell ref="I6:J6"/>
    <mergeCell ref="K6:L6"/>
    <mergeCell ref="M6:N6"/>
    <mergeCell ref="G5:H5"/>
    <mergeCell ref="K5:L5"/>
    <mergeCell ref="I5:J5"/>
    <mergeCell ref="D6:D7"/>
    <mergeCell ref="G6:H6"/>
    <mergeCell ref="Y6:Z6"/>
    <mergeCell ref="AA6:AB6"/>
    <mergeCell ref="O6:P6"/>
    <mergeCell ref="AE6:AF6"/>
    <mergeCell ref="AC6:AD6"/>
    <mergeCell ref="Q6:R6"/>
    <mergeCell ref="U6:V6"/>
    <mergeCell ref="S6:T6"/>
  </mergeCells>
  <printOptions horizontalCentered="1" gridLines="1"/>
  <pageMargins left="3.937007874015748E-2" right="3.937007874015748E-2" top="0.43307086614173229" bottom="0.43307086614173229" header="0.31496062992125984" footer="0.31496062992125984"/>
  <pageSetup paperSize="9" scale="61" orientation="portrait" r:id="rId1"/>
  <headerFooter>
    <oddFooter>Page &amp;P of &amp;N</oddFooter>
  </headerFooter>
  <rowBreaks count="5" manualBreakCount="5">
    <brk id="43" max="45" man="1"/>
    <brk id="81" max="45" man="1"/>
    <brk id="162" max="37" man="1"/>
    <brk id="198" max="45" man="1"/>
    <brk id="314" max="4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641"/>
  <sheetViews>
    <sheetView view="pageBreakPreview" zoomScale="110" zoomScaleSheetLayoutView="110" workbookViewId="0">
      <selection activeCell="A3" sqref="A1:XFD3"/>
    </sheetView>
  </sheetViews>
  <sheetFormatPr defaultColWidth="9.33203125"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customWidth="1"/>
    <col min="9" max="16384" width="9.33203125" style="2"/>
  </cols>
  <sheetData>
    <row r="2" spans="1:8" ht="42.75" customHeight="1">
      <c r="A2" s="660" t="s">
        <v>980</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181</v>
      </c>
      <c r="C5" s="143"/>
      <c r="D5" s="17"/>
      <c r="E5" s="17"/>
      <c r="F5" s="17"/>
      <c r="G5" s="17"/>
      <c r="H5" s="143"/>
    </row>
    <row r="6" spans="1:8">
      <c r="A6" s="38">
        <v>1</v>
      </c>
      <c r="B6" s="37" t="s">
        <v>32</v>
      </c>
      <c r="C6" s="33">
        <v>1</v>
      </c>
      <c r="D6" s="35">
        <f>6.06+2.5*2</f>
        <v>11.059999999999999</v>
      </c>
      <c r="E6" s="35">
        <f>12.305+2.5*2</f>
        <v>17.305</v>
      </c>
      <c r="F6" s="35"/>
      <c r="G6" s="35">
        <f>PRODUCT(C6:F6)</f>
        <v>191.39329999999998</v>
      </c>
      <c r="H6" s="33" t="s">
        <v>6</v>
      </c>
    </row>
    <row r="7" spans="1:8">
      <c r="A7" s="38"/>
      <c r="B7" s="37"/>
      <c r="C7" s="33"/>
      <c r="D7" s="35"/>
      <c r="E7" s="36"/>
      <c r="F7" s="36" t="s">
        <v>33</v>
      </c>
      <c r="G7" s="36">
        <f>ROUNDUP(SUM(G6)*1.1,0)</f>
        <v>211</v>
      </c>
      <c r="H7" s="38" t="s">
        <v>6</v>
      </c>
    </row>
    <row r="8" spans="1:8">
      <c r="A8" s="38"/>
      <c r="B8" s="37"/>
      <c r="C8" s="38"/>
      <c r="D8" s="35"/>
      <c r="E8" s="35" t="s">
        <v>34</v>
      </c>
      <c r="F8" s="35"/>
      <c r="G8" s="36"/>
      <c r="H8" s="38"/>
    </row>
    <row r="9" spans="1:8">
      <c r="A9" s="38">
        <f>A6+1</f>
        <v>2</v>
      </c>
      <c r="B9" s="37" t="s">
        <v>35</v>
      </c>
      <c r="C9" s="33"/>
      <c r="D9" s="35"/>
      <c r="E9" s="35" t="s">
        <v>34</v>
      </c>
      <c r="F9" s="35"/>
      <c r="G9" s="35"/>
      <c r="H9" s="33"/>
    </row>
    <row r="10" spans="1:8">
      <c r="A10" s="38"/>
      <c r="B10" s="37" t="s">
        <v>36</v>
      </c>
      <c r="C10" s="33"/>
      <c r="D10" s="35"/>
      <c r="E10" s="35"/>
      <c r="F10" s="35"/>
      <c r="G10" s="35"/>
      <c r="H10" s="33"/>
    </row>
    <row r="11" spans="1:8">
      <c r="A11" s="38"/>
      <c r="B11" s="37" t="s">
        <v>37</v>
      </c>
      <c r="C11" s="33"/>
      <c r="D11" s="35"/>
      <c r="E11" s="35"/>
      <c r="F11" s="35"/>
      <c r="G11" s="35"/>
      <c r="H11" s="33"/>
    </row>
    <row r="12" spans="1:8">
      <c r="A12" s="38"/>
      <c r="B12" s="34" t="s">
        <v>38</v>
      </c>
      <c r="C12" s="33">
        <v>8</v>
      </c>
      <c r="D12" s="35">
        <f>1.9+0.15*2</f>
        <v>2.1999999999999997</v>
      </c>
      <c r="E12" s="35">
        <f>1.9+0.15*2</f>
        <v>2.1999999999999997</v>
      </c>
      <c r="F12" s="35">
        <f>1.5</f>
        <v>1.5</v>
      </c>
      <c r="G12" s="35">
        <f>PRODUCT(C12:F12)</f>
        <v>58.079999999999984</v>
      </c>
      <c r="H12" s="33" t="s">
        <v>7</v>
      </c>
    </row>
    <row r="13" spans="1:8">
      <c r="A13" s="38"/>
      <c r="B13" s="37" t="s">
        <v>39</v>
      </c>
      <c r="C13" s="33"/>
      <c r="D13" s="35"/>
      <c r="E13" s="35"/>
      <c r="F13" s="35"/>
      <c r="G13" s="35"/>
      <c r="H13" s="33"/>
    </row>
    <row r="14" spans="1:8">
      <c r="A14" s="38"/>
      <c r="B14" s="34" t="s">
        <v>40</v>
      </c>
      <c r="C14" s="33">
        <v>1</v>
      </c>
      <c r="D14" s="35">
        <f>6.06*2+12.035*2</f>
        <v>36.19</v>
      </c>
      <c r="E14" s="35">
        <f>0.45+0.15*2</f>
        <v>0.75</v>
      </c>
      <c r="F14" s="35">
        <f>0.6+0.1</f>
        <v>0.7</v>
      </c>
      <c r="G14" s="35">
        <f>PRODUCT(C14:F14)</f>
        <v>18.999749999999999</v>
      </c>
      <c r="H14" s="33" t="s">
        <v>7</v>
      </c>
    </row>
    <row r="15" spans="1:8">
      <c r="A15" s="38"/>
      <c r="B15" s="34"/>
      <c r="C15" s="33"/>
      <c r="D15" s="35"/>
      <c r="E15" s="35"/>
      <c r="F15" s="35"/>
      <c r="G15" s="35"/>
      <c r="H15" s="33"/>
    </row>
    <row r="16" spans="1:8">
      <c r="A16" s="38"/>
      <c r="B16" s="37" t="s">
        <v>41</v>
      </c>
      <c r="C16" s="33"/>
      <c r="D16" s="35"/>
      <c r="E16" s="35"/>
      <c r="F16" s="35"/>
      <c r="G16" s="36">
        <f>ROUND(SUM(G12:G15)*1.1,0)</f>
        <v>85</v>
      </c>
      <c r="H16" s="38" t="s">
        <v>7</v>
      </c>
    </row>
    <row r="17" spans="1:11">
      <c r="A17" s="38"/>
      <c r="B17" s="37" t="s">
        <v>182</v>
      </c>
      <c r="C17" s="33"/>
      <c r="D17" s="35"/>
      <c r="E17" s="35"/>
      <c r="F17" s="35"/>
      <c r="G17" s="36"/>
      <c r="H17" s="38"/>
    </row>
    <row r="18" spans="1:11" s="1" customFormat="1">
      <c r="A18" s="38"/>
      <c r="B18" s="34" t="str">
        <f>+B12</f>
        <v>F-1</v>
      </c>
      <c r="C18" s="33">
        <f>C12</f>
        <v>8</v>
      </c>
      <c r="D18" s="35">
        <f>D12</f>
        <v>2.1999999999999997</v>
      </c>
      <c r="E18" s="35">
        <f>+E12</f>
        <v>2.1999999999999997</v>
      </c>
      <c r="F18" s="35">
        <f>3-F12</f>
        <v>1.5</v>
      </c>
      <c r="G18" s="35">
        <f>PRODUCT(C18:F18)</f>
        <v>58.079999999999984</v>
      </c>
      <c r="H18" s="33" t="s">
        <v>7</v>
      </c>
      <c r="I18" s="2"/>
      <c r="J18" s="2"/>
      <c r="K18" s="2"/>
    </row>
    <row r="19" spans="1:11" s="1" customFormat="1" ht="13.65" customHeight="1">
      <c r="A19" s="38"/>
      <c r="B19" s="37" t="s">
        <v>41</v>
      </c>
      <c r="C19" s="33"/>
      <c r="D19" s="35"/>
      <c r="E19" s="35"/>
      <c r="F19" s="35"/>
      <c r="G19" s="36">
        <f>ROUND(SUM(G18)*1.1,0)</f>
        <v>64</v>
      </c>
      <c r="H19" s="38" t="s">
        <v>7</v>
      </c>
      <c r="I19" s="2"/>
      <c r="J19" s="2"/>
      <c r="K19" s="2"/>
    </row>
    <row r="20" spans="1:11" s="1" customFormat="1" ht="13.65" customHeight="1">
      <c r="A20" s="44"/>
      <c r="B20" s="37" t="s">
        <v>1050</v>
      </c>
      <c r="C20" s="33"/>
      <c r="D20" s="35"/>
      <c r="E20" s="35"/>
      <c r="F20" s="35"/>
      <c r="G20" s="36"/>
      <c r="H20" s="38"/>
      <c r="I20" s="2"/>
      <c r="J20" s="2"/>
      <c r="K20" s="2"/>
    </row>
    <row r="21" spans="1:11" s="1" customFormat="1" ht="13.65" customHeight="1">
      <c r="A21" s="44"/>
      <c r="B21" s="34" t="str">
        <f>B12</f>
        <v>F-1</v>
      </c>
      <c r="C21" s="33">
        <v>8</v>
      </c>
      <c r="D21" s="35">
        <f>D12</f>
        <v>2.1999999999999997</v>
      </c>
      <c r="E21" s="35">
        <f>E12</f>
        <v>2.1999999999999997</v>
      </c>
      <c r="F21" s="35">
        <v>1</v>
      </c>
      <c r="G21" s="35">
        <f>PRODUCT(C21:F21)</f>
        <v>38.719999999999992</v>
      </c>
      <c r="H21" s="33" t="s">
        <v>7</v>
      </c>
      <c r="I21" s="2"/>
      <c r="J21" s="2"/>
      <c r="K21" s="2"/>
    </row>
    <row r="22" spans="1:11" s="1" customFormat="1" ht="13.65" customHeight="1">
      <c r="A22" s="44"/>
      <c r="B22" s="37" t="s">
        <v>41</v>
      </c>
      <c r="C22" s="33"/>
      <c r="D22" s="35"/>
      <c r="E22" s="35"/>
      <c r="F22" s="35"/>
      <c r="G22" s="36">
        <f>ROUND(SUM(G21)*1.1,0)</f>
        <v>43</v>
      </c>
      <c r="H22" s="38" t="s">
        <v>7</v>
      </c>
      <c r="I22" s="2"/>
      <c r="J22" s="2"/>
      <c r="K22" s="2"/>
    </row>
    <row r="23" spans="1:11" s="1" customFormat="1" ht="13.65" customHeight="1">
      <c r="A23" s="38"/>
      <c r="B23" s="37"/>
      <c r="C23" s="33"/>
      <c r="D23" s="35"/>
      <c r="E23" s="35"/>
      <c r="F23" s="35"/>
      <c r="G23" s="36"/>
      <c r="H23" s="38"/>
      <c r="I23" s="2"/>
      <c r="J23" s="2"/>
      <c r="K23" s="2"/>
    </row>
    <row r="24" spans="1:11" s="1" customFormat="1">
      <c r="A24" s="38"/>
      <c r="B24" s="39" t="s">
        <v>42</v>
      </c>
      <c r="C24" s="33"/>
      <c r="D24" s="35"/>
      <c r="E24" s="35"/>
      <c r="F24" s="35"/>
      <c r="G24" s="36">
        <f>G19+G16+G22</f>
        <v>192</v>
      </c>
      <c r="H24" s="38" t="s">
        <v>7</v>
      </c>
      <c r="I24" s="2"/>
      <c r="J24" s="2"/>
      <c r="K24" s="2"/>
    </row>
    <row r="25" spans="1:11" s="1" customFormat="1">
      <c r="A25" s="38"/>
      <c r="B25" s="34"/>
      <c r="C25" s="33"/>
      <c r="D25" s="35"/>
      <c r="E25" s="35"/>
      <c r="F25" s="35"/>
      <c r="G25" s="36"/>
      <c r="H25" s="38"/>
      <c r="I25" s="2"/>
      <c r="J25" s="2"/>
      <c r="K25" s="2"/>
    </row>
    <row r="26" spans="1:11" s="1" customFormat="1" ht="27.6">
      <c r="A26" s="38">
        <f>A9+1</f>
        <v>3</v>
      </c>
      <c r="B26" s="49" t="s">
        <v>43</v>
      </c>
      <c r="C26" s="50"/>
      <c r="D26" s="51"/>
      <c r="E26" s="51"/>
      <c r="F26" s="51"/>
      <c r="G26" s="52"/>
      <c r="H26" s="53"/>
      <c r="I26" s="2"/>
      <c r="J26" s="2"/>
      <c r="K26" s="2"/>
    </row>
    <row r="27" spans="1:11" s="1" customFormat="1">
      <c r="A27" s="53"/>
      <c r="B27" s="54" t="s">
        <v>44</v>
      </c>
      <c r="C27" s="50"/>
      <c r="D27" s="51"/>
      <c r="E27" s="51"/>
      <c r="F27" s="51"/>
      <c r="G27" s="52">
        <f>G24</f>
        <v>192</v>
      </c>
      <c r="H27" s="53" t="s">
        <v>7</v>
      </c>
      <c r="I27" s="2"/>
      <c r="J27" s="2"/>
      <c r="K27" s="2"/>
    </row>
    <row r="28" spans="1:11" s="1" customFormat="1">
      <c r="A28" s="53"/>
      <c r="B28" s="54" t="s">
        <v>45</v>
      </c>
      <c r="C28" s="50"/>
      <c r="D28" s="51"/>
      <c r="E28" s="51"/>
      <c r="F28" s="51"/>
      <c r="G28" s="52"/>
      <c r="H28" s="53"/>
      <c r="I28" s="2"/>
      <c r="J28" s="2"/>
      <c r="K28" s="2"/>
    </row>
    <row r="29" spans="1:11" s="1" customFormat="1">
      <c r="A29" s="53"/>
      <c r="B29" s="55" t="s">
        <v>46</v>
      </c>
      <c r="C29" s="50"/>
      <c r="D29" s="51"/>
      <c r="E29" s="51"/>
      <c r="F29" s="51"/>
      <c r="G29" s="51">
        <f>-G56</f>
        <v>-14</v>
      </c>
      <c r="H29" s="50" t="s">
        <v>7</v>
      </c>
      <c r="I29" s="2"/>
      <c r="J29" s="2"/>
      <c r="K29" s="2"/>
    </row>
    <row r="30" spans="1:11" s="1" customFormat="1">
      <c r="A30" s="44"/>
      <c r="B30" s="41" t="s">
        <v>270</v>
      </c>
      <c r="C30" s="40"/>
      <c r="D30" s="42"/>
      <c r="E30" s="42"/>
      <c r="F30" s="42"/>
      <c r="G30" s="42">
        <f>-G63</f>
        <v>-18</v>
      </c>
      <c r="H30" s="50" t="s">
        <v>7</v>
      </c>
      <c r="I30" s="2"/>
      <c r="J30" s="2"/>
      <c r="K30" s="2"/>
    </row>
    <row r="31" spans="1:11" s="1" customFormat="1">
      <c r="A31" s="53"/>
      <c r="B31" s="55" t="s">
        <v>47</v>
      </c>
      <c r="C31" s="50"/>
      <c r="D31" s="51"/>
      <c r="E31" s="51"/>
      <c r="F31" s="51"/>
      <c r="G31" s="51">
        <f>-G90</f>
        <v>-14</v>
      </c>
      <c r="H31" s="50" t="s">
        <v>7</v>
      </c>
      <c r="I31" s="2"/>
      <c r="J31" s="2"/>
      <c r="K31" s="2"/>
    </row>
    <row r="32" spans="1:11" s="1" customFormat="1">
      <c r="A32" s="53"/>
      <c r="B32" s="55" t="s">
        <v>48</v>
      </c>
      <c r="C32" s="50"/>
      <c r="D32" s="51"/>
      <c r="E32" s="51"/>
      <c r="F32" s="51"/>
      <c r="G32" s="51">
        <f>-G101</f>
        <v>-4</v>
      </c>
      <c r="H32" s="50" t="s">
        <v>7</v>
      </c>
      <c r="I32" s="2"/>
      <c r="J32" s="2"/>
      <c r="K32" s="2"/>
    </row>
    <row r="33" spans="1:11" s="1" customFormat="1">
      <c r="A33" s="53"/>
      <c r="B33" s="55" t="s">
        <v>49</v>
      </c>
      <c r="C33" s="50"/>
      <c r="D33" s="51"/>
      <c r="E33" s="51"/>
      <c r="F33" s="51"/>
      <c r="G33" s="51">
        <f>-G110</f>
        <v>-5</v>
      </c>
      <c r="H33" s="50" t="s">
        <v>7</v>
      </c>
      <c r="I33" s="2"/>
      <c r="J33" s="2"/>
      <c r="K33" s="2"/>
    </row>
    <row r="34" spans="1:11" s="1" customFormat="1">
      <c r="A34" s="53"/>
      <c r="B34" s="55" t="s">
        <v>50</v>
      </c>
      <c r="C34" s="50"/>
      <c r="D34" s="51"/>
      <c r="E34" s="51"/>
      <c r="F34" s="51"/>
      <c r="G34" s="51">
        <f>-G79</f>
        <v>-18</v>
      </c>
      <c r="H34" s="50" t="s">
        <v>7</v>
      </c>
      <c r="I34" s="2"/>
      <c r="J34" s="2"/>
      <c r="K34" s="2"/>
    </row>
    <row r="35" spans="1:11" s="3" customFormat="1" ht="13.8">
      <c r="A35" s="38"/>
      <c r="B35" s="54" t="s">
        <v>51</v>
      </c>
      <c r="C35" s="50"/>
      <c r="D35" s="51"/>
      <c r="E35" s="51"/>
      <c r="F35" s="51"/>
      <c r="G35" s="56">
        <f>ROUND(SUM(G27:G34),0)</f>
        <v>119</v>
      </c>
      <c r="H35" s="50" t="s">
        <v>7</v>
      </c>
      <c r="I35" s="4"/>
    </row>
    <row r="36" spans="1:11" s="3" customFormat="1" ht="13.8">
      <c r="A36" s="53"/>
      <c r="B36" s="54"/>
      <c r="C36" s="50"/>
      <c r="D36" s="51"/>
      <c r="E36" s="51"/>
      <c r="F36" s="51"/>
      <c r="G36" s="57"/>
      <c r="H36" s="50"/>
      <c r="I36" s="4"/>
    </row>
    <row r="37" spans="1:11" s="3" customFormat="1" ht="13.8">
      <c r="A37" s="53"/>
      <c r="B37" s="58" t="s">
        <v>52</v>
      </c>
      <c r="C37" s="59">
        <v>1</v>
      </c>
      <c r="D37" s="51">
        <v>6.05</v>
      </c>
      <c r="E37" s="51">
        <v>12</v>
      </c>
      <c r="F37" s="51">
        <v>1</v>
      </c>
      <c r="G37" s="51">
        <f>PRODUCT(C37:F37)</f>
        <v>72.599999999999994</v>
      </c>
      <c r="H37" s="50" t="s">
        <v>7</v>
      </c>
      <c r="I37" s="4"/>
    </row>
    <row r="38" spans="1:11" s="3" customFormat="1" ht="13.8">
      <c r="A38" s="53"/>
      <c r="B38" s="58"/>
      <c r="C38" s="59"/>
      <c r="D38" s="51"/>
      <c r="E38" s="51"/>
      <c r="F38" s="51"/>
      <c r="G38" s="60"/>
      <c r="H38" s="50"/>
      <c r="I38" s="4"/>
    </row>
    <row r="39" spans="1:11" s="3" customFormat="1" ht="13.8">
      <c r="A39" s="53"/>
      <c r="B39" s="54" t="s">
        <v>53</v>
      </c>
      <c r="C39" s="50"/>
      <c r="D39" s="51"/>
      <c r="E39" s="51"/>
      <c r="F39" s="51"/>
      <c r="G39" s="56">
        <f>ROUNDUP((G35+G37)-G41,0)</f>
        <v>-1</v>
      </c>
      <c r="H39" s="53" t="s">
        <v>7</v>
      </c>
      <c r="I39" s="4"/>
    </row>
    <row r="40" spans="1:11" s="3" customFormat="1" ht="13.8">
      <c r="A40" s="53"/>
      <c r="B40" s="54"/>
      <c r="C40" s="50"/>
      <c r="D40" s="51"/>
      <c r="E40" s="51"/>
      <c r="F40" s="51"/>
      <c r="G40" s="57"/>
      <c r="H40" s="53"/>
      <c r="I40" s="4"/>
    </row>
    <row r="41" spans="1:11" s="3" customFormat="1" ht="27.6">
      <c r="A41" s="53"/>
      <c r="B41" s="49" t="s">
        <v>54</v>
      </c>
      <c r="C41" s="61"/>
      <c r="D41" s="51"/>
      <c r="E41" s="51"/>
      <c r="F41" s="51"/>
      <c r="G41" s="52">
        <f>G27</f>
        <v>192</v>
      </c>
      <c r="H41" s="53" t="s">
        <v>7</v>
      </c>
      <c r="I41" s="4"/>
    </row>
    <row r="42" spans="1:11" s="3" customFormat="1" ht="13.8">
      <c r="A42" s="53"/>
      <c r="B42" s="62" t="s">
        <v>56</v>
      </c>
      <c r="C42" s="33"/>
      <c r="D42" s="35"/>
      <c r="E42" s="35"/>
      <c r="F42" s="35"/>
      <c r="G42" s="57">
        <f>G27-G41</f>
        <v>0</v>
      </c>
      <c r="H42" s="38" t="s">
        <v>7</v>
      </c>
      <c r="I42" s="4"/>
    </row>
    <row r="43" spans="1:11" s="1" customFormat="1">
      <c r="A43" s="38"/>
      <c r="B43" s="43"/>
      <c r="C43" s="33"/>
      <c r="D43" s="35"/>
      <c r="E43" s="35"/>
      <c r="F43" s="35"/>
      <c r="G43" s="35"/>
      <c r="H43" s="33"/>
      <c r="I43" s="2"/>
      <c r="J43" s="2"/>
      <c r="K43" s="2"/>
    </row>
    <row r="44" spans="1:11" s="1" customFormat="1">
      <c r="A44" s="38">
        <f>A26+1</f>
        <v>4</v>
      </c>
      <c r="B44" s="37" t="s">
        <v>57</v>
      </c>
      <c r="C44" s="33"/>
      <c r="D44" s="35"/>
      <c r="E44" s="35"/>
      <c r="F44" s="35"/>
      <c r="G44" s="35"/>
      <c r="H44" s="33"/>
      <c r="I44" s="2"/>
      <c r="J44" s="2"/>
      <c r="K44" s="2"/>
    </row>
    <row r="45" spans="1:11" s="1" customFormat="1">
      <c r="A45" s="38"/>
      <c r="B45" s="37" t="s">
        <v>36</v>
      </c>
      <c r="C45" s="33"/>
      <c r="D45" s="35"/>
      <c r="E45" s="35"/>
      <c r="F45" s="35"/>
      <c r="G45" s="35"/>
      <c r="H45" s="33"/>
      <c r="I45" s="2"/>
      <c r="J45" s="2"/>
      <c r="K45" s="2"/>
    </row>
    <row r="46" spans="1:11" s="1" customFormat="1">
      <c r="A46" s="38"/>
      <c r="B46" s="34" t="str">
        <f>+B12</f>
        <v>F-1</v>
      </c>
      <c r="C46" s="33">
        <f>+C12</f>
        <v>8</v>
      </c>
      <c r="D46" s="35">
        <f>+D12-0.15*2+0.1*2</f>
        <v>2.0999999999999996</v>
      </c>
      <c r="E46" s="35">
        <f>+E12-0.15*2+0.1*2</f>
        <v>2.0999999999999996</v>
      </c>
      <c r="F46" s="35">
        <v>0.1</v>
      </c>
      <c r="G46" s="35">
        <f>PRODUCT(C46:F46)</f>
        <v>3.5279999999999987</v>
      </c>
      <c r="H46" s="33" t="s">
        <v>7</v>
      </c>
      <c r="I46" s="2"/>
      <c r="J46" s="2"/>
      <c r="K46" s="2"/>
    </row>
    <row r="47" spans="1:11" s="1" customFormat="1">
      <c r="A47" s="38"/>
      <c r="B47" s="34"/>
      <c r="C47" s="33"/>
      <c r="D47" s="35"/>
      <c r="E47" s="35"/>
      <c r="F47" s="36" t="s">
        <v>33</v>
      </c>
      <c r="G47" s="36">
        <f>SUM(G46:G46)*1.1</f>
        <v>3.8807999999999989</v>
      </c>
      <c r="H47" s="38" t="s">
        <v>7</v>
      </c>
      <c r="I47" s="2"/>
      <c r="J47" s="2"/>
      <c r="K47" s="2"/>
    </row>
    <row r="48" spans="1:11" s="1" customFormat="1">
      <c r="A48" s="38"/>
      <c r="B48" s="37" t="s">
        <v>39</v>
      </c>
      <c r="C48" s="33"/>
      <c r="D48" s="35"/>
      <c r="E48" s="35"/>
      <c r="F48" s="35"/>
      <c r="G48" s="35"/>
      <c r="H48" s="33"/>
      <c r="I48" s="2"/>
      <c r="J48" s="2"/>
      <c r="K48" s="2"/>
    </row>
    <row r="49" spans="1:11" s="1" customFormat="1">
      <c r="A49" s="38"/>
      <c r="B49" s="34" t="str">
        <f>B14</f>
        <v>ALL Round Length</v>
      </c>
      <c r="C49" s="33">
        <f>C14</f>
        <v>1</v>
      </c>
      <c r="D49" s="33">
        <f>D14</f>
        <v>36.19</v>
      </c>
      <c r="E49" s="35">
        <f>0.38+0.075*2</f>
        <v>0.53</v>
      </c>
      <c r="F49" s="35">
        <v>0.1</v>
      </c>
      <c r="G49" s="35">
        <f>PRODUCT(C49:F49)</f>
        <v>1.9180699999999999</v>
      </c>
      <c r="H49" s="33" t="s">
        <v>7</v>
      </c>
      <c r="I49" s="2"/>
      <c r="J49" s="2"/>
      <c r="K49" s="2"/>
    </row>
    <row r="50" spans="1:11" s="1" customFormat="1">
      <c r="A50" s="38"/>
      <c r="B50" s="34"/>
      <c r="C50" s="33"/>
      <c r="D50" s="33"/>
      <c r="E50" s="35"/>
      <c r="F50" s="36" t="s">
        <v>33</v>
      </c>
      <c r="G50" s="36">
        <f>SUM(G49:G49)*1.1</f>
        <v>2.109877</v>
      </c>
      <c r="H50" s="38" t="s">
        <v>7</v>
      </c>
      <c r="I50" s="2"/>
      <c r="J50" s="2"/>
      <c r="K50" s="2"/>
    </row>
    <row r="51" spans="1:11" s="1" customFormat="1">
      <c r="A51" s="38"/>
      <c r="B51" s="37" t="s">
        <v>58</v>
      </c>
      <c r="C51" s="33"/>
      <c r="D51" s="35"/>
      <c r="E51" s="35"/>
      <c r="F51" s="35"/>
      <c r="G51" s="35"/>
      <c r="H51" s="33"/>
      <c r="I51" s="2"/>
      <c r="J51" s="2"/>
      <c r="K51" s="2"/>
    </row>
    <row r="52" spans="1:11" s="1" customFormat="1">
      <c r="A52" s="38"/>
      <c r="B52" s="34" t="s">
        <v>183</v>
      </c>
      <c r="C52" s="33">
        <v>1</v>
      </c>
      <c r="D52" s="35">
        <v>6</v>
      </c>
      <c r="E52" s="35">
        <v>8.0449999999999999</v>
      </c>
      <c r="F52" s="35">
        <v>0.1</v>
      </c>
      <c r="G52" s="35">
        <f>PRODUCT(C52:F52)</f>
        <v>4.827</v>
      </c>
      <c r="H52" s="33" t="s">
        <v>7</v>
      </c>
      <c r="I52" s="2"/>
      <c r="J52" s="2"/>
      <c r="K52" s="2"/>
    </row>
    <row r="53" spans="1:11" s="1" customFormat="1">
      <c r="A53" s="38"/>
      <c r="B53" s="34" t="s">
        <v>184</v>
      </c>
      <c r="C53" s="33">
        <v>1</v>
      </c>
      <c r="D53" s="35">
        <v>6</v>
      </c>
      <c r="E53" s="35">
        <v>3.9550000000000001</v>
      </c>
      <c r="F53" s="35">
        <v>0.1</v>
      </c>
      <c r="G53" s="35">
        <f>PRODUCT(C53:F53)</f>
        <v>2.3730000000000002</v>
      </c>
      <c r="H53" s="33" t="s">
        <v>7</v>
      </c>
      <c r="I53" s="2"/>
      <c r="J53" s="2"/>
      <c r="K53" s="2"/>
    </row>
    <row r="54" spans="1:11" s="1" customFormat="1">
      <c r="A54" s="38"/>
      <c r="B54" s="37" t="s">
        <v>41</v>
      </c>
      <c r="C54" s="33"/>
      <c r="D54" s="35"/>
      <c r="E54" s="35"/>
      <c r="F54" s="36" t="s">
        <v>33</v>
      </c>
      <c r="G54" s="36">
        <f>SUM(G52:G53)*1.1</f>
        <v>7.9200000000000008</v>
      </c>
      <c r="H54" s="38" t="s">
        <v>7</v>
      </c>
      <c r="I54" s="2"/>
      <c r="J54" s="2"/>
      <c r="K54" s="2"/>
    </row>
    <row r="55" spans="1:11" s="1" customFormat="1">
      <c r="A55" s="38"/>
      <c r="B55" s="37"/>
      <c r="C55" s="33"/>
      <c r="D55" s="35"/>
      <c r="E55" s="35"/>
      <c r="F55" s="35"/>
      <c r="G55" s="36"/>
      <c r="H55" s="38"/>
      <c r="I55" s="2"/>
      <c r="J55" s="2"/>
      <c r="K55" s="2"/>
    </row>
    <row r="56" spans="1:11" s="1" customFormat="1">
      <c r="A56" s="38"/>
      <c r="B56" s="37" t="s">
        <v>59</v>
      </c>
      <c r="C56" s="33"/>
      <c r="D56" s="35"/>
      <c r="E56" s="35"/>
      <c r="F56" s="35"/>
      <c r="G56" s="36">
        <f>ROUND(G47+G50+G54,0)</f>
        <v>14</v>
      </c>
      <c r="H56" s="38" t="s">
        <v>7</v>
      </c>
      <c r="I56" s="2"/>
      <c r="J56" s="2"/>
      <c r="K56" s="2"/>
    </row>
    <row r="57" spans="1:11" s="1" customFormat="1">
      <c r="A57" s="44"/>
      <c r="B57" s="48"/>
      <c r="C57" s="40"/>
      <c r="D57" s="42"/>
      <c r="E57" s="42"/>
      <c r="F57" s="42"/>
      <c r="G57" s="45"/>
      <c r="H57" s="44"/>
      <c r="I57" s="2"/>
      <c r="J57" s="2"/>
      <c r="K57" s="2"/>
    </row>
    <row r="58" spans="1:11" s="1" customFormat="1">
      <c r="A58" s="38">
        <f>A44+1</f>
        <v>5</v>
      </c>
      <c r="B58" s="48" t="s">
        <v>587</v>
      </c>
      <c r="C58" s="33"/>
      <c r="D58" s="35"/>
      <c r="E58" s="35"/>
      <c r="F58" s="35"/>
      <c r="G58" s="35"/>
      <c r="H58" s="33"/>
      <c r="I58" s="2"/>
      <c r="J58" s="2"/>
      <c r="K58" s="2"/>
    </row>
    <row r="59" spans="1:11" s="1" customFormat="1">
      <c r="A59" s="44"/>
      <c r="B59" s="37" t="s">
        <v>583</v>
      </c>
      <c r="C59" s="40"/>
      <c r="D59" s="42"/>
      <c r="E59" s="42"/>
      <c r="F59" s="42"/>
      <c r="G59" s="42"/>
      <c r="H59" s="40"/>
      <c r="I59" s="2"/>
      <c r="J59" s="2"/>
      <c r="K59" s="2"/>
    </row>
    <row r="60" spans="1:11" s="1" customFormat="1">
      <c r="A60" s="38"/>
      <c r="B60" s="34" t="str">
        <f t="shared" ref="B60:E61" si="0">B52</f>
        <v>Rest Room</v>
      </c>
      <c r="C60" s="33">
        <f t="shared" si="0"/>
        <v>1</v>
      </c>
      <c r="D60" s="35">
        <f t="shared" si="0"/>
        <v>6</v>
      </c>
      <c r="E60" s="35">
        <f t="shared" si="0"/>
        <v>8.0449999999999999</v>
      </c>
      <c r="F60" s="35">
        <v>0.23</v>
      </c>
      <c r="G60" s="35">
        <f>PRODUCT(C60:F60)</f>
        <v>11.1021</v>
      </c>
      <c r="H60" s="33" t="s">
        <v>7</v>
      </c>
      <c r="I60" s="2"/>
      <c r="J60" s="2"/>
      <c r="K60" s="2"/>
    </row>
    <row r="61" spans="1:11" s="1" customFormat="1">
      <c r="A61" s="44"/>
      <c r="B61" s="41" t="str">
        <f t="shared" si="0"/>
        <v>Toilet Block</v>
      </c>
      <c r="C61" s="33">
        <f t="shared" si="0"/>
        <v>1</v>
      </c>
      <c r="D61" s="35">
        <f t="shared" si="0"/>
        <v>6</v>
      </c>
      <c r="E61" s="35">
        <f t="shared" si="0"/>
        <v>3.9550000000000001</v>
      </c>
      <c r="F61" s="35">
        <v>0.23</v>
      </c>
      <c r="G61" s="35">
        <f>PRODUCT(C61:F61)</f>
        <v>5.4579000000000004</v>
      </c>
      <c r="H61" s="33" t="s">
        <v>7</v>
      </c>
      <c r="I61" s="2"/>
      <c r="J61" s="2"/>
      <c r="K61" s="2"/>
    </row>
    <row r="62" spans="1:11" s="1" customFormat="1">
      <c r="A62" s="44"/>
      <c r="B62" s="41"/>
      <c r="C62" s="40"/>
      <c r="D62" s="42"/>
      <c r="E62" s="42"/>
      <c r="F62" s="42"/>
      <c r="G62" s="42"/>
      <c r="H62" s="40"/>
      <c r="I62" s="2"/>
      <c r="J62" s="2"/>
      <c r="K62" s="2"/>
    </row>
    <row r="63" spans="1:11" s="1" customFormat="1">
      <c r="A63" s="38"/>
      <c r="B63" s="34"/>
      <c r="C63" s="33"/>
      <c r="D63" s="35"/>
      <c r="E63" s="35"/>
      <c r="F63" s="36" t="s">
        <v>33</v>
      </c>
      <c r="G63" s="36">
        <f>ROUND(SUM(G60:G62)*1.1,0)</f>
        <v>18</v>
      </c>
      <c r="H63" s="38" t="s">
        <v>7</v>
      </c>
      <c r="I63" s="2"/>
      <c r="J63" s="2"/>
      <c r="K63" s="2"/>
    </row>
    <row r="64" spans="1:11" s="1" customFormat="1">
      <c r="A64" s="44"/>
      <c r="B64" s="48"/>
      <c r="C64" s="40"/>
      <c r="D64" s="42"/>
      <c r="E64" s="42"/>
      <c r="F64" s="42"/>
      <c r="G64" s="45"/>
      <c r="H64" s="44"/>
      <c r="I64" s="2"/>
      <c r="J64" s="2"/>
      <c r="K64" s="2"/>
    </row>
    <row r="65" spans="1:11" s="1" customFormat="1">
      <c r="A65" s="38">
        <f>A58+1</f>
        <v>6</v>
      </c>
      <c r="B65" s="37" t="s">
        <v>60</v>
      </c>
      <c r="C65" s="33"/>
      <c r="D65" s="35"/>
      <c r="E65" s="35"/>
      <c r="F65" s="35"/>
      <c r="G65" s="35"/>
      <c r="H65" s="33"/>
      <c r="I65" s="2"/>
      <c r="J65" s="2"/>
      <c r="K65" s="2"/>
    </row>
    <row r="66" spans="1:11" s="1" customFormat="1">
      <c r="A66" s="38"/>
      <c r="B66" s="34" t="s">
        <v>61</v>
      </c>
      <c r="C66" s="33">
        <v>1</v>
      </c>
      <c r="D66" s="35">
        <v>6</v>
      </c>
      <c r="E66" s="35">
        <v>12</v>
      </c>
      <c r="F66" s="35"/>
      <c r="G66" s="35">
        <f>ROUND(PRODUCT(C66:F66),0)</f>
        <v>72</v>
      </c>
      <c r="H66" s="33" t="s">
        <v>6</v>
      </c>
      <c r="I66" s="2"/>
      <c r="J66" s="2"/>
      <c r="K66" s="2"/>
    </row>
    <row r="67" spans="1:11" s="1" customFormat="1">
      <c r="A67" s="38"/>
      <c r="B67" s="37"/>
      <c r="C67" s="33"/>
      <c r="D67" s="35"/>
      <c r="E67" s="35"/>
      <c r="F67" s="36"/>
      <c r="G67" s="36">
        <f>G66</f>
        <v>72</v>
      </c>
      <c r="H67" s="33" t="s">
        <v>6</v>
      </c>
      <c r="I67" s="2"/>
      <c r="J67" s="2"/>
      <c r="K67" s="2"/>
    </row>
    <row r="68" spans="1:11" s="1" customFormat="1">
      <c r="A68" s="38"/>
      <c r="B68" s="37"/>
      <c r="C68" s="33"/>
      <c r="D68" s="35"/>
      <c r="E68" s="35"/>
      <c r="F68" s="36"/>
      <c r="G68" s="36"/>
      <c r="H68" s="38"/>
      <c r="I68" s="2"/>
      <c r="J68" s="2"/>
      <c r="K68" s="2"/>
    </row>
    <row r="69" spans="1:11" s="1" customFormat="1">
      <c r="A69" s="38"/>
      <c r="B69" s="37" t="s">
        <v>185</v>
      </c>
      <c r="C69" s="33"/>
      <c r="D69" s="35"/>
      <c r="E69" s="35"/>
      <c r="F69" s="36"/>
      <c r="G69" s="36">
        <f>+G67</f>
        <v>72</v>
      </c>
      <c r="H69" s="38" t="s">
        <v>6</v>
      </c>
      <c r="I69" s="2"/>
      <c r="J69" s="2"/>
      <c r="K69" s="2"/>
    </row>
    <row r="70" spans="1:11" s="1" customFormat="1">
      <c r="A70" s="38"/>
      <c r="B70" s="37"/>
      <c r="C70" s="33"/>
      <c r="D70" s="35"/>
      <c r="E70" s="35"/>
      <c r="F70" s="36"/>
      <c r="G70" s="36"/>
      <c r="H70" s="38"/>
      <c r="I70" s="2"/>
      <c r="J70" s="2"/>
      <c r="K70" s="2"/>
    </row>
    <row r="71" spans="1:11" s="1" customFormat="1">
      <c r="A71" s="38">
        <f>A65+1</f>
        <v>7</v>
      </c>
      <c r="B71" s="37" t="s">
        <v>62</v>
      </c>
      <c r="C71" s="33"/>
      <c r="D71" s="35"/>
      <c r="E71" s="35"/>
      <c r="F71" s="36"/>
      <c r="G71" s="36"/>
      <c r="H71" s="38"/>
      <c r="I71" s="2"/>
      <c r="J71" s="2"/>
      <c r="K71" s="2"/>
    </row>
    <row r="72" spans="1:11" s="1" customFormat="1">
      <c r="A72" s="38"/>
      <c r="B72" s="37" t="s">
        <v>63</v>
      </c>
      <c r="C72" s="33"/>
      <c r="D72" s="35"/>
      <c r="E72" s="35"/>
      <c r="F72" s="36"/>
      <c r="G72" s="36"/>
      <c r="H72" s="38"/>
      <c r="I72" s="2"/>
      <c r="J72" s="2"/>
      <c r="K72" s="2"/>
    </row>
    <row r="73" spans="1:11" s="1" customFormat="1">
      <c r="A73" s="38"/>
      <c r="B73" s="34" t="s">
        <v>64</v>
      </c>
      <c r="C73" s="33">
        <f>C49</f>
        <v>1</v>
      </c>
      <c r="D73" s="35">
        <f>D49</f>
        <v>36.19</v>
      </c>
      <c r="E73" s="35">
        <f>E49-0.075*2</f>
        <v>0.38</v>
      </c>
      <c r="F73" s="35">
        <v>0.6</v>
      </c>
      <c r="G73" s="35">
        <f>PRODUCT(C73:F73)</f>
        <v>8.251319999999998</v>
      </c>
      <c r="H73" s="33" t="s">
        <v>7</v>
      </c>
      <c r="I73" s="2"/>
      <c r="J73" s="2"/>
      <c r="K73" s="2"/>
    </row>
    <row r="74" spans="1:11" s="1" customFormat="1">
      <c r="A74" s="38"/>
      <c r="B74" s="37"/>
      <c r="C74" s="33"/>
      <c r="D74" s="35"/>
      <c r="E74" s="35"/>
      <c r="F74" s="36"/>
      <c r="G74" s="36">
        <f>ROUND(SUM(G73)*1.1,0)</f>
        <v>9</v>
      </c>
      <c r="H74" s="38" t="s">
        <v>7</v>
      </c>
      <c r="I74" s="2"/>
      <c r="J74" s="2"/>
      <c r="K74" s="2"/>
    </row>
    <row r="75" spans="1:11" s="1" customFormat="1">
      <c r="A75" s="38"/>
      <c r="B75" s="37" t="s">
        <v>65</v>
      </c>
      <c r="C75" s="33"/>
      <c r="D75" s="35"/>
      <c r="E75" s="35"/>
      <c r="F75" s="36"/>
      <c r="G75" s="36"/>
      <c r="H75" s="38"/>
      <c r="I75" s="2"/>
      <c r="J75" s="2"/>
      <c r="K75" s="2"/>
    </row>
    <row r="76" spans="1:11" s="1" customFormat="1">
      <c r="A76" s="38"/>
      <c r="B76" s="37" t="str">
        <f>B73</f>
        <v>All Round Length</v>
      </c>
      <c r="C76" s="33">
        <f>C73</f>
        <v>1</v>
      </c>
      <c r="D76" s="35">
        <f>D73</f>
        <v>36.19</v>
      </c>
      <c r="E76" s="35">
        <f>E73</f>
        <v>0.38</v>
      </c>
      <c r="F76" s="35">
        <f>F37-F107</f>
        <v>0.62</v>
      </c>
      <c r="G76" s="35">
        <f>PRODUCT(C76:F76)</f>
        <v>8.5263639999999992</v>
      </c>
      <c r="H76" s="33" t="s">
        <v>7</v>
      </c>
      <c r="I76" s="2"/>
      <c r="J76" s="2"/>
      <c r="K76" s="2"/>
    </row>
    <row r="77" spans="1:11" s="1" customFormat="1">
      <c r="A77" s="38"/>
      <c r="B77" s="37"/>
      <c r="C77" s="33"/>
      <c r="D77" s="35"/>
      <c r="E77" s="35"/>
      <c r="F77" s="36"/>
      <c r="G77" s="36">
        <f>ROUND(SUM(G76)*1.1,0)</f>
        <v>9</v>
      </c>
      <c r="H77" s="38" t="s">
        <v>7</v>
      </c>
      <c r="I77" s="2"/>
      <c r="J77" s="2"/>
      <c r="K77" s="2"/>
    </row>
    <row r="78" spans="1:11" s="1" customFormat="1">
      <c r="A78" s="38"/>
      <c r="B78" s="37"/>
      <c r="C78" s="33"/>
      <c r="D78" s="35"/>
      <c r="E78" s="35"/>
      <c r="F78" s="36"/>
      <c r="G78" s="36"/>
      <c r="H78" s="33"/>
      <c r="I78" s="2"/>
      <c r="J78" s="2"/>
      <c r="K78" s="2"/>
    </row>
    <row r="79" spans="1:11" s="1" customFormat="1">
      <c r="A79" s="38"/>
      <c r="B79" s="37" t="s">
        <v>66</v>
      </c>
      <c r="C79" s="33"/>
      <c r="D79" s="35"/>
      <c r="E79" s="35"/>
      <c r="F79" s="36"/>
      <c r="G79" s="36">
        <f>G74+G77</f>
        <v>18</v>
      </c>
      <c r="H79" s="38" t="s">
        <v>7</v>
      </c>
      <c r="I79" s="2"/>
      <c r="J79" s="2"/>
      <c r="K79" s="2"/>
    </row>
    <row r="80" spans="1:11" s="1" customFormat="1">
      <c r="A80" s="38"/>
      <c r="B80" s="37"/>
      <c r="C80" s="33"/>
      <c r="D80" s="35"/>
      <c r="E80" s="35"/>
      <c r="F80" s="36"/>
      <c r="G80" s="36"/>
      <c r="H80" s="33"/>
      <c r="I80" s="2"/>
      <c r="J80" s="2"/>
      <c r="K80" s="2"/>
    </row>
    <row r="81" spans="1:11" s="1" customFormat="1">
      <c r="A81" s="38">
        <f>A71+1</f>
        <v>8</v>
      </c>
      <c r="B81" s="37" t="s">
        <v>67</v>
      </c>
      <c r="C81" s="33"/>
      <c r="D81" s="35"/>
      <c r="E81" s="35"/>
      <c r="F81" s="35"/>
      <c r="G81" s="35"/>
      <c r="H81" s="33"/>
      <c r="I81" s="2"/>
      <c r="J81" s="2"/>
      <c r="K81" s="2"/>
    </row>
    <row r="82" spans="1:11" s="1" customFormat="1">
      <c r="A82" s="38"/>
      <c r="B82" s="34"/>
      <c r="C82" s="33">
        <v>1</v>
      </c>
      <c r="D82" s="35">
        <f>7.5*2+12*2</f>
        <v>39</v>
      </c>
      <c r="E82" s="35">
        <v>0.75</v>
      </c>
      <c r="F82" s="35"/>
      <c r="G82" s="35">
        <f>ROUND(PRODUCT(C82:F82),0)</f>
        <v>29</v>
      </c>
      <c r="H82" s="33" t="s">
        <v>6</v>
      </c>
      <c r="I82" s="2"/>
      <c r="J82" s="2"/>
      <c r="K82" s="2"/>
    </row>
    <row r="83" spans="1:11" s="1" customFormat="1">
      <c r="A83" s="38"/>
      <c r="B83" s="37"/>
      <c r="C83" s="33"/>
      <c r="D83" s="35"/>
      <c r="E83" s="35"/>
      <c r="F83" s="36"/>
      <c r="G83" s="36">
        <f>ROUNDUP(SUM(G82)*1.1,0)</f>
        <v>32</v>
      </c>
      <c r="H83" s="33" t="s">
        <v>6</v>
      </c>
      <c r="I83" s="2"/>
      <c r="J83" s="2"/>
      <c r="K83" s="2"/>
    </row>
    <row r="84" spans="1:11" s="1" customFormat="1">
      <c r="A84" s="38"/>
      <c r="B84" s="37"/>
      <c r="C84" s="33"/>
      <c r="D84" s="35"/>
      <c r="E84" s="35"/>
      <c r="F84" s="36"/>
      <c r="G84" s="36"/>
      <c r="H84" s="38"/>
      <c r="I84" s="2"/>
      <c r="J84" s="2"/>
      <c r="K84" s="2"/>
    </row>
    <row r="85" spans="1:11" s="1" customFormat="1">
      <c r="A85" s="38"/>
      <c r="B85" s="37" t="s">
        <v>68</v>
      </c>
      <c r="C85" s="33"/>
      <c r="D85" s="35"/>
      <c r="E85" s="35"/>
      <c r="F85" s="36"/>
      <c r="G85" s="36">
        <f>+G83</f>
        <v>32</v>
      </c>
      <c r="H85" s="38" t="s">
        <v>6</v>
      </c>
      <c r="I85" s="2"/>
      <c r="J85" s="2"/>
      <c r="K85" s="2"/>
    </row>
    <row r="86" spans="1:11" s="1" customFormat="1">
      <c r="A86" s="38"/>
      <c r="B86" s="37"/>
      <c r="C86" s="33"/>
      <c r="D86" s="35"/>
      <c r="E86" s="35"/>
      <c r="F86" s="36"/>
      <c r="G86" s="36"/>
      <c r="H86" s="38"/>
      <c r="I86" s="2"/>
      <c r="J86" s="2"/>
      <c r="K86" s="2"/>
    </row>
    <row r="87" spans="1:11" s="1" customFormat="1">
      <c r="A87" s="38">
        <f>A81+1</f>
        <v>9</v>
      </c>
      <c r="B87" s="37" t="s">
        <v>69</v>
      </c>
      <c r="C87" s="33"/>
      <c r="D87" s="35"/>
      <c r="E87" s="35"/>
      <c r="F87" s="35"/>
      <c r="G87" s="36"/>
      <c r="H87" s="38"/>
      <c r="I87" s="2"/>
      <c r="J87" s="2"/>
      <c r="K87" s="2"/>
    </row>
    <row r="88" spans="1:11" s="1" customFormat="1">
      <c r="A88" s="38" t="s">
        <v>70</v>
      </c>
      <c r="B88" s="37" t="s">
        <v>36</v>
      </c>
      <c r="C88" s="33"/>
      <c r="D88" s="35"/>
      <c r="E88" s="35"/>
      <c r="F88" s="35"/>
      <c r="G88" s="35"/>
      <c r="H88" s="33"/>
      <c r="I88" s="2"/>
      <c r="J88" s="2"/>
      <c r="K88" s="2"/>
    </row>
    <row r="89" spans="1:11" s="1" customFormat="1">
      <c r="A89" s="38"/>
      <c r="B89" s="34" t="str">
        <f>B46</f>
        <v>F-1</v>
      </c>
      <c r="C89" s="33">
        <f>C46</f>
        <v>8</v>
      </c>
      <c r="D89" s="35">
        <v>1.9</v>
      </c>
      <c r="E89" s="35">
        <v>1.9</v>
      </c>
      <c r="F89" s="35">
        <v>0.45</v>
      </c>
      <c r="G89" s="35">
        <f>PRODUCT(C89:F89)</f>
        <v>12.996</v>
      </c>
      <c r="H89" s="33" t="s">
        <v>7</v>
      </c>
      <c r="I89" s="2"/>
      <c r="J89" s="2"/>
      <c r="K89" s="2"/>
    </row>
    <row r="90" spans="1:11" s="1" customFormat="1">
      <c r="A90" s="38"/>
      <c r="B90" s="37" t="s">
        <v>71</v>
      </c>
      <c r="C90" s="33"/>
      <c r="D90" s="35"/>
      <c r="E90" s="35"/>
      <c r="F90" s="35"/>
      <c r="G90" s="36">
        <f>ROUND(SUM(G89)*1.1,0)</f>
        <v>14</v>
      </c>
      <c r="H90" s="38" t="s">
        <v>7</v>
      </c>
      <c r="I90" s="2"/>
      <c r="J90" s="2"/>
      <c r="K90" s="2"/>
    </row>
    <row r="91" spans="1:11" s="1" customFormat="1">
      <c r="A91" s="38"/>
      <c r="B91" s="37"/>
      <c r="C91" s="33"/>
      <c r="D91" s="35"/>
      <c r="E91" s="35"/>
      <c r="F91" s="35"/>
      <c r="G91" s="36"/>
      <c r="H91" s="38"/>
      <c r="I91" s="2"/>
      <c r="J91" s="2"/>
      <c r="K91" s="2"/>
    </row>
    <row r="92" spans="1:11" s="1" customFormat="1">
      <c r="A92" s="38" t="s">
        <v>72</v>
      </c>
      <c r="B92" s="37" t="s">
        <v>73</v>
      </c>
      <c r="C92" s="33"/>
      <c r="D92" s="35"/>
      <c r="E92" s="35"/>
      <c r="F92" s="35"/>
      <c r="G92" s="36"/>
      <c r="H92" s="33"/>
      <c r="I92" s="2"/>
      <c r="J92" s="2"/>
      <c r="K92" s="2"/>
    </row>
    <row r="93" spans="1:11" s="1" customFormat="1">
      <c r="A93" s="38"/>
      <c r="B93" s="37" t="s">
        <v>74</v>
      </c>
      <c r="C93" s="33"/>
      <c r="D93" s="35"/>
      <c r="E93" s="35"/>
      <c r="F93" s="35"/>
      <c r="G93" s="36"/>
      <c r="H93" s="33"/>
      <c r="I93" s="2"/>
      <c r="J93" s="2"/>
      <c r="K93" s="2"/>
    </row>
    <row r="94" spans="1:11" s="1" customFormat="1">
      <c r="A94" s="38"/>
      <c r="B94" s="34" t="s">
        <v>75</v>
      </c>
      <c r="C94" s="33">
        <v>8</v>
      </c>
      <c r="D94" s="35">
        <v>0.23</v>
      </c>
      <c r="E94" s="35">
        <v>0.45</v>
      </c>
      <c r="F94" s="35">
        <f>F12+F18+F21+F37-F46-F89-F107</f>
        <v>4.07</v>
      </c>
      <c r="G94" s="35">
        <f>PRODUCT(C94:F94)</f>
        <v>3.3699600000000007</v>
      </c>
      <c r="H94" s="33" t="s">
        <v>7</v>
      </c>
      <c r="I94" s="2"/>
      <c r="J94" s="2"/>
      <c r="K94" s="2"/>
    </row>
    <row r="95" spans="1:11" s="1" customFormat="1">
      <c r="A95" s="38"/>
      <c r="B95" s="37" t="s">
        <v>76</v>
      </c>
      <c r="C95" s="33"/>
      <c r="D95" s="35"/>
      <c r="E95" s="35"/>
      <c r="F95" s="35"/>
      <c r="G95" s="36">
        <f>ROUND(SUM(G94)*1.1,0)</f>
        <v>4</v>
      </c>
      <c r="H95" s="38" t="s">
        <v>7</v>
      </c>
      <c r="I95" s="2"/>
      <c r="J95" s="2"/>
      <c r="K95" s="2"/>
    </row>
    <row r="96" spans="1:11" s="1" customFormat="1">
      <c r="A96" s="38"/>
      <c r="B96" s="37"/>
      <c r="C96" s="33"/>
      <c r="D96" s="35"/>
      <c r="E96" s="35"/>
      <c r="F96" s="35"/>
      <c r="G96" s="36"/>
      <c r="H96" s="38"/>
      <c r="I96" s="2"/>
      <c r="J96" s="2"/>
      <c r="K96" s="2"/>
    </row>
    <row r="97" spans="1:11" s="1" customFormat="1">
      <c r="A97" s="38"/>
      <c r="B97" s="37" t="s">
        <v>77</v>
      </c>
      <c r="C97" s="33"/>
      <c r="D97" s="35"/>
      <c r="E97" s="35"/>
      <c r="F97" s="35"/>
      <c r="G97" s="35"/>
      <c r="H97" s="33"/>
      <c r="I97" s="2"/>
      <c r="J97" s="2"/>
      <c r="K97" s="2"/>
    </row>
    <row r="98" spans="1:11" s="1" customFormat="1">
      <c r="A98" s="38"/>
      <c r="B98" s="34" t="str">
        <f>B94</f>
        <v>C1</v>
      </c>
      <c r="C98" s="33">
        <f>C94</f>
        <v>8</v>
      </c>
      <c r="D98" s="35">
        <f>D94</f>
        <v>0.23</v>
      </c>
      <c r="E98" s="35">
        <f>E94</f>
        <v>0.45</v>
      </c>
      <c r="F98" s="35">
        <v>3</v>
      </c>
      <c r="G98" s="35">
        <f>PRODUCT(C98:F98)</f>
        <v>2.484</v>
      </c>
      <c r="H98" s="33" t="s">
        <v>7</v>
      </c>
      <c r="I98" s="2"/>
      <c r="J98" s="2"/>
      <c r="K98" s="2"/>
    </row>
    <row r="99" spans="1:11" s="1" customFormat="1">
      <c r="A99" s="38"/>
      <c r="B99" s="37" t="s">
        <v>41</v>
      </c>
      <c r="C99" s="33"/>
      <c r="D99" s="35"/>
      <c r="E99" s="35"/>
      <c r="F99" s="35"/>
      <c r="G99" s="36">
        <f>ROUND(SUM(G98)*1.1,0)</f>
        <v>3</v>
      </c>
      <c r="H99" s="38" t="s">
        <v>7</v>
      </c>
      <c r="I99" s="2"/>
      <c r="J99" s="2"/>
      <c r="K99" s="2"/>
    </row>
    <row r="100" spans="1:11" s="1" customFormat="1">
      <c r="A100" s="38"/>
      <c r="B100" s="37"/>
      <c r="C100" s="33"/>
      <c r="D100" s="35"/>
      <c r="E100" s="35"/>
      <c r="F100" s="35"/>
      <c r="G100" s="36"/>
      <c r="H100" s="38"/>
      <c r="I100" s="2"/>
      <c r="J100" s="2"/>
      <c r="K100" s="2"/>
    </row>
    <row r="101" spans="1:11" s="1" customFormat="1">
      <c r="A101" s="38"/>
      <c r="B101" s="37" t="s">
        <v>78</v>
      </c>
      <c r="C101" s="33"/>
      <c r="D101" s="36" t="s">
        <v>79</v>
      </c>
      <c r="E101" s="36"/>
      <c r="F101" s="35"/>
      <c r="G101" s="36">
        <f>G95</f>
        <v>4</v>
      </c>
      <c r="H101" s="38" t="s">
        <v>7</v>
      </c>
      <c r="I101" s="2"/>
      <c r="J101" s="2"/>
      <c r="K101" s="2"/>
    </row>
    <row r="102" spans="1:11" s="1" customFormat="1">
      <c r="A102" s="38"/>
      <c r="B102" s="37" t="s">
        <v>78</v>
      </c>
      <c r="C102" s="33"/>
      <c r="D102" s="36" t="s">
        <v>80</v>
      </c>
      <c r="E102" s="36"/>
      <c r="F102" s="35"/>
      <c r="G102" s="36">
        <f>G99</f>
        <v>3</v>
      </c>
      <c r="H102" s="38" t="s">
        <v>7</v>
      </c>
      <c r="I102" s="2"/>
      <c r="J102" s="2"/>
      <c r="K102" s="2"/>
    </row>
    <row r="103" spans="1:11" s="1" customFormat="1">
      <c r="A103" s="38"/>
      <c r="B103" s="37"/>
      <c r="C103" s="36"/>
      <c r="D103" s="36"/>
      <c r="E103" s="35"/>
      <c r="F103" s="36" t="s">
        <v>23</v>
      </c>
      <c r="G103" s="36">
        <f>SUM(G101:G102)</f>
        <v>7</v>
      </c>
      <c r="H103" s="38" t="s">
        <v>7</v>
      </c>
      <c r="I103" s="2"/>
      <c r="J103" s="2"/>
      <c r="K103" s="2"/>
    </row>
    <row r="104" spans="1:11" s="1" customFormat="1">
      <c r="A104" s="38"/>
      <c r="B104" s="34"/>
      <c r="C104" s="33"/>
      <c r="D104" s="35"/>
      <c r="E104" s="35"/>
      <c r="F104" s="35"/>
      <c r="G104" s="35"/>
      <c r="H104" s="33"/>
      <c r="I104" s="2"/>
      <c r="J104" s="2"/>
      <c r="K104" s="2"/>
    </row>
    <row r="105" spans="1:11" s="1" customFormat="1">
      <c r="A105" s="38" t="s">
        <v>81</v>
      </c>
      <c r="B105" s="37" t="s">
        <v>82</v>
      </c>
      <c r="C105" s="33"/>
      <c r="D105" s="35"/>
      <c r="E105" s="35"/>
      <c r="F105" s="35"/>
      <c r="G105" s="35"/>
      <c r="H105" s="33"/>
      <c r="I105" s="2"/>
      <c r="J105" s="2"/>
      <c r="K105" s="2"/>
    </row>
    <row r="106" spans="1:11" s="1" customFormat="1">
      <c r="A106" s="38"/>
      <c r="B106" s="37" t="s">
        <v>83</v>
      </c>
      <c r="C106" s="33"/>
      <c r="D106" s="35"/>
      <c r="E106" s="35"/>
      <c r="F106" s="35"/>
      <c r="G106" s="35"/>
      <c r="H106" s="33"/>
      <c r="I106" s="2"/>
      <c r="J106" s="2"/>
      <c r="K106" s="2"/>
    </row>
    <row r="107" spans="1:11" s="1" customFormat="1">
      <c r="A107" s="38"/>
      <c r="B107" s="34" t="s">
        <v>215</v>
      </c>
      <c r="C107" s="33">
        <v>4</v>
      </c>
      <c r="D107" s="35">
        <v>6.5</v>
      </c>
      <c r="E107" s="35">
        <v>0.23</v>
      </c>
      <c r="F107" s="35">
        <v>0.38</v>
      </c>
      <c r="G107" s="35">
        <f>PRODUCT(C107:F107)</f>
        <v>2.2724000000000002</v>
      </c>
      <c r="H107" s="33" t="s">
        <v>7</v>
      </c>
      <c r="I107" s="2"/>
      <c r="J107" s="2"/>
      <c r="K107" s="2"/>
    </row>
    <row r="108" spans="1:11" s="1" customFormat="1">
      <c r="A108" s="38"/>
      <c r="B108" s="37" t="s">
        <v>85</v>
      </c>
      <c r="C108" s="33"/>
      <c r="D108" s="35"/>
      <c r="E108" s="35"/>
      <c r="F108" s="35"/>
      <c r="G108" s="35"/>
      <c r="H108" s="33"/>
      <c r="I108" s="2"/>
      <c r="J108" s="2"/>
      <c r="K108" s="2"/>
    </row>
    <row r="109" spans="1:11" s="1" customFormat="1">
      <c r="A109" s="38"/>
      <c r="B109" s="34" t="s">
        <v>265</v>
      </c>
      <c r="C109" s="33">
        <v>2</v>
      </c>
      <c r="D109" s="148">
        <v>12.035</v>
      </c>
      <c r="E109" s="35">
        <v>0.23</v>
      </c>
      <c r="F109" s="35">
        <v>0.38</v>
      </c>
      <c r="G109" s="35">
        <f>PRODUCT(C109:F109)</f>
        <v>2.1037180000000002</v>
      </c>
      <c r="H109" s="33" t="s">
        <v>7</v>
      </c>
      <c r="I109" s="2"/>
      <c r="J109" s="2"/>
      <c r="K109" s="2"/>
    </row>
    <row r="110" spans="1:11" s="1" customFormat="1">
      <c r="A110" s="38"/>
      <c r="B110" s="37" t="s">
        <v>41</v>
      </c>
      <c r="C110" s="33"/>
      <c r="D110" s="35"/>
      <c r="E110" s="35"/>
      <c r="F110" s="35"/>
      <c r="G110" s="36">
        <f>ROUNDUP(SUM(G107:G109)*1.1,0)</f>
        <v>5</v>
      </c>
      <c r="H110" s="38" t="s">
        <v>7</v>
      </c>
      <c r="I110" s="2"/>
      <c r="J110" s="2"/>
      <c r="K110" s="2"/>
    </row>
    <row r="111" spans="1:11" s="1" customFormat="1">
      <c r="A111" s="44"/>
      <c r="B111" s="48"/>
      <c r="C111" s="40"/>
      <c r="D111" s="42"/>
      <c r="E111" s="42"/>
      <c r="F111" s="42"/>
      <c r="G111" s="45"/>
      <c r="H111" s="44"/>
      <c r="I111" s="2"/>
      <c r="J111" s="2"/>
      <c r="K111" s="2"/>
    </row>
    <row r="112" spans="1:11" s="1" customFormat="1">
      <c r="A112" s="38" t="s">
        <v>86</v>
      </c>
      <c r="B112" s="37" t="s">
        <v>87</v>
      </c>
      <c r="C112" s="33"/>
      <c r="D112" s="35"/>
      <c r="E112" s="35"/>
      <c r="F112" s="35"/>
      <c r="G112" s="35"/>
      <c r="H112" s="33"/>
      <c r="I112" s="2"/>
      <c r="J112" s="2"/>
      <c r="K112" s="2"/>
    </row>
    <row r="113" spans="1:11" s="1" customFormat="1">
      <c r="A113" s="38"/>
      <c r="B113" s="149" t="s">
        <v>80</v>
      </c>
      <c r="C113" s="33"/>
      <c r="D113" s="35"/>
      <c r="E113" s="35"/>
      <c r="F113" s="35"/>
      <c r="G113" s="35"/>
      <c r="H113" s="33"/>
      <c r="I113" s="2"/>
      <c r="J113" s="2"/>
      <c r="K113" s="2"/>
    </row>
    <row r="114" spans="1:11" s="1" customFormat="1">
      <c r="A114" s="38"/>
      <c r="B114" s="37" t="s">
        <v>83</v>
      </c>
      <c r="C114" s="33"/>
      <c r="D114" s="35"/>
      <c r="E114" s="35"/>
      <c r="F114" s="35"/>
      <c r="G114" s="35"/>
      <c r="H114" s="33"/>
      <c r="I114" s="2"/>
      <c r="J114" s="2"/>
      <c r="K114" s="2"/>
    </row>
    <row r="115" spans="1:11" s="1" customFormat="1">
      <c r="A115" s="38"/>
      <c r="B115" s="34" t="s">
        <v>208</v>
      </c>
      <c r="C115" s="33">
        <v>4</v>
      </c>
      <c r="D115" s="35">
        <v>6.5</v>
      </c>
      <c r="E115" s="35">
        <v>0.23</v>
      </c>
      <c r="F115" s="35">
        <v>0.45</v>
      </c>
      <c r="G115" s="35">
        <f>PRODUCT(C115:F115)</f>
        <v>2.6910000000000003</v>
      </c>
      <c r="H115" s="33" t="s">
        <v>7</v>
      </c>
      <c r="I115" s="2"/>
      <c r="J115" s="2"/>
      <c r="K115" s="2"/>
    </row>
    <row r="116" spans="1:11" s="1" customFormat="1">
      <c r="A116" s="38"/>
      <c r="B116" s="37" t="s">
        <v>85</v>
      </c>
      <c r="C116" s="33"/>
      <c r="D116" s="35"/>
      <c r="E116" s="35"/>
      <c r="F116" s="35"/>
      <c r="G116" s="35"/>
      <c r="H116" s="33"/>
      <c r="I116" s="2"/>
      <c r="J116" s="2"/>
      <c r="K116" s="2"/>
    </row>
    <row r="117" spans="1:11" s="1" customFormat="1">
      <c r="A117" s="38"/>
      <c r="B117" s="34" t="s">
        <v>209</v>
      </c>
      <c r="C117" s="33">
        <v>2</v>
      </c>
      <c r="D117" s="148">
        <v>12.035</v>
      </c>
      <c r="E117" s="35">
        <v>0.23</v>
      </c>
      <c r="F117" s="35">
        <v>0.45</v>
      </c>
      <c r="G117" s="35">
        <f>PRODUCT(C117:F117)</f>
        <v>2.4912450000000002</v>
      </c>
      <c r="H117" s="33" t="s">
        <v>7</v>
      </c>
      <c r="I117" s="2"/>
      <c r="J117" s="2"/>
      <c r="K117" s="2"/>
    </row>
    <row r="118" spans="1:11" s="1" customFormat="1">
      <c r="A118" s="44"/>
      <c r="B118" s="34" t="s">
        <v>267</v>
      </c>
      <c r="C118" s="40">
        <v>1</v>
      </c>
      <c r="D118" s="148">
        <v>12.035</v>
      </c>
      <c r="E118" s="35">
        <v>0.23</v>
      </c>
      <c r="F118" s="35">
        <v>0.3</v>
      </c>
      <c r="G118" s="35">
        <f>PRODUCT(C118:F118)</f>
        <v>0.83041500000000001</v>
      </c>
      <c r="H118" s="33" t="s">
        <v>7</v>
      </c>
      <c r="I118" s="2"/>
      <c r="J118" s="2"/>
      <c r="K118" s="2"/>
    </row>
    <row r="119" spans="1:11" s="1" customFormat="1">
      <c r="A119" s="38"/>
      <c r="B119" s="37"/>
      <c r="C119" s="33"/>
      <c r="D119" s="35"/>
      <c r="E119" s="35"/>
      <c r="F119" s="36" t="s">
        <v>33</v>
      </c>
      <c r="G119" s="36">
        <f>ROUND(SUM(G115:G118)*1.1,0)</f>
        <v>7</v>
      </c>
      <c r="H119" s="36" t="s">
        <v>7</v>
      </c>
      <c r="I119" s="2"/>
      <c r="J119" s="2"/>
      <c r="K119" s="2"/>
    </row>
    <row r="120" spans="1:11" s="1" customFormat="1">
      <c r="A120" s="38"/>
      <c r="B120" s="37"/>
      <c r="C120" s="33"/>
      <c r="D120" s="35"/>
      <c r="E120" s="35"/>
      <c r="F120" s="36"/>
      <c r="G120" s="36"/>
      <c r="H120" s="36"/>
      <c r="I120" s="2"/>
      <c r="J120" s="2"/>
      <c r="K120" s="2"/>
    </row>
    <row r="121" spans="1:11" s="1" customFormat="1">
      <c r="A121" s="38"/>
      <c r="B121" s="150" t="s">
        <v>88</v>
      </c>
      <c r="C121" s="33"/>
      <c r="D121" s="36" t="s">
        <v>80</v>
      </c>
      <c r="E121" s="36"/>
      <c r="F121" s="36" t="s">
        <v>23</v>
      </c>
      <c r="G121" s="36">
        <f>G119</f>
        <v>7</v>
      </c>
      <c r="H121" s="38" t="s">
        <v>7</v>
      </c>
      <c r="I121" s="2"/>
      <c r="J121" s="2"/>
      <c r="K121" s="2"/>
    </row>
    <row r="122" spans="1:11" s="1" customFormat="1">
      <c r="A122" s="38"/>
      <c r="B122" s="37"/>
      <c r="C122" s="33"/>
      <c r="D122" s="35"/>
      <c r="E122" s="35"/>
      <c r="F122" s="35"/>
      <c r="G122" s="36"/>
      <c r="H122" s="36"/>
      <c r="I122" s="2"/>
      <c r="J122" s="2"/>
      <c r="K122" s="2"/>
    </row>
    <row r="123" spans="1:11" s="1" customFormat="1">
      <c r="A123" s="38" t="s">
        <v>89</v>
      </c>
      <c r="B123" s="37" t="s">
        <v>90</v>
      </c>
      <c r="C123" s="33"/>
      <c r="D123" s="35"/>
      <c r="E123" s="35"/>
      <c r="F123" s="35"/>
      <c r="G123" s="35"/>
      <c r="H123" s="33"/>
      <c r="I123" s="2"/>
      <c r="J123" s="2"/>
      <c r="K123" s="2"/>
    </row>
    <row r="124" spans="1:11" s="1" customFormat="1">
      <c r="A124" s="38"/>
      <c r="B124" s="37" t="s">
        <v>91</v>
      </c>
      <c r="C124" s="9"/>
      <c r="D124" s="9"/>
      <c r="E124" s="9"/>
      <c r="F124" s="9"/>
      <c r="G124" s="9"/>
      <c r="H124" s="9"/>
      <c r="I124" s="2"/>
      <c r="J124" s="2"/>
      <c r="K124" s="2"/>
    </row>
    <row r="125" spans="1:11" s="1" customFormat="1">
      <c r="A125" s="38"/>
      <c r="B125" s="34" t="s">
        <v>581</v>
      </c>
      <c r="C125" s="33">
        <v>1</v>
      </c>
      <c r="D125" s="148">
        <v>6.05</v>
      </c>
      <c r="E125" s="148">
        <v>12.035</v>
      </c>
      <c r="F125" s="148">
        <v>0.125</v>
      </c>
      <c r="G125" s="35">
        <f>PRODUCT(C125:F125)</f>
        <v>9.1014687500000004</v>
      </c>
      <c r="H125" s="33" t="s">
        <v>7</v>
      </c>
      <c r="I125" s="2"/>
      <c r="J125" s="2"/>
      <c r="K125" s="2"/>
    </row>
    <row r="126" spans="1:11" s="1" customFormat="1">
      <c r="A126" s="44"/>
      <c r="B126" s="34"/>
      <c r="C126" s="40"/>
      <c r="D126" s="148"/>
      <c r="E126" s="148"/>
      <c r="F126" s="148"/>
      <c r="G126" s="35"/>
      <c r="H126" s="33" t="s">
        <v>7</v>
      </c>
      <c r="I126" s="2"/>
      <c r="J126" s="2"/>
      <c r="K126" s="2"/>
    </row>
    <row r="127" spans="1:11" s="1" customFormat="1">
      <c r="A127" s="44"/>
      <c r="B127" s="41"/>
      <c r="C127" s="40"/>
      <c r="D127" s="42"/>
      <c r="E127" s="42"/>
      <c r="F127" s="42"/>
      <c r="G127" s="42"/>
      <c r="H127" s="40"/>
      <c r="I127" s="2"/>
      <c r="J127" s="2"/>
      <c r="K127" s="2"/>
    </row>
    <row r="128" spans="1:11" s="1" customFormat="1">
      <c r="A128" s="38"/>
      <c r="B128" s="34"/>
      <c r="C128" s="33"/>
      <c r="D128" s="35"/>
      <c r="E128" s="35"/>
      <c r="F128" s="35"/>
      <c r="G128" s="36">
        <f>ROUND(SUM(G125:G127)*1.1,0)</f>
        <v>10</v>
      </c>
      <c r="H128" s="33" t="s">
        <v>7</v>
      </c>
      <c r="I128" s="2"/>
      <c r="J128" s="2"/>
      <c r="K128" s="2"/>
    </row>
    <row r="129" spans="1:11" s="1" customFormat="1">
      <c r="A129" s="38"/>
      <c r="B129" s="34"/>
      <c r="C129" s="33"/>
      <c r="D129" s="35"/>
      <c r="E129" s="35"/>
      <c r="F129" s="35"/>
      <c r="G129" s="36"/>
      <c r="H129" s="38"/>
      <c r="I129" s="2"/>
      <c r="J129" s="2"/>
      <c r="K129" s="2"/>
    </row>
    <row r="130" spans="1:11" s="1" customFormat="1">
      <c r="A130" s="38"/>
      <c r="B130" s="150" t="s">
        <v>92</v>
      </c>
      <c r="C130" s="33"/>
      <c r="D130" s="36" t="s">
        <v>80</v>
      </c>
      <c r="E130" s="36"/>
      <c r="F130" s="36" t="s">
        <v>23</v>
      </c>
      <c r="G130" s="36">
        <f>G128</f>
        <v>10</v>
      </c>
      <c r="H130" s="36" t="s">
        <v>7</v>
      </c>
      <c r="I130" s="2"/>
      <c r="J130" s="2"/>
      <c r="K130" s="2"/>
    </row>
    <row r="131" spans="1:11" s="1" customFormat="1">
      <c r="A131" s="38"/>
      <c r="B131" s="150"/>
      <c r="C131" s="33"/>
      <c r="D131" s="36"/>
      <c r="E131" s="36"/>
      <c r="F131" s="36"/>
      <c r="G131" s="36"/>
      <c r="H131" s="36"/>
      <c r="I131" s="2"/>
      <c r="J131" s="2"/>
      <c r="K131" s="2"/>
    </row>
    <row r="132" spans="1:11" s="1" customFormat="1">
      <c r="A132" s="38" t="s">
        <v>170</v>
      </c>
      <c r="B132" s="37" t="s">
        <v>100</v>
      </c>
      <c r="C132" s="33"/>
      <c r="D132" s="35"/>
      <c r="E132" s="35"/>
      <c r="F132" s="36"/>
      <c r="G132" s="36"/>
      <c r="H132" s="38"/>
      <c r="I132" s="2"/>
      <c r="J132" s="2"/>
      <c r="K132" s="2"/>
    </row>
    <row r="133" spans="1:11" s="1" customFormat="1">
      <c r="A133" s="38"/>
      <c r="B133" s="85"/>
      <c r="C133" s="33">
        <v>3</v>
      </c>
      <c r="D133" s="35">
        <v>6.5</v>
      </c>
      <c r="E133" s="35">
        <v>0.23</v>
      </c>
      <c r="F133" s="35">
        <v>0.3</v>
      </c>
      <c r="G133" s="35">
        <f>PRODUCT(C133:F133)</f>
        <v>1.3455000000000001</v>
      </c>
      <c r="H133" s="33" t="s">
        <v>7</v>
      </c>
      <c r="I133" s="2"/>
      <c r="J133" s="2"/>
      <c r="K133" s="2"/>
    </row>
    <row r="134" spans="1:11" s="1" customFormat="1">
      <c r="A134" s="38"/>
      <c r="B134" s="85"/>
      <c r="C134" s="33">
        <v>2</v>
      </c>
      <c r="D134" s="148">
        <v>12.035</v>
      </c>
      <c r="E134" s="35">
        <v>0.23</v>
      </c>
      <c r="F134" s="35">
        <v>0.3</v>
      </c>
      <c r="G134" s="35">
        <f>PRODUCT(C134:F134)</f>
        <v>1.66083</v>
      </c>
      <c r="H134" s="33" t="s">
        <v>7</v>
      </c>
      <c r="I134" s="2"/>
      <c r="J134" s="2"/>
      <c r="K134" s="2"/>
    </row>
    <row r="135" spans="1:11" s="1" customFormat="1">
      <c r="A135" s="38"/>
      <c r="B135" s="34"/>
      <c r="C135" s="33"/>
      <c r="D135" s="35"/>
      <c r="E135" s="35"/>
      <c r="F135" s="35"/>
      <c r="G135" s="35"/>
      <c r="H135" s="33"/>
      <c r="I135" s="2"/>
      <c r="J135" s="2"/>
      <c r="K135" s="2"/>
    </row>
    <row r="136" spans="1:11" s="1" customFormat="1">
      <c r="A136" s="38"/>
      <c r="B136" s="37" t="s">
        <v>100</v>
      </c>
      <c r="C136" s="33"/>
      <c r="D136" s="36" t="s">
        <v>80</v>
      </c>
      <c r="E136" s="35"/>
      <c r="F136" s="36" t="s">
        <v>23</v>
      </c>
      <c r="G136" s="36">
        <f>ROUNDUP(SUM(G133:G135)*1.1,0)</f>
        <v>4</v>
      </c>
      <c r="H136" s="38" t="s">
        <v>7</v>
      </c>
      <c r="I136" s="2"/>
      <c r="J136" s="2"/>
      <c r="K136" s="2"/>
    </row>
    <row r="137" spans="1:11" s="1" customFormat="1">
      <c r="A137" s="38"/>
      <c r="B137" s="37"/>
      <c r="C137" s="33"/>
      <c r="D137" s="35"/>
      <c r="E137" s="35"/>
      <c r="F137" s="36"/>
      <c r="G137" s="36"/>
      <c r="H137" s="38"/>
      <c r="I137" s="2"/>
      <c r="J137" s="2"/>
      <c r="K137" s="2"/>
    </row>
    <row r="138" spans="1:11" s="1" customFormat="1">
      <c r="A138" s="38" t="s">
        <v>171</v>
      </c>
      <c r="B138" s="37" t="s">
        <v>105</v>
      </c>
      <c r="C138" s="33"/>
      <c r="D138" s="35"/>
      <c r="E138" s="35"/>
      <c r="F138" s="36"/>
      <c r="G138" s="36"/>
      <c r="H138" s="38"/>
      <c r="I138" s="2"/>
      <c r="J138" s="2"/>
      <c r="K138" s="2"/>
    </row>
    <row r="139" spans="1:11">
      <c r="A139" s="38"/>
      <c r="B139" s="85"/>
      <c r="C139" s="33">
        <v>2</v>
      </c>
      <c r="D139" s="35">
        <v>6.5</v>
      </c>
      <c r="E139" s="35">
        <v>0.6</v>
      </c>
      <c r="F139" s="35">
        <v>7.4999999999999997E-2</v>
      </c>
      <c r="G139" s="35">
        <f>PRODUCT(C139:F139)</f>
        <v>0.58499999999999996</v>
      </c>
      <c r="H139" s="33" t="s">
        <v>7</v>
      </c>
    </row>
    <row r="140" spans="1:11">
      <c r="A140" s="44"/>
      <c r="B140" s="90"/>
      <c r="C140" s="40">
        <v>2</v>
      </c>
      <c r="D140" s="318">
        <v>13.234999999999999</v>
      </c>
      <c r="E140" s="35">
        <v>0.6</v>
      </c>
      <c r="F140" s="35">
        <v>7.4999999999999997E-2</v>
      </c>
      <c r="G140" s="35">
        <f>PRODUCT(C140:F140)</f>
        <v>1.1911499999999997</v>
      </c>
      <c r="H140" s="40"/>
    </row>
    <row r="141" spans="1:11">
      <c r="A141" s="38"/>
      <c r="B141" s="34"/>
      <c r="C141" s="33"/>
      <c r="D141" s="36"/>
      <c r="E141" s="35"/>
      <c r="F141" s="36"/>
      <c r="G141" s="36">
        <f>ROUNDUP(SUM(G139:G140)*1.1,0)</f>
        <v>2</v>
      </c>
      <c r="H141" s="38" t="s">
        <v>7</v>
      </c>
    </row>
    <row r="142" spans="1:11">
      <c r="A142" s="38"/>
      <c r="B142" s="34"/>
      <c r="C142" s="33"/>
      <c r="D142" s="35"/>
      <c r="E142" s="35"/>
      <c r="F142" s="36"/>
      <c r="G142" s="36"/>
      <c r="H142" s="38"/>
    </row>
    <row r="143" spans="1:11">
      <c r="A143" s="38"/>
      <c r="B143" s="37" t="s">
        <v>106</v>
      </c>
      <c r="C143" s="11"/>
      <c r="D143" s="36" t="s">
        <v>80</v>
      </c>
      <c r="E143" s="35"/>
      <c r="F143" s="36" t="s">
        <v>23</v>
      </c>
      <c r="G143" s="36">
        <f>G141</f>
        <v>2</v>
      </c>
      <c r="H143" s="38" t="s">
        <v>7</v>
      </c>
    </row>
    <row r="144" spans="1:11">
      <c r="A144" s="44"/>
      <c r="B144" s="48"/>
      <c r="C144" s="159"/>
      <c r="D144" s="45"/>
      <c r="E144" s="42"/>
      <c r="F144" s="45"/>
      <c r="G144" s="45"/>
      <c r="H144" s="44"/>
    </row>
    <row r="145" spans="1:11" s="4" customFormat="1" ht="13.8">
      <c r="A145" s="38"/>
      <c r="B145" s="37" t="s">
        <v>107</v>
      </c>
      <c r="C145" s="33"/>
      <c r="D145" s="35"/>
      <c r="E145" s="35"/>
      <c r="F145" s="35"/>
      <c r="G145" s="36"/>
      <c r="H145" s="38"/>
    </row>
    <row r="146" spans="1:11" s="4" customFormat="1" ht="13.8">
      <c r="A146" s="38"/>
      <c r="B146" s="37" t="s">
        <v>108</v>
      </c>
      <c r="C146" s="33"/>
      <c r="D146" s="35"/>
      <c r="E146" s="35"/>
      <c r="F146" s="35"/>
      <c r="G146" s="36">
        <f>G90+G101+G110</f>
        <v>23</v>
      </c>
      <c r="H146" s="38" t="s">
        <v>7</v>
      </c>
    </row>
    <row r="147" spans="1:11" s="4" customFormat="1" ht="13.8">
      <c r="A147" s="38"/>
      <c r="B147" s="37" t="s">
        <v>109</v>
      </c>
      <c r="C147" s="33"/>
      <c r="D147" s="35"/>
      <c r="E147" s="35"/>
      <c r="F147" s="35"/>
      <c r="G147" s="36">
        <f>ROUNDUP(G102+G121+G130,0)</f>
        <v>20</v>
      </c>
      <c r="H147" s="38" t="s">
        <v>7</v>
      </c>
    </row>
    <row r="148" spans="1:11" s="4" customFormat="1" ht="13.8">
      <c r="A148" s="44"/>
      <c r="B148" s="48" t="s">
        <v>496</v>
      </c>
      <c r="C148" s="40"/>
      <c r="D148" s="42"/>
      <c r="E148" s="176"/>
      <c r="F148" s="46"/>
      <c r="G148" s="45">
        <f>G143+G136</f>
        <v>6</v>
      </c>
      <c r="H148" s="38" t="s">
        <v>7</v>
      </c>
    </row>
    <row r="149" spans="1:11" s="4" customFormat="1" ht="13.8">
      <c r="A149" s="38"/>
      <c r="B149" s="37"/>
      <c r="C149" s="33"/>
      <c r="D149" s="35"/>
      <c r="E149" s="645" t="s">
        <v>110</v>
      </c>
      <c r="F149" s="646"/>
      <c r="G149" s="36">
        <f>SUM(G146:G148)</f>
        <v>49</v>
      </c>
      <c r="H149" s="38" t="s">
        <v>7</v>
      </c>
    </row>
    <row r="150" spans="1:11">
      <c r="A150" s="38"/>
      <c r="B150" s="37"/>
      <c r="C150" s="33"/>
      <c r="D150" s="35"/>
      <c r="E150" s="35"/>
      <c r="F150" s="36"/>
      <c r="G150" s="36"/>
      <c r="H150" s="38"/>
    </row>
    <row r="151" spans="1:11">
      <c r="A151" s="38">
        <f>A87+1</f>
        <v>10</v>
      </c>
      <c r="B151" s="107" t="s">
        <v>111</v>
      </c>
      <c r="C151" s="108"/>
      <c r="D151" s="109"/>
      <c r="E151" s="109"/>
      <c r="F151" s="109"/>
      <c r="G151" s="109"/>
      <c r="H151" s="108"/>
    </row>
    <row r="152" spans="1:11">
      <c r="A152" s="38"/>
      <c r="B152" s="110" t="s">
        <v>112</v>
      </c>
      <c r="C152" s="108"/>
      <c r="D152" s="109">
        <f>G90</f>
        <v>14</v>
      </c>
      <c r="E152" s="109" t="s">
        <v>113</v>
      </c>
      <c r="F152" s="12">
        <v>60</v>
      </c>
      <c r="G152" s="109">
        <f t="shared" ref="G152:G159" si="1">F152*D152</f>
        <v>840</v>
      </c>
      <c r="H152" s="108" t="s">
        <v>114</v>
      </c>
    </row>
    <row r="153" spans="1:11">
      <c r="A153" s="38"/>
      <c r="B153" s="110" t="s">
        <v>115</v>
      </c>
      <c r="C153" s="108"/>
      <c r="D153" s="109">
        <f>G110</f>
        <v>5</v>
      </c>
      <c r="E153" s="109" t="s">
        <v>113</v>
      </c>
      <c r="F153" s="12">
        <v>150</v>
      </c>
      <c r="G153" s="109">
        <f t="shared" si="1"/>
        <v>750</v>
      </c>
      <c r="H153" s="108" t="s">
        <v>114</v>
      </c>
    </row>
    <row r="154" spans="1:11">
      <c r="A154" s="38"/>
      <c r="B154" s="110" t="s">
        <v>116</v>
      </c>
      <c r="C154" s="108"/>
      <c r="D154" s="109">
        <f>G103</f>
        <v>7</v>
      </c>
      <c r="E154" s="109" t="s">
        <v>113</v>
      </c>
      <c r="F154" s="12">
        <v>250</v>
      </c>
      <c r="G154" s="109">
        <f t="shared" si="1"/>
        <v>1750</v>
      </c>
      <c r="H154" s="108" t="s">
        <v>114</v>
      </c>
    </row>
    <row r="155" spans="1:11">
      <c r="A155" s="38"/>
      <c r="B155" s="110" t="s">
        <v>117</v>
      </c>
      <c r="C155" s="108"/>
      <c r="D155" s="109">
        <f>G121</f>
        <v>7</v>
      </c>
      <c r="E155" s="109" t="s">
        <v>113</v>
      </c>
      <c r="F155" s="12">
        <v>250</v>
      </c>
      <c r="G155" s="109">
        <f t="shared" si="1"/>
        <v>1750</v>
      </c>
      <c r="H155" s="108" t="s">
        <v>114</v>
      </c>
    </row>
    <row r="156" spans="1:11">
      <c r="A156" s="38"/>
      <c r="B156" s="110" t="s">
        <v>118</v>
      </c>
      <c r="C156" s="108"/>
      <c r="D156" s="109">
        <f>G130</f>
        <v>10</v>
      </c>
      <c r="E156" s="109" t="s">
        <v>113</v>
      </c>
      <c r="F156" s="12">
        <v>80</v>
      </c>
      <c r="G156" s="109">
        <f t="shared" si="1"/>
        <v>800</v>
      </c>
      <c r="H156" s="108" t="s">
        <v>114</v>
      </c>
    </row>
    <row r="157" spans="1:11" s="1" customFormat="1">
      <c r="A157" s="38"/>
      <c r="B157" s="110" t="s">
        <v>410</v>
      </c>
      <c r="C157" s="108"/>
      <c r="D157" s="109">
        <v>0</v>
      </c>
      <c r="E157" s="109" t="s">
        <v>113</v>
      </c>
      <c r="F157" s="12">
        <v>100</v>
      </c>
      <c r="G157" s="109">
        <f t="shared" si="1"/>
        <v>0</v>
      </c>
      <c r="H157" s="108" t="s">
        <v>114</v>
      </c>
      <c r="I157" s="2"/>
      <c r="J157" s="2"/>
      <c r="K157" s="2"/>
    </row>
    <row r="158" spans="1:11" s="1" customFormat="1">
      <c r="A158" s="38"/>
      <c r="B158" s="111" t="s">
        <v>409</v>
      </c>
      <c r="C158" s="108"/>
      <c r="D158" s="109">
        <f>G136</f>
        <v>4</v>
      </c>
      <c r="E158" s="109" t="s">
        <v>113</v>
      </c>
      <c r="F158" s="12">
        <v>80</v>
      </c>
      <c r="G158" s="109">
        <f t="shared" si="1"/>
        <v>320</v>
      </c>
      <c r="H158" s="108" t="s">
        <v>114</v>
      </c>
      <c r="I158" s="2"/>
      <c r="J158" s="2"/>
      <c r="K158" s="2"/>
    </row>
    <row r="159" spans="1:11" s="1" customFormat="1">
      <c r="A159" s="38"/>
      <c r="B159" s="111" t="s">
        <v>412</v>
      </c>
      <c r="C159" s="108"/>
      <c r="D159" s="109">
        <f>G143</f>
        <v>2</v>
      </c>
      <c r="E159" s="109" t="s">
        <v>113</v>
      </c>
      <c r="F159" s="12">
        <v>60</v>
      </c>
      <c r="G159" s="109">
        <f t="shared" si="1"/>
        <v>120</v>
      </c>
      <c r="H159" s="108" t="s">
        <v>114</v>
      </c>
      <c r="I159" s="2"/>
      <c r="J159" s="2"/>
      <c r="K159" s="2"/>
    </row>
    <row r="160" spans="1:11" s="1" customFormat="1">
      <c r="A160" s="38"/>
      <c r="B160" s="111"/>
      <c r="C160" s="108"/>
      <c r="D160" s="109">
        <f>ROUNDUP(SUM(D151:D159),0)</f>
        <v>49</v>
      </c>
      <c r="E160" s="109"/>
      <c r="F160" s="109"/>
      <c r="G160" s="109">
        <f>ROUND(SUM(G152:G159),0)</f>
        <v>6330</v>
      </c>
      <c r="H160" s="108" t="s">
        <v>114</v>
      </c>
      <c r="I160" s="2"/>
      <c r="J160" s="2"/>
      <c r="K160" s="2"/>
    </row>
    <row r="161" spans="1:11" s="1" customFormat="1">
      <c r="A161" s="38"/>
      <c r="B161" s="111" t="s">
        <v>119</v>
      </c>
      <c r="C161" s="108"/>
      <c r="D161" s="109"/>
      <c r="E161" s="109"/>
      <c r="F161" s="109"/>
      <c r="G161" s="109">
        <f>ROUND(+G160*5%,0)</f>
        <v>317</v>
      </c>
      <c r="H161" s="108" t="s">
        <v>114</v>
      </c>
      <c r="I161" s="2"/>
      <c r="J161" s="2"/>
      <c r="K161" s="2"/>
    </row>
    <row r="162" spans="1:11" s="1" customFormat="1">
      <c r="A162" s="38"/>
      <c r="B162" s="111"/>
      <c r="C162" s="108"/>
      <c r="D162" s="109"/>
      <c r="E162" s="109"/>
      <c r="F162" s="109"/>
      <c r="G162" s="109"/>
      <c r="H162" s="108"/>
      <c r="I162" s="2"/>
      <c r="J162" s="2"/>
      <c r="K162" s="2"/>
    </row>
    <row r="163" spans="1:11" s="1" customFormat="1">
      <c r="A163" s="38"/>
      <c r="B163" s="111"/>
      <c r="C163" s="108"/>
      <c r="D163" s="109"/>
      <c r="E163" s="109"/>
      <c r="F163" s="109"/>
      <c r="G163" s="112">
        <f>SUM(G160:G162)</f>
        <v>6647</v>
      </c>
      <c r="H163" s="113" t="s">
        <v>120</v>
      </c>
      <c r="I163" s="2"/>
      <c r="J163" s="2"/>
      <c r="K163" s="2"/>
    </row>
    <row r="164" spans="1:11" s="1" customFormat="1">
      <c r="A164" s="38"/>
      <c r="B164" s="111"/>
      <c r="C164" s="108"/>
      <c r="D164" s="109"/>
      <c r="E164" s="109"/>
      <c r="F164" s="112" t="s">
        <v>121</v>
      </c>
      <c r="G164" s="112">
        <f>ROUNDUP((G163/1000),0)</f>
        <v>7</v>
      </c>
      <c r="H164" s="113" t="s">
        <v>122</v>
      </c>
      <c r="I164" s="2"/>
      <c r="J164" s="2"/>
      <c r="K164" s="2"/>
    </row>
    <row r="165" spans="1:11" s="1" customFormat="1">
      <c r="A165" s="10"/>
      <c r="B165" s="114"/>
      <c r="C165" s="11"/>
      <c r="D165" s="11"/>
      <c r="E165" s="11"/>
      <c r="F165" s="11"/>
      <c r="G165" s="11"/>
      <c r="H165" s="11"/>
      <c r="I165" s="2"/>
      <c r="J165" s="2"/>
      <c r="K165" s="2"/>
    </row>
    <row r="166" spans="1:11" s="1" customFormat="1">
      <c r="A166" s="38">
        <f>A151+1</f>
        <v>11</v>
      </c>
      <c r="B166" s="37" t="s">
        <v>123</v>
      </c>
      <c r="C166" s="11"/>
      <c r="D166" s="11"/>
      <c r="E166" s="11"/>
      <c r="F166" s="11"/>
      <c r="G166" s="11"/>
      <c r="H166" s="11"/>
      <c r="I166" s="2"/>
      <c r="J166" s="2"/>
      <c r="K166" s="2"/>
    </row>
    <row r="167" spans="1:11" s="1" customFormat="1">
      <c r="A167" s="10"/>
      <c r="B167" s="29" t="str">
        <f>+B88</f>
        <v>Under Footing</v>
      </c>
      <c r="C167" s="11"/>
      <c r="D167" s="11"/>
      <c r="E167" s="11"/>
      <c r="F167" s="11"/>
      <c r="G167" s="35"/>
      <c r="H167" s="33"/>
      <c r="I167" s="2"/>
      <c r="J167" s="2"/>
      <c r="K167" s="2"/>
    </row>
    <row r="168" spans="1:11" s="1" customFormat="1">
      <c r="A168" s="10"/>
      <c r="B168" s="114" t="str">
        <f>+B89</f>
        <v>F-1</v>
      </c>
      <c r="C168" s="11">
        <f>+C89</f>
        <v>8</v>
      </c>
      <c r="D168" s="11">
        <f>(D89*2)+(E89*2)</f>
        <v>7.6</v>
      </c>
      <c r="E168" s="11"/>
      <c r="F168" s="12">
        <f>+F89</f>
        <v>0.45</v>
      </c>
      <c r="G168" s="35">
        <f>PRODUCT(C168:F168)</f>
        <v>27.36</v>
      </c>
      <c r="H168" s="33" t="s">
        <v>6</v>
      </c>
      <c r="I168" s="2"/>
      <c r="J168" s="2"/>
      <c r="K168" s="2"/>
    </row>
    <row r="169" spans="1:11" s="1" customFormat="1">
      <c r="A169" s="10"/>
      <c r="B169" s="29" t="s">
        <v>269</v>
      </c>
      <c r="C169" s="11"/>
      <c r="D169" s="11"/>
      <c r="E169" s="11"/>
      <c r="F169" s="11"/>
      <c r="G169" s="36">
        <f>ROUND(SUM(G168)*1.1,0)</f>
        <v>30</v>
      </c>
      <c r="H169" s="38" t="s">
        <v>6</v>
      </c>
      <c r="I169" s="2"/>
      <c r="J169" s="2"/>
      <c r="K169" s="2"/>
    </row>
    <row r="170" spans="1:11" s="1" customFormat="1">
      <c r="A170" s="10"/>
      <c r="B170" s="29"/>
      <c r="C170" s="11"/>
      <c r="D170" s="11"/>
      <c r="E170" s="11"/>
      <c r="F170" s="11"/>
      <c r="G170" s="36"/>
      <c r="H170" s="38"/>
      <c r="I170" s="2"/>
      <c r="J170" s="2"/>
      <c r="K170" s="2"/>
    </row>
    <row r="171" spans="1:11" s="1" customFormat="1">
      <c r="A171" s="10"/>
      <c r="B171" s="29" t="str">
        <f>+B92</f>
        <v>RCC Columns</v>
      </c>
      <c r="C171" s="11"/>
      <c r="D171" s="11"/>
      <c r="E171" s="11"/>
      <c r="F171" s="11"/>
      <c r="G171" s="11"/>
      <c r="H171" s="11"/>
      <c r="I171" s="2"/>
      <c r="J171" s="2"/>
      <c r="K171" s="2"/>
    </row>
    <row r="172" spans="1:11" s="1" customFormat="1">
      <c r="A172" s="10"/>
      <c r="B172" s="29" t="str">
        <f>+B93</f>
        <v>Below FFL</v>
      </c>
      <c r="C172" s="11"/>
      <c r="D172" s="11"/>
      <c r="E172" s="11"/>
      <c r="F172" s="11"/>
      <c r="G172" s="11"/>
      <c r="H172" s="11"/>
      <c r="I172" s="2"/>
      <c r="J172" s="2"/>
      <c r="K172" s="2"/>
    </row>
    <row r="173" spans="1:11" s="1" customFormat="1">
      <c r="A173" s="10"/>
      <c r="B173" s="114" t="str">
        <f>+B94</f>
        <v>C1</v>
      </c>
      <c r="C173" s="11">
        <f>+C94</f>
        <v>8</v>
      </c>
      <c r="D173" s="11">
        <f>+(D94+E94)*2</f>
        <v>1.36</v>
      </c>
      <c r="E173" s="11"/>
      <c r="F173" s="12">
        <f>+F94</f>
        <v>4.07</v>
      </c>
      <c r="G173" s="35">
        <f>PRODUCT(C173:F173)</f>
        <v>44.281600000000005</v>
      </c>
      <c r="H173" s="33" t="s">
        <v>6</v>
      </c>
      <c r="I173" s="2"/>
      <c r="J173" s="2"/>
      <c r="K173" s="2"/>
    </row>
    <row r="174" spans="1:11" s="1" customFormat="1">
      <c r="A174" s="10"/>
      <c r="B174" s="29"/>
      <c r="C174" s="11"/>
      <c r="D174" s="11"/>
      <c r="E174" s="11"/>
      <c r="F174" s="11"/>
      <c r="G174" s="36">
        <f>ROUND(SUM(G173:G173)*1.1,0)</f>
        <v>49</v>
      </c>
      <c r="H174" s="38" t="s">
        <v>6</v>
      </c>
      <c r="I174" s="2"/>
      <c r="J174" s="2"/>
      <c r="K174" s="2"/>
    </row>
    <row r="175" spans="1:11" s="1" customFormat="1">
      <c r="A175" s="10"/>
      <c r="B175" s="29" t="str">
        <f>+B97</f>
        <v>RCC for columns(above FFL upto GF)</v>
      </c>
      <c r="C175" s="11"/>
      <c r="D175" s="11"/>
      <c r="E175" s="11"/>
      <c r="F175" s="11"/>
      <c r="G175" s="11"/>
      <c r="H175" s="11"/>
      <c r="I175" s="2"/>
      <c r="J175" s="2"/>
      <c r="K175" s="2"/>
    </row>
    <row r="176" spans="1:11" s="1" customFormat="1">
      <c r="A176" s="10"/>
      <c r="B176" s="114" t="str">
        <f>+B98</f>
        <v>C1</v>
      </c>
      <c r="C176" s="11">
        <f>+C98</f>
        <v>8</v>
      </c>
      <c r="D176" s="11">
        <f>+(D98+E98)*2</f>
        <v>1.36</v>
      </c>
      <c r="E176" s="11"/>
      <c r="F176" s="12">
        <f>+F98</f>
        <v>3</v>
      </c>
      <c r="G176" s="35">
        <f>PRODUCT(C176:F176)</f>
        <v>32.64</v>
      </c>
      <c r="H176" s="33" t="s">
        <v>6</v>
      </c>
      <c r="I176" s="2"/>
      <c r="J176" s="2"/>
      <c r="K176" s="2"/>
    </row>
    <row r="177" spans="1:11" s="1" customFormat="1">
      <c r="A177" s="10"/>
      <c r="B177" s="114"/>
      <c r="C177" s="11"/>
      <c r="D177" s="11"/>
      <c r="E177" s="11"/>
      <c r="F177" s="11"/>
      <c r="G177" s="36">
        <f>ROUND(SUM(G176:G176)*1.1,0)</f>
        <v>36</v>
      </c>
      <c r="H177" s="38" t="s">
        <v>6</v>
      </c>
      <c r="I177" s="2"/>
      <c r="J177" s="2"/>
      <c r="K177" s="2"/>
    </row>
    <row r="178" spans="1:11" s="1" customFormat="1">
      <c r="A178" s="10"/>
      <c r="B178" s="114"/>
      <c r="C178" s="11"/>
      <c r="D178" s="11"/>
      <c r="E178" s="11"/>
      <c r="F178" s="11"/>
      <c r="G178" s="11"/>
      <c r="H178" s="11"/>
      <c r="I178" s="2"/>
      <c r="J178" s="2"/>
      <c r="K178" s="2"/>
    </row>
    <row r="179" spans="1:11" s="1" customFormat="1">
      <c r="A179" s="10"/>
      <c r="B179" s="29" t="s">
        <v>124</v>
      </c>
      <c r="C179" s="10"/>
      <c r="D179" s="10" t="s">
        <v>125</v>
      </c>
      <c r="E179" s="11"/>
      <c r="F179" s="11"/>
      <c r="G179" s="115">
        <f>G174</f>
        <v>49</v>
      </c>
      <c r="H179" s="38" t="s">
        <v>6</v>
      </c>
      <c r="I179" s="2"/>
      <c r="J179" s="2"/>
      <c r="K179" s="2"/>
    </row>
    <row r="180" spans="1:11" s="1" customFormat="1">
      <c r="A180" s="10"/>
      <c r="B180" s="29" t="s">
        <v>124</v>
      </c>
      <c r="C180" s="10"/>
      <c r="D180" s="10" t="s">
        <v>80</v>
      </c>
      <c r="E180" s="11"/>
      <c r="F180" s="11"/>
      <c r="G180" s="115">
        <f>G177</f>
        <v>36</v>
      </c>
      <c r="H180" s="38" t="s">
        <v>6</v>
      </c>
      <c r="I180" s="2"/>
      <c r="J180" s="2"/>
      <c r="K180" s="2"/>
    </row>
    <row r="181" spans="1:11" s="1" customFormat="1">
      <c r="A181" s="10"/>
      <c r="B181" s="29"/>
      <c r="C181" s="10"/>
      <c r="D181" s="10"/>
      <c r="E181" s="11"/>
      <c r="F181" s="10" t="s">
        <v>33</v>
      </c>
      <c r="G181" s="115">
        <f>SUM(G179:G180)</f>
        <v>85</v>
      </c>
      <c r="H181" s="38" t="s">
        <v>6</v>
      </c>
      <c r="I181" s="2"/>
      <c r="J181" s="2"/>
      <c r="K181" s="2"/>
    </row>
    <row r="182" spans="1:11" s="1" customFormat="1">
      <c r="A182" s="10"/>
      <c r="B182" s="29" t="s">
        <v>126</v>
      </c>
      <c r="C182" s="11"/>
      <c r="D182" s="11"/>
      <c r="E182" s="11"/>
      <c r="F182" s="11"/>
      <c r="G182" s="11"/>
      <c r="H182" s="11"/>
      <c r="I182" s="2"/>
      <c r="J182" s="2"/>
      <c r="K182" s="2"/>
    </row>
    <row r="183" spans="1:11" s="1" customFormat="1">
      <c r="A183" s="10"/>
      <c r="B183" s="29" t="str">
        <f>B106</f>
        <v>Horizontal  Beams</v>
      </c>
      <c r="C183" s="11"/>
      <c r="D183" s="11"/>
      <c r="E183" s="11"/>
      <c r="F183" s="11"/>
      <c r="G183" s="35"/>
      <c r="H183" s="33"/>
      <c r="I183" s="2"/>
      <c r="J183" s="2"/>
      <c r="K183" s="2"/>
    </row>
    <row r="184" spans="1:11" s="1" customFormat="1">
      <c r="A184" s="10"/>
      <c r="B184" s="114" t="str">
        <f>B107</f>
        <v>PB1</v>
      </c>
      <c r="C184" s="11">
        <f>C107</f>
        <v>4</v>
      </c>
      <c r="D184" s="12">
        <f>D107</f>
        <v>6.5</v>
      </c>
      <c r="E184" s="11"/>
      <c r="F184" s="12">
        <f>F107*2</f>
        <v>0.76</v>
      </c>
      <c r="G184" s="35">
        <f>PRODUCT(C184:F184)</f>
        <v>19.760000000000002</v>
      </c>
      <c r="H184" s="33" t="s">
        <v>6</v>
      </c>
      <c r="I184" s="2"/>
      <c r="J184" s="2"/>
      <c r="K184" s="2"/>
    </row>
    <row r="185" spans="1:11" s="1" customFormat="1">
      <c r="A185" s="10"/>
      <c r="B185" s="29" t="str">
        <f>B108</f>
        <v>Vertical  Beams</v>
      </c>
      <c r="C185" s="11"/>
      <c r="D185" s="11"/>
      <c r="E185" s="11"/>
      <c r="F185" s="12"/>
      <c r="G185" s="35"/>
      <c r="H185" s="33"/>
      <c r="I185" s="2"/>
      <c r="J185" s="2"/>
      <c r="K185" s="2"/>
    </row>
    <row r="186" spans="1:11" s="1" customFormat="1">
      <c r="A186" s="10"/>
      <c r="B186" s="114" t="str">
        <f>B109</f>
        <v>PB2</v>
      </c>
      <c r="C186" s="11">
        <f>C109</f>
        <v>2</v>
      </c>
      <c r="D186" s="11">
        <f>D109</f>
        <v>12.035</v>
      </c>
      <c r="E186" s="11"/>
      <c r="F186" s="12">
        <f>F109*2</f>
        <v>0.76</v>
      </c>
      <c r="G186" s="35">
        <f>PRODUCT(C186:F186)</f>
        <v>18.293199999999999</v>
      </c>
      <c r="H186" s="33" t="s">
        <v>6</v>
      </c>
      <c r="I186" s="2"/>
      <c r="J186" s="2"/>
      <c r="K186" s="2"/>
    </row>
    <row r="187" spans="1:11" s="1" customFormat="1">
      <c r="A187" s="10"/>
      <c r="B187" s="114"/>
      <c r="C187" s="11"/>
      <c r="D187" s="11"/>
      <c r="E187" s="11"/>
      <c r="F187" s="11"/>
      <c r="G187" s="36">
        <f>ROUND(SUM(G184:G186)*1.1,0)</f>
        <v>42</v>
      </c>
      <c r="H187" s="38" t="s">
        <v>6</v>
      </c>
      <c r="I187" s="2"/>
      <c r="J187" s="2"/>
      <c r="K187" s="2"/>
    </row>
    <row r="188" spans="1:11" s="1" customFormat="1">
      <c r="A188" s="10"/>
      <c r="B188" s="29" t="s">
        <v>127</v>
      </c>
      <c r="C188" s="11"/>
      <c r="D188" s="11"/>
      <c r="E188" s="11"/>
      <c r="F188" s="11"/>
      <c r="G188" s="11"/>
      <c r="H188" s="11"/>
      <c r="I188" s="2"/>
      <c r="J188" s="2"/>
      <c r="K188" s="2"/>
    </row>
    <row r="189" spans="1:11" s="1" customFormat="1">
      <c r="A189" s="10"/>
      <c r="B189" s="29" t="str">
        <f t="shared" ref="B189:B194" si="2">B113</f>
        <v>Ground Floor</v>
      </c>
      <c r="C189" s="11"/>
      <c r="D189" s="11"/>
      <c r="E189" s="11"/>
      <c r="F189" s="11"/>
      <c r="G189" s="11"/>
      <c r="H189" s="11"/>
      <c r="I189" s="2"/>
      <c r="J189" s="2"/>
      <c r="K189" s="2"/>
    </row>
    <row r="190" spans="1:11" s="1" customFormat="1">
      <c r="A190" s="10"/>
      <c r="B190" s="29" t="str">
        <f t="shared" si="2"/>
        <v>Horizontal  Beams</v>
      </c>
      <c r="C190" s="12"/>
      <c r="D190" s="12"/>
      <c r="E190" s="12"/>
      <c r="F190" s="12"/>
      <c r="G190" s="11"/>
      <c r="H190" s="11"/>
      <c r="I190" s="2"/>
      <c r="J190" s="2"/>
      <c r="K190" s="2"/>
    </row>
    <row r="191" spans="1:11" s="1" customFormat="1">
      <c r="A191" s="10"/>
      <c r="B191" s="114" t="str">
        <f t="shared" si="2"/>
        <v>RB1</v>
      </c>
      <c r="C191" s="11">
        <f>C115</f>
        <v>4</v>
      </c>
      <c r="D191" s="12">
        <f>D115</f>
        <v>6.5</v>
      </c>
      <c r="E191" s="12"/>
      <c r="F191" s="12">
        <f>E115+F115*2</f>
        <v>1.1300000000000001</v>
      </c>
      <c r="G191" s="35">
        <f>PRODUCT(C191:F191)</f>
        <v>29.380000000000003</v>
      </c>
      <c r="H191" s="33" t="s">
        <v>6</v>
      </c>
      <c r="I191" s="2"/>
      <c r="J191" s="2"/>
      <c r="K191" s="2"/>
    </row>
    <row r="192" spans="1:11" s="1" customFormat="1">
      <c r="A192" s="10"/>
      <c r="B192" s="29" t="str">
        <f t="shared" si="2"/>
        <v>Vertical  Beams</v>
      </c>
      <c r="C192" s="11"/>
      <c r="D192" s="11"/>
      <c r="E192" s="12"/>
      <c r="F192" s="12"/>
      <c r="G192" s="35"/>
      <c r="H192" s="33"/>
      <c r="I192" s="2"/>
      <c r="J192" s="2"/>
      <c r="K192" s="2"/>
    </row>
    <row r="193" spans="1:16" s="1" customFormat="1">
      <c r="A193" s="10"/>
      <c r="B193" s="114" t="str">
        <f t="shared" si="2"/>
        <v>RB2</v>
      </c>
      <c r="C193" s="11">
        <f>C117</f>
        <v>2</v>
      </c>
      <c r="D193" s="11">
        <f>D117</f>
        <v>12.035</v>
      </c>
      <c r="E193" s="12"/>
      <c r="F193" s="12">
        <f>E117+F117*2</f>
        <v>1.1300000000000001</v>
      </c>
      <c r="G193" s="35">
        <f>PRODUCT(C193:F193)</f>
        <v>27.199100000000001</v>
      </c>
      <c r="H193" s="33" t="s">
        <v>6</v>
      </c>
      <c r="I193" s="2"/>
      <c r="J193" s="2"/>
      <c r="K193" s="2"/>
    </row>
    <row r="194" spans="1:16" s="1" customFormat="1">
      <c r="A194" s="63"/>
      <c r="B194" s="114" t="str">
        <f t="shared" si="2"/>
        <v>RB3</v>
      </c>
      <c r="C194" s="11">
        <f>C118</f>
        <v>1</v>
      </c>
      <c r="D194" s="11">
        <f>D118</f>
        <v>12.035</v>
      </c>
      <c r="E194" s="152"/>
      <c r="F194" s="12">
        <f>E118+F118*2</f>
        <v>0.83</v>
      </c>
      <c r="G194" s="35">
        <f>PRODUCT(C194:F194)</f>
        <v>9.9890499999999989</v>
      </c>
      <c r="H194" s="33" t="s">
        <v>6</v>
      </c>
      <c r="I194" s="2"/>
      <c r="J194" s="2"/>
      <c r="K194" s="2"/>
    </row>
    <row r="195" spans="1:16">
      <c r="A195" s="10"/>
      <c r="B195" s="13"/>
      <c r="C195" s="12"/>
      <c r="D195" s="12"/>
      <c r="E195" s="12"/>
      <c r="F195" s="12"/>
      <c r="G195" s="36">
        <f>ROUND(SUM(G191:G194)*1.1,0)</f>
        <v>73</v>
      </c>
      <c r="H195" s="38" t="s">
        <v>6</v>
      </c>
    </row>
    <row r="196" spans="1:16">
      <c r="A196" s="10"/>
      <c r="B196" s="13"/>
      <c r="C196" s="12"/>
      <c r="D196" s="12"/>
      <c r="E196" s="12"/>
      <c r="F196" s="12"/>
      <c r="G196" s="36"/>
      <c r="H196" s="38"/>
    </row>
    <row r="197" spans="1:16">
      <c r="A197" s="10"/>
      <c r="B197" s="29" t="s">
        <v>128</v>
      </c>
      <c r="C197" s="10"/>
      <c r="D197" s="10" t="s">
        <v>80</v>
      </c>
      <c r="E197" s="12"/>
      <c r="F197" s="12"/>
      <c r="G197" s="115">
        <f>G195</f>
        <v>73</v>
      </c>
      <c r="H197" s="38" t="s">
        <v>6</v>
      </c>
    </row>
    <row r="198" spans="1:16">
      <c r="A198" s="10"/>
      <c r="B198" s="29"/>
      <c r="C198" s="10"/>
      <c r="D198" s="10"/>
      <c r="E198" s="11"/>
      <c r="F198" s="11"/>
      <c r="G198" s="115"/>
      <c r="H198" s="38"/>
    </row>
    <row r="199" spans="1:16">
      <c r="A199" s="10"/>
      <c r="B199" s="29" t="s">
        <v>129</v>
      </c>
      <c r="C199" s="11"/>
      <c r="D199" s="11"/>
      <c r="E199" s="11"/>
      <c r="F199" s="11"/>
      <c r="G199" s="11"/>
      <c r="H199" s="11"/>
    </row>
    <row r="200" spans="1:16">
      <c r="A200" s="10"/>
      <c r="B200" s="116" t="str">
        <f>+B124</f>
        <v>GROUND FLOOR</v>
      </c>
      <c r="C200" s="12"/>
      <c r="D200" s="12"/>
      <c r="E200" s="12"/>
      <c r="F200" s="12"/>
      <c r="G200" s="11"/>
      <c r="H200" s="11"/>
    </row>
    <row r="201" spans="1:16">
      <c r="A201" s="10"/>
      <c r="B201" s="13" t="str">
        <f>+B125</f>
        <v>Slab-1</v>
      </c>
      <c r="C201" s="151">
        <f>+C125</f>
        <v>1</v>
      </c>
      <c r="D201" s="12">
        <f>+D125</f>
        <v>6.05</v>
      </c>
      <c r="E201" s="12">
        <f>+E125</f>
        <v>12.035</v>
      </c>
      <c r="F201" s="12"/>
      <c r="G201" s="35">
        <f>PRODUCT(C201:F201)</f>
        <v>72.811750000000004</v>
      </c>
      <c r="H201" s="33" t="s">
        <v>6</v>
      </c>
    </row>
    <row r="202" spans="1:16">
      <c r="A202" s="63"/>
      <c r="B202" s="13"/>
      <c r="C202" s="151">
        <v>1</v>
      </c>
      <c r="D202" s="12">
        <v>36.17</v>
      </c>
      <c r="E202" s="12"/>
      <c r="F202" s="614">
        <v>0.125</v>
      </c>
      <c r="G202" s="35">
        <f>PRODUCT(C202:F202)</f>
        <v>4.5212500000000002</v>
      </c>
      <c r="H202" s="33" t="s">
        <v>6</v>
      </c>
    </row>
    <row r="203" spans="1:16">
      <c r="A203" s="63"/>
      <c r="B203" s="153"/>
      <c r="C203" s="152"/>
      <c r="D203" s="152"/>
      <c r="E203" s="152"/>
      <c r="F203" s="152"/>
      <c r="G203" s="42"/>
      <c r="H203" s="40"/>
    </row>
    <row r="204" spans="1:16" s="1" customFormat="1">
      <c r="A204" s="10"/>
      <c r="B204" s="13"/>
      <c r="C204" s="12"/>
      <c r="D204" s="12"/>
      <c r="E204" s="115" t="s">
        <v>33</v>
      </c>
      <c r="F204" s="12"/>
      <c r="G204" s="36">
        <f>ROUND(SUM(G201:G203)*1.1,0)</f>
        <v>85</v>
      </c>
      <c r="H204" s="38" t="s">
        <v>6</v>
      </c>
      <c r="I204" s="2"/>
      <c r="J204" s="2"/>
      <c r="K204" s="2"/>
      <c r="L204" s="2"/>
      <c r="M204" s="2"/>
      <c r="N204" s="2"/>
      <c r="O204" s="2"/>
      <c r="P204" s="2"/>
    </row>
    <row r="205" spans="1:16" s="1" customFormat="1">
      <c r="A205" s="10"/>
      <c r="B205" s="13"/>
      <c r="C205" s="12"/>
      <c r="D205" s="12"/>
      <c r="E205" s="12"/>
      <c r="F205" s="12"/>
      <c r="G205" s="11"/>
      <c r="H205" s="11"/>
      <c r="I205" s="2"/>
      <c r="J205" s="2"/>
      <c r="K205" s="2"/>
      <c r="L205" s="2"/>
      <c r="M205" s="2"/>
      <c r="N205" s="2"/>
      <c r="O205" s="2"/>
      <c r="P205" s="2"/>
    </row>
    <row r="206" spans="1:16" s="1" customFormat="1">
      <c r="A206" s="10"/>
      <c r="B206" s="116" t="s">
        <v>130</v>
      </c>
      <c r="C206" s="115"/>
      <c r="D206" s="10" t="s">
        <v>80</v>
      </c>
      <c r="E206" s="115"/>
      <c r="F206" s="115"/>
      <c r="G206" s="115">
        <f>G204</f>
        <v>85</v>
      </c>
      <c r="H206" s="38" t="s">
        <v>6</v>
      </c>
      <c r="I206" s="2"/>
      <c r="J206" s="2"/>
      <c r="K206" s="2"/>
      <c r="L206" s="2"/>
      <c r="M206" s="2"/>
      <c r="N206" s="2"/>
      <c r="O206" s="2"/>
      <c r="P206" s="2"/>
    </row>
    <row r="207" spans="1:16" s="1" customFormat="1">
      <c r="A207" s="63"/>
      <c r="B207" s="158"/>
      <c r="C207" s="117"/>
      <c r="D207" s="63"/>
      <c r="E207" s="117"/>
      <c r="F207" s="117"/>
      <c r="G207" s="117"/>
      <c r="H207" s="44"/>
      <c r="I207" s="2"/>
      <c r="J207" s="2"/>
      <c r="K207" s="2"/>
      <c r="L207" s="2"/>
      <c r="M207" s="2"/>
      <c r="N207" s="2"/>
      <c r="O207" s="2"/>
      <c r="P207" s="2"/>
    </row>
    <row r="208" spans="1:16" s="1" customFormat="1">
      <c r="A208" s="10"/>
      <c r="B208" s="116" t="s">
        <v>132</v>
      </c>
      <c r="C208" s="12"/>
      <c r="D208" s="12"/>
      <c r="E208" s="12"/>
      <c r="F208" s="12"/>
      <c r="G208" s="11"/>
      <c r="H208" s="11"/>
      <c r="I208" s="2"/>
      <c r="J208" s="2"/>
      <c r="K208" s="2"/>
      <c r="L208" s="2"/>
      <c r="M208" s="2"/>
      <c r="N208" s="2"/>
      <c r="O208" s="2"/>
      <c r="P208" s="2"/>
    </row>
    <row r="209" spans="1:16" s="1" customFormat="1">
      <c r="A209" s="10"/>
      <c r="B209" s="13"/>
      <c r="C209" s="151">
        <f>+C133</f>
        <v>3</v>
      </c>
      <c r="D209" s="12">
        <f>+D133</f>
        <v>6.5</v>
      </c>
      <c r="E209" s="12">
        <f>+E133</f>
        <v>0.23</v>
      </c>
      <c r="F209" s="12"/>
      <c r="G209" s="35">
        <f>PRODUCT(C209:F209)</f>
        <v>4.4850000000000003</v>
      </c>
      <c r="H209" s="33" t="s">
        <v>6</v>
      </c>
      <c r="I209" s="2"/>
      <c r="J209" s="2"/>
      <c r="K209" s="2"/>
      <c r="L209" s="2"/>
      <c r="M209" s="2"/>
      <c r="N209" s="2"/>
      <c r="O209" s="2"/>
      <c r="P209" s="2"/>
    </row>
    <row r="210" spans="1:16" s="1" customFormat="1">
      <c r="A210" s="10"/>
      <c r="B210" s="13"/>
      <c r="C210" s="151">
        <f>C209</f>
        <v>3</v>
      </c>
      <c r="D210" s="12">
        <f>D209</f>
        <v>6.5</v>
      </c>
      <c r="E210" s="12"/>
      <c r="F210" s="12">
        <f>F133*2</f>
        <v>0.6</v>
      </c>
      <c r="G210" s="35">
        <f>PRODUCT(C210:F210)</f>
        <v>11.7</v>
      </c>
      <c r="H210" s="33" t="s">
        <v>6</v>
      </c>
      <c r="I210" s="2"/>
      <c r="J210" s="2"/>
      <c r="K210" s="2"/>
      <c r="L210" s="2"/>
      <c r="M210" s="2"/>
      <c r="N210" s="2"/>
      <c r="O210" s="2"/>
      <c r="P210" s="2"/>
    </row>
    <row r="211" spans="1:16" s="1" customFormat="1">
      <c r="A211" s="10"/>
      <c r="B211" s="13"/>
      <c r="C211" s="151">
        <f>+C134</f>
        <v>2</v>
      </c>
      <c r="D211" s="12">
        <f>+D134</f>
        <v>12.035</v>
      </c>
      <c r="E211" s="12">
        <f>+E134</f>
        <v>0.23</v>
      </c>
      <c r="F211" s="12"/>
      <c r="G211" s="35">
        <f>PRODUCT(C211:F211)</f>
        <v>5.5361000000000002</v>
      </c>
      <c r="H211" s="33" t="s">
        <v>6</v>
      </c>
      <c r="I211" s="2"/>
      <c r="J211" s="2"/>
      <c r="K211" s="2"/>
      <c r="L211" s="2"/>
      <c r="M211" s="2"/>
      <c r="N211" s="2"/>
      <c r="O211" s="2"/>
      <c r="P211" s="2"/>
    </row>
    <row r="212" spans="1:16" s="1" customFormat="1">
      <c r="A212" s="10"/>
      <c r="B212" s="13"/>
      <c r="C212" s="151">
        <f>C211</f>
        <v>2</v>
      </c>
      <c r="D212" s="12">
        <f>D211</f>
        <v>12.035</v>
      </c>
      <c r="E212" s="12"/>
      <c r="F212" s="12">
        <f>F134*2</f>
        <v>0.6</v>
      </c>
      <c r="G212" s="35">
        <f>PRODUCT(C212:F212)</f>
        <v>14.442</v>
      </c>
      <c r="H212" s="33" t="s">
        <v>6</v>
      </c>
      <c r="I212" s="2"/>
      <c r="J212" s="2"/>
      <c r="K212" s="2"/>
      <c r="L212" s="2"/>
      <c r="M212" s="2"/>
      <c r="N212" s="2"/>
      <c r="O212" s="2"/>
      <c r="P212" s="2"/>
    </row>
    <row r="213" spans="1:16" s="1" customFormat="1">
      <c r="A213" s="10"/>
      <c r="B213" s="13"/>
      <c r="C213" s="12"/>
      <c r="D213" s="12"/>
      <c r="E213" s="12"/>
      <c r="F213" s="115" t="s">
        <v>33</v>
      </c>
      <c r="G213" s="36">
        <f>ROUND(SUM(G209:G212)*1.1,0)</f>
        <v>40</v>
      </c>
      <c r="H213" s="38" t="s">
        <v>6</v>
      </c>
      <c r="I213" s="2"/>
      <c r="J213" s="2"/>
      <c r="K213" s="2"/>
      <c r="L213" s="2"/>
      <c r="M213" s="2"/>
      <c r="N213" s="2"/>
      <c r="O213" s="2"/>
      <c r="P213" s="2"/>
    </row>
    <row r="214" spans="1:16" s="1" customFormat="1">
      <c r="A214" s="10"/>
      <c r="B214" s="13"/>
      <c r="C214" s="12"/>
      <c r="D214" s="12"/>
      <c r="E214" s="12"/>
      <c r="F214" s="12"/>
      <c r="G214" s="11"/>
      <c r="H214" s="11"/>
      <c r="I214" s="2"/>
      <c r="J214" s="2"/>
      <c r="K214" s="2"/>
    </row>
    <row r="215" spans="1:16" s="1" customFormat="1">
      <c r="A215" s="10"/>
      <c r="B215" s="116" t="s">
        <v>134</v>
      </c>
      <c r="C215" s="12"/>
      <c r="D215" s="12"/>
      <c r="E215" s="12"/>
      <c r="F215" s="12"/>
      <c r="G215" s="11"/>
      <c r="H215" s="11"/>
      <c r="I215" s="2"/>
      <c r="J215" s="2"/>
      <c r="K215" s="2"/>
    </row>
    <row r="216" spans="1:16">
      <c r="A216" s="10"/>
      <c r="B216" s="13" t="s">
        <v>1048</v>
      </c>
      <c r="C216" s="12">
        <v>2</v>
      </c>
      <c r="D216" s="12">
        <v>6.5</v>
      </c>
      <c r="E216" s="12">
        <v>0.6</v>
      </c>
      <c r="F216" s="12"/>
      <c r="G216" s="35">
        <f>PRODUCT(C216:F216)</f>
        <v>7.8</v>
      </c>
      <c r="H216" s="33" t="s">
        <v>6</v>
      </c>
      <c r="L216" s="1"/>
      <c r="M216" s="1"/>
      <c r="N216" s="1"/>
      <c r="O216" s="1"/>
      <c r="P216" s="1"/>
    </row>
    <row r="217" spans="1:16">
      <c r="A217" s="63"/>
      <c r="B217" s="153"/>
      <c r="C217" s="152">
        <v>2</v>
      </c>
      <c r="D217" s="614">
        <v>13.234999999999999</v>
      </c>
      <c r="E217" s="152">
        <v>0.6</v>
      </c>
      <c r="F217" s="152"/>
      <c r="G217" s="35">
        <f>PRODUCT(C217:F217)</f>
        <v>15.881999999999998</v>
      </c>
      <c r="H217" s="33" t="s">
        <v>6</v>
      </c>
      <c r="L217" s="1"/>
      <c r="M217" s="1"/>
      <c r="N217" s="1"/>
      <c r="O217" s="1"/>
      <c r="P217" s="1"/>
    </row>
    <row r="218" spans="1:16">
      <c r="A218" s="10"/>
      <c r="B218" s="13" t="s">
        <v>133</v>
      </c>
      <c r="C218" s="12">
        <v>2</v>
      </c>
      <c r="D218" s="12">
        <v>7.7</v>
      </c>
      <c r="E218" s="12"/>
      <c r="F218" s="12">
        <v>0.08</v>
      </c>
      <c r="G218" s="35">
        <f>PRODUCT(C218:F218)</f>
        <v>1.232</v>
      </c>
      <c r="H218" s="33" t="s">
        <v>6</v>
      </c>
      <c r="L218" s="1"/>
      <c r="M218" s="1"/>
      <c r="N218" s="1"/>
      <c r="O218" s="1"/>
      <c r="P218" s="1"/>
    </row>
    <row r="219" spans="1:16">
      <c r="A219" s="63"/>
      <c r="B219" s="153"/>
      <c r="C219" s="152">
        <v>2</v>
      </c>
      <c r="D219" s="614">
        <v>13.234999999999999</v>
      </c>
      <c r="E219" s="152"/>
      <c r="F219" s="152">
        <v>0.08</v>
      </c>
      <c r="G219" s="35">
        <f>PRODUCT(C219:F219)</f>
        <v>2.1175999999999999</v>
      </c>
      <c r="H219" s="33" t="s">
        <v>6</v>
      </c>
      <c r="L219" s="1"/>
      <c r="M219" s="1"/>
      <c r="N219" s="1"/>
      <c r="O219" s="1"/>
      <c r="P219" s="1"/>
    </row>
    <row r="220" spans="1:16">
      <c r="A220" s="10"/>
      <c r="B220" s="13"/>
      <c r="C220" s="12"/>
      <c r="D220" s="12"/>
      <c r="E220" s="12"/>
      <c r="F220" s="115" t="s">
        <v>33</v>
      </c>
      <c r="G220" s="36">
        <f>ROUND(SUM(G216:G219)*1.1,0)</f>
        <v>30</v>
      </c>
      <c r="H220" s="38" t="s">
        <v>6</v>
      </c>
      <c r="L220" s="1"/>
      <c r="M220" s="1"/>
      <c r="N220" s="1"/>
      <c r="O220" s="1"/>
      <c r="P220" s="1"/>
    </row>
    <row r="221" spans="1:16">
      <c r="A221" s="82">
        <f>A166+1</f>
        <v>12</v>
      </c>
      <c r="B221" s="118" t="s">
        <v>135</v>
      </c>
      <c r="C221" s="83"/>
      <c r="D221" s="84"/>
      <c r="E221" s="84"/>
      <c r="F221" s="84"/>
      <c r="G221" s="84"/>
      <c r="H221" s="83"/>
      <c r="L221" s="1"/>
      <c r="M221" s="1"/>
      <c r="N221" s="1"/>
      <c r="O221" s="1"/>
      <c r="P221" s="1"/>
    </row>
    <row r="222" spans="1:16">
      <c r="A222" s="82"/>
      <c r="B222" s="119" t="s">
        <v>608</v>
      </c>
      <c r="C222" s="83"/>
      <c r="D222" s="84"/>
      <c r="E222" s="84"/>
      <c r="F222" s="84"/>
      <c r="G222" s="84"/>
      <c r="H222" s="83"/>
      <c r="L222" s="1"/>
      <c r="M222" s="1"/>
      <c r="N222" s="1"/>
      <c r="O222" s="1"/>
      <c r="P222" s="1"/>
    </row>
    <row r="223" spans="1:16">
      <c r="A223" s="82"/>
      <c r="B223" s="118" t="s">
        <v>80</v>
      </c>
      <c r="C223" s="83"/>
      <c r="D223" s="84"/>
      <c r="E223" s="84"/>
      <c r="F223" s="84"/>
      <c r="G223" s="84"/>
      <c r="H223" s="83"/>
      <c r="L223" s="1"/>
      <c r="M223" s="1"/>
      <c r="N223" s="1"/>
      <c r="O223" s="1"/>
      <c r="P223" s="1"/>
    </row>
    <row r="224" spans="1:16">
      <c r="A224" s="82"/>
      <c r="B224" s="85" t="s">
        <v>136</v>
      </c>
      <c r="C224" s="83">
        <v>3</v>
      </c>
      <c r="D224" s="84">
        <v>6.5</v>
      </c>
      <c r="E224" s="84">
        <v>0.2</v>
      </c>
      <c r="F224" s="84">
        <f>3-0.3</f>
        <v>2.7</v>
      </c>
      <c r="G224" s="35">
        <f>PRODUCT(C224:F224)</f>
        <v>10.530000000000001</v>
      </c>
      <c r="H224" s="83" t="s">
        <v>7</v>
      </c>
      <c r="L224" s="1"/>
      <c r="M224" s="1"/>
      <c r="N224" s="1"/>
      <c r="O224" s="1"/>
      <c r="P224" s="1"/>
    </row>
    <row r="225" spans="1:16">
      <c r="A225" s="82"/>
      <c r="B225" s="85" t="s">
        <v>137</v>
      </c>
      <c r="C225" s="83">
        <v>2</v>
      </c>
      <c r="D225" s="84">
        <v>12</v>
      </c>
      <c r="E225" s="84">
        <v>0.2</v>
      </c>
      <c r="F225" s="84">
        <f>3-0.3</f>
        <v>2.7</v>
      </c>
      <c r="G225" s="35">
        <f>PRODUCT(C225:F225)</f>
        <v>12.960000000000003</v>
      </c>
      <c r="H225" s="83" t="s">
        <v>7</v>
      </c>
      <c r="L225" s="1"/>
      <c r="M225" s="1"/>
      <c r="N225" s="1"/>
      <c r="O225" s="1"/>
      <c r="P225" s="1"/>
    </row>
    <row r="226" spans="1:16">
      <c r="A226" s="86"/>
      <c r="B226" s="87" t="s">
        <v>200</v>
      </c>
      <c r="C226" s="88"/>
      <c r="D226" s="89"/>
      <c r="E226" s="89"/>
      <c r="F226" s="89"/>
      <c r="G226" s="42"/>
      <c r="H226" s="88"/>
      <c r="L226" s="1"/>
      <c r="M226" s="1"/>
      <c r="N226" s="1"/>
      <c r="O226" s="1"/>
      <c r="P226" s="1"/>
    </row>
    <row r="227" spans="1:16">
      <c r="A227" s="86"/>
      <c r="B227" s="90" t="s">
        <v>201</v>
      </c>
      <c r="C227" s="88">
        <v>2</v>
      </c>
      <c r="D227" s="89">
        <v>2.1</v>
      </c>
      <c r="E227" s="89">
        <v>0.9</v>
      </c>
      <c r="F227" s="89">
        <v>0.2</v>
      </c>
      <c r="G227" s="35">
        <f>PRODUCT(C227:F227)</f>
        <v>0.75600000000000012</v>
      </c>
      <c r="H227" s="83" t="s">
        <v>7</v>
      </c>
      <c r="L227" s="1"/>
      <c r="M227" s="1"/>
      <c r="N227" s="1"/>
      <c r="O227" s="1"/>
      <c r="P227" s="1"/>
    </row>
    <row r="228" spans="1:16">
      <c r="A228" s="86"/>
      <c r="B228" s="90"/>
      <c r="C228" s="88">
        <v>2</v>
      </c>
      <c r="D228" s="89">
        <v>2.1</v>
      </c>
      <c r="E228" s="89">
        <f>E227-0.3</f>
        <v>0.60000000000000009</v>
      </c>
      <c r="F228" s="89">
        <f>F227+0.2</f>
        <v>0.4</v>
      </c>
      <c r="G228" s="35">
        <f>PRODUCT(C228:F228)</f>
        <v>1.0080000000000002</v>
      </c>
      <c r="H228" s="83" t="s">
        <v>7</v>
      </c>
      <c r="L228" s="1"/>
      <c r="M228" s="1"/>
      <c r="N228" s="1"/>
      <c r="O228" s="1"/>
      <c r="P228" s="1"/>
    </row>
    <row r="229" spans="1:16">
      <c r="A229" s="86"/>
      <c r="B229" s="90"/>
      <c r="C229" s="88">
        <v>2</v>
      </c>
      <c r="D229" s="89">
        <v>2.1</v>
      </c>
      <c r="E229" s="89">
        <f>E228-0.3</f>
        <v>0.3000000000000001</v>
      </c>
      <c r="F229" s="89">
        <f>F228+0.2</f>
        <v>0.60000000000000009</v>
      </c>
      <c r="G229" s="35">
        <f>PRODUCT(C229:F229)</f>
        <v>0.75600000000000034</v>
      </c>
      <c r="H229" s="83" t="s">
        <v>7</v>
      </c>
      <c r="L229" s="1"/>
      <c r="M229" s="1"/>
      <c r="N229" s="1"/>
      <c r="O229" s="1"/>
      <c r="P229" s="1"/>
    </row>
    <row r="230" spans="1:16" s="1" customFormat="1">
      <c r="A230" s="82"/>
      <c r="B230" s="118" t="s">
        <v>138</v>
      </c>
      <c r="C230" s="83"/>
      <c r="D230" s="84"/>
      <c r="E230" s="84"/>
      <c r="F230" s="84"/>
      <c r="G230" s="35"/>
      <c r="H230" s="83"/>
      <c r="I230" s="2"/>
      <c r="J230" s="2"/>
      <c r="K230" s="2"/>
    </row>
    <row r="231" spans="1:16" s="1" customFormat="1">
      <c r="A231" s="82"/>
      <c r="B231" s="85" t="s">
        <v>186</v>
      </c>
      <c r="C231" s="83">
        <v>2</v>
      </c>
      <c r="D231" s="84">
        <v>0.9</v>
      </c>
      <c r="E231" s="84">
        <v>0.2</v>
      </c>
      <c r="F231" s="84">
        <v>2.1</v>
      </c>
      <c r="G231" s="35">
        <f>-PRODUCT(C231:F231)</f>
        <v>-0.75600000000000012</v>
      </c>
      <c r="H231" s="83" t="s">
        <v>7</v>
      </c>
      <c r="I231" s="2"/>
      <c r="J231" s="2"/>
      <c r="K231" s="2"/>
    </row>
    <row r="232" spans="1:16" s="1" customFormat="1">
      <c r="A232" s="82"/>
      <c r="B232" s="85" t="s">
        <v>103</v>
      </c>
      <c r="C232" s="83">
        <v>6</v>
      </c>
      <c r="D232" s="84">
        <v>1.2</v>
      </c>
      <c r="E232" s="84">
        <v>0.2</v>
      </c>
      <c r="F232" s="84">
        <v>1.2</v>
      </c>
      <c r="G232" s="35">
        <f>-PRODUCT(C232:F232)</f>
        <v>-1.728</v>
      </c>
      <c r="H232" s="83" t="s">
        <v>7</v>
      </c>
      <c r="I232" s="2"/>
      <c r="J232" s="2"/>
      <c r="K232" s="2"/>
    </row>
    <row r="233" spans="1:16" s="1" customFormat="1">
      <c r="A233" s="82"/>
      <c r="B233" s="85" t="s">
        <v>104</v>
      </c>
      <c r="C233" s="83">
        <v>6</v>
      </c>
      <c r="D233" s="84">
        <v>0.9</v>
      </c>
      <c r="E233" s="84">
        <v>0.2</v>
      </c>
      <c r="F233" s="84">
        <v>0.6</v>
      </c>
      <c r="G233" s="35">
        <f>-PRODUCT(C233:F233)</f>
        <v>-0.64800000000000002</v>
      </c>
      <c r="H233" s="83" t="s">
        <v>7</v>
      </c>
      <c r="I233" s="2"/>
      <c r="J233" s="2"/>
      <c r="K233" s="2"/>
    </row>
    <row r="234" spans="1:16" s="1" customFormat="1">
      <c r="A234" s="82"/>
      <c r="B234" s="118" t="s">
        <v>139</v>
      </c>
      <c r="C234" s="83"/>
      <c r="D234" s="84"/>
      <c r="E234" s="84"/>
      <c r="F234" s="84"/>
      <c r="G234" s="36">
        <f>ROUND(SUM(G224:G233)*1.1,0)</f>
        <v>25</v>
      </c>
      <c r="H234" s="82" t="s">
        <v>7</v>
      </c>
      <c r="I234" s="2"/>
      <c r="J234" s="2"/>
      <c r="K234" s="2"/>
    </row>
    <row r="235" spans="1:16" s="1" customFormat="1">
      <c r="A235" s="82"/>
      <c r="B235" s="118"/>
      <c r="C235" s="83"/>
      <c r="D235" s="84"/>
      <c r="E235" s="84"/>
      <c r="F235" s="84"/>
      <c r="G235" s="91"/>
      <c r="H235" s="83"/>
      <c r="I235" s="2"/>
      <c r="J235" s="2"/>
      <c r="K235" s="2"/>
    </row>
    <row r="236" spans="1:16" s="1" customFormat="1">
      <c r="A236" s="278"/>
      <c r="B236" s="118" t="s">
        <v>715</v>
      </c>
      <c r="C236" s="83"/>
      <c r="D236" s="91" t="s">
        <v>80</v>
      </c>
      <c r="E236" s="82"/>
      <c r="F236" s="91" t="s">
        <v>23</v>
      </c>
      <c r="G236" s="91">
        <f>G234</f>
        <v>25</v>
      </c>
      <c r="H236" s="82" t="s">
        <v>7</v>
      </c>
      <c r="I236" s="2"/>
      <c r="J236" s="2"/>
      <c r="K236" s="2"/>
    </row>
    <row r="237" spans="1:16" s="1" customFormat="1">
      <c r="A237" s="82"/>
      <c r="B237" s="118"/>
      <c r="C237" s="83"/>
      <c r="D237" s="84"/>
      <c r="E237" s="84"/>
      <c r="F237" s="84"/>
      <c r="G237" s="91"/>
      <c r="H237" s="91"/>
      <c r="I237" s="2"/>
      <c r="J237" s="2"/>
      <c r="K237" s="2"/>
    </row>
    <row r="238" spans="1:16" s="1" customFormat="1">
      <c r="A238" s="82">
        <f>A221+1</f>
        <v>13</v>
      </c>
      <c r="B238" s="119" t="s">
        <v>211</v>
      </c>
      <c r="C238" s="83"/>
      <c r="D238" s="84"/>
      <c r="E238" s="84"/>
      <c r="F238" s="84"/>
      <c r="G238" s="84"/>
      <c r="H238" s="83"/>
      <c r="I238" s="2"/>
      <c r="J238" s="2"/>
      <c r="K238" s="2"/>
    </row>
    <row r="239" spans="1:16" s="1" customFormat="1">
      <c r="A239" s="82"/>
      <c r="B239" s="118" t="s">
        <v>80</v>
      </c>
      <c r="C239" s="83"/>
      <c r="D239" s="84"/>
      <c r="E239" s="84"/>
      <c r="F239" s="84"/>
      <c r="G239" s="84"/>
      <c r="H239" s="83"/>
      <c r="I239" s="2"/>
      <c r="J239" s="2"/>
      <c r="K239" s="2"/>
    </row>
    <row r="240" spans="1:16" s="1" customFormat="1">
      <c r="A240" s="86"/>
      <c r="B240" s="87" t="s">
        <v>184</v>
      </c>
      <c r="C240" s="83"/>
      <c r="D240" s="84"/>
      <c r="E240" s="84"/>
      <c r="F240" s="84"/>
      <c r="G240" s="84"/>
      <c r="H240" s="83"/>
      <c r="I240" s="2"/>
      <c r="J240" s="2"/>
      <c r="K240" s="2"/>
    </row>
    <row r="241" spans="1:11" s="1" customFormat="1">
      <c r="A241" s="82"/>
      <c r="B241" s="85" t="s">
        <v>188</v>
      </c>
      <c r="C241" s="83">
        <v>3</v>
      </c>
      <c r="D241" s="84">
        <f>1.425+1.6</f>
        <v>3.0250000000000004</v>
      </c>
      <c r="E241" s="84"/>
      <c r="F241" s="84">
        <f>3-0.115</f>
        <v>2.8849999999999998</v>
      </c>
      <c r="G241" s="35">
        <f>PRODUCT(C241:F241)</f>
        <v>26.181375000000003</v>
      </c>
      <c r="H241" s="84" t="s">
        <v>6</v>
      </c>
      <c r="I241" s="2"/>
      <c r="J241" s="2"/>
      <c r="K241" s="2"/>
    </row>
    <row r="242" spans="1:11" s="1" customFormat="1">
      <c r="A242" s="82"/>
      <c r="B242" s="85" t="s">
        <v>188</v>
      </c>
      <c r="C242" s="83">
        <v>1</v>
      </c>
      <c r="D242" s="84">
        <v>1.325</v>
      </c>
      <c r="E242" s="84"/>
      <c r="F242" s="84">
        <f>3-0.115</f>
        <v>2.8849999999999998</v>
      </c>
      <c r="G242" s="35">
        <f>PRODUCT(C242:F242)</f>
        <v>3.8226249999999995</v>
      </c>
      <c r="H242" s="84" t="s">
        <v>6</v>
      </c>
      <c r="I242" s="2"/>
      <c r="J242" s="2"/>
      <c r="K242" s="2"/>
    </row>
    <row r="243" spans="1:11" s="1" customFormat="1">
      <c r="A243" s="86"/>
      <c r="B243" s="90" t="s">
        <v>198</v>
      </c>
      <c r="C243" s="88">
        <v>1</v>
      </c>
      <c r="D243" s="89">
        <v>0.9</v>
      </c>
      <c r="E243" s="89"/>
      <c r="F243" s="89">
        <v>2.1</v>
      </c>
      <c r="G243" s="35">
        <f>PRODUCT(C243:F243)</f>
        <v>1.8900000000000001</v>
      </c>
      <c r="H243" s="84" t="s">
        <v>6</v>
      </c>
      <c r="I243" s="2"/>
      <c r="J243" s="2"/>
      <c r="K243" s="2"/>
    </row>
    <row r="244" spans="1:11" s="1" customFormat="1">
      <c r="A244" s="86"/>
      <c r="B244" s="90"/>
      <c r="C244" s="88"/>
      <c r="D244" s="89"/>
      <c r="E244" s="89"/>
      <c r="F244" s="89"/>
      <c r="G244" s="42"/>
      <c r="H244" s="89"/>
      <c r="I244" s="2"/>
      <c r="J244" s="2"/>
      <c r="K244" s="2"/>
    </row>
    <row r="245" spans="1:11" s="1" customFormat="1">
      <c r="A245" s="86"/>
      <c r="B245" s="90" t="s">
        <v>189</v>
      </c>
      <c r="C245" s="88">
        <v>1</v>
      </c>
      <c r="D245" s="89">
        <f>12*2+6*2</f>
        <v>36</v>
      </c>
      <c r="E245" s="89"/>
      <c r="F245" s="89">
        <v>0.9</v>
      </c>
      <c r="G245" s="35">
        <f>PRODUCT(C245:F245)</f>
        <v>32.4</v>
      </c>
      <c r="H245" s="84" t="s">
        <v>6</v>
      </c>
      <c r="I245" s="2"/>
      <c r="J245" s="2"/>
      <c r="K245" s="2"/>
    </row>
    <row r="246" spans="1:11" s="1" customFormat="1">
      <c r="A246" s="82"/>
      <c r="B246" s="118" t="s">
        <v>138</v>
      </c>
      <c r="C246" s="83"/>
      <c r="D246" s="84"/>
      <c r="E246" s="84"/>
      <c r="F246" s="84"/>
      <c r="G246" s="35"/>
      <c r="H246" s="84"/>
      <c r="I246" s="2"/>
      <c r="J246" s="2"/>
      <c r="K246" s="2"/>
    </row>
    <row r="247" spans="1:11" s="1" customFormat="1">
      <c r="A247" s="82"/>
      <c r="B247" s="85" t="s">
        <v>187</v>
      </c>
      <c r="C247" s="83">
        <v>4</v>
      </c>
      <c r="D247" s="84">
        <v>0.75</v>
      </c>
      <c r="E247" s="84">
        <v>0.2</v>
      </c>
      <c r="F247" s="84">
        <v>2.1</v>
      </c>
      <c r="G247" s="35">
        <f>-PRODUCT(C247:F247)</f>
        <v>-1.2600000000000002</v>
      </c>
      <c r="H247" s="83" t="s">
        <v>7</v>
      </c>
      <c r="I247" s="2"/>
      <c r="J247" s="2"/>
      <c r="K247" s="2"/>
    </row>
    <row r="248" spans="1:11" s="1" customFormat="1">
      <c r="A248" s="82"/>
      <c r="B248" s="118" t="s">
        <v>596</v>
      </c>
      <c r="C248" s="83"/>
      <c r="D248" s="84"/>
      <c r="E248" s="84"/>
      <c r="F248" s="84"/>
      <c r="G248" s="36">
        <f>ROUND(SUM(G241:G247)*1.1,0)</f>
        <v>69</v>
      </c>
      <c r="H248" s="91" t="s">
        <v>6</v>
      </c>
      <c r="I248" s="2"/>
      <c r="J248" s="2"/>
      <c r="K248" s="2"/>
    </row>
    <row r="249" spans="1:11" s="1" customFormat="1">
      <c r="A249" s="82"/>
      <c r="B249" s="118"/>
      <c r="C249" s="83"/>
      <c r="D249" s="84"/>
      <c r="E249" s="84"/>
      <c r="F249" s="84"/>
      <c r="G249" s="91"/>
      <c r="H249" s="91"/>
      <c r="I249" s="2"/>
      <c r="J249" s="2"/>
      <c r="K249" s="2"/>
    </row>
    <row r="250" spans="1:11" s="1" customFormat="1">
      <c r="A250" s="82"/>
      <c r="B250" s="118" t="s">
        <v>586</v>
      </c>
      <c r="C250" s="83"/>
      <c r="D250" s="91" t="s">
        <v>80</v>
      </c>
      <c r="E250" s="84"/>
      <c r="F250" s="91" t="s">
        <v>23</v>
      </c>
      <c r="G250" s="91">
        <f>G248</f>
        <v>69</v>
      </c>
      <c r="H250" s="82" t="s">
        <v>6</v>
      </c>
      <c r="I250" s="2"/>
      <c r="J250" s="2"/>
      <c r="K250" s="2"/>
    </row>
    <row r="251" spans="1:11" s="1" customFormat="1">
      <c r="A251" s="82"/>
      <c r="B251" s="118"/>
      <c r="C251" s="83"/>
      <c r="D251" s="91"/>
      <c r="E251" s="84"/>
      <c r="F251" s="91"/>
      <c r="G251" s="91"/>
      <c r="H251" s="82"/>
      <c r="I251" s="2"/>
      <c r="J251" s="2"/>
      <c r="K251" s="2"/>
    </row>
    <row r="252" spans="1:11" s="1" customFormat="1">
      <c r="A252" s="82">
        <f>A238+1</f>
        <v>14</v>
      </c>
      <c r="B252" s="118" t="s">
        <v>140</v>
      </c>
      <c r="C252" s="83"/>
      <c r="D252" s="84"/>
      <c r="E252" s="84"/>
      <c r="F252" s="84"/>
      <c r="G252" s="84"/>
      <c r="H252" s="83"/>
      <c r="I252" s="2"/>
      <c r="J252" s="2"/>
      <c r="K252" s="2"/>
    </row>
    <row r="253" spans="1:11" s="1" customFormat="1">
      <c r="A253" s="82"/>
      <c r="B253" s="118" t="s">
        <v>191</v>
      </c>
      <c r="C253" s="83"/>
      <c r="D253" s="84"/>
      <c r="E253" s="84"/>
      <c r="F253" s="84"/>
      <c r="G253" s="84"/>
      <c r="H253" s="83"/>
      <c r="I253" s="2"/>
      <c r="J253" s="2"/>
      <c r="K253" s="2"/>
    </row>
    <row r="254" spans="1:11" s="1" customFormat="1">
      <c r="A254" s="82"/>
      <c r="B254" s="118" t="s">
        <v>80</v>
      </c>
      <c r="C254" s="83"/>
      <c r="D254" s="84"/>
      <c r="E254" s="84"/>
      <c r="F254" s="84"/>
      <c r="G254" s="84"/>
      <c r="H254" s="83"/>
      <c r="I254" s="2"/>
      <c r="J254" s="2"/>
      <c r="K254" s="2"/>
    </row>
    <row r="255" spans="1:11" s="1" customFormat="1">
      <c r="A255" s="82"/>
      <c r="B255" s="85" t="s">
        <v>141</v>
      </c>
      <c r="C255" s="83">
        <v>1</v>
      </c>
      <c r="D255" s="84">
        <f>(12*2+6*2)</f>
        <v>36</v>
      </c>
      <c r="E255" s="84"/>
      <c r="F255" s="84">
        <v>4.5999999999999996</v>
      </c>
      <c r="G255" s="84">
        <f>PRODUCT(C255:F255)</f>
        <v>165.6</v>
      </c>
      <c r="H255" s="83" t="s">
        <v>6</v>
      </c>
      <c r="I255" s="2"/>
      <c r="J255" s="2"/>
      <c r="K255" s="2"/>
    </row>
    <row r="256" spans="1:11" s="1" customFormat="1">
      <c r="A256" s="86"/>
      <c r="B256" s="90" t="s">
        <v>190</v>
      </c>
      <c r="C256" s="88">
        <v>1</v>
      </c>
      <c r="D256" s="84">
        <f>(12*2+6*2)</f>
        <v>36</v>
      </c>
      <c r="E256" s="89"/>
      <c r="F256" s="89">
        <f>0.9+0.9+0.115</f>
        <v>1.915</v>
      </c>
      <c r="G256" s="84">
        <f>PRODUCT(C256:F256)</f>
        <v>68.94</v>
      </c>
      <c r="H256" s="83" t="s">
        <v>6</v>
      </c>
      <c r="I256" s="2"/>
      <c r="J256" s="2"/>
      <c r="K256" s="2"/>
    </row>
    <row r="257" spans="1:11" s="1" customFormat="1">
      <c r="A257" s="86"/>
      <c r="B257" s="87" t="s">
        <v>202</v>
      </c>
      <c r="C257" s="88"/>
      <c r="D257" s="89"/>
      <c r="E257" s="89"/>
      <c r="F257" s="89"/>
      <c r="G257" s="89"/>
      <c r="H257" s="88"/>
      <c r="I257" s="2"/>
      <c r="J257" s="2"/>
      <c r="K257" s="2"/>
    </row>
    <row r="258" spans="1:11" s="1" customFormat="1">
      <c r="A258" s="86"/>
      <c r="B258" s="90" t="s">
        <v>133</v>
      </c>
      <c r="C258" s="88">
        <f>(2*2)*2*0.5</f>
        <v>4</v>
      </c>
      <c r="D258" s="89">
        <v>0.9</v>
      </c>
      <c r="E258" s="89"/>
      <c r="F258" s="89">
        <v>0.6</v>
      </c>
      <c r="G258" s="84">
        <f>PRODUCT(C258:F258)</f>
        <v>2.16</v>
      </c>
      <c r="H258" s="83" t="s">
        <v>6</v>
      </c>
      <c r="I258" s="2"/>
      <c r="J258" s="2"/>
      <c r="K258" s="2"/>
    </row>
    <row r="259" spans="1:11" s="1" customFormat="1">
      <c r="A259" s="86"/>
      <c r="B259" s="90"/>
      <c r="C259" s="88"/>
      <c r="D259" s="89"/>
      <c r="E259" s="89"/>
      <c r="F259" s="89"/>
      <c r="G259" s="89"/>
      <c r="H259" s="88"/>
      <c r="I259" s="2"/>
      <c r="J259" s="2"/>
      <c r="K259" s="2"/>
    </row>
    <row r="260" spans="1:11" s="1" customFormat="1">
      <c r="A260" s="82"/>
      <c r="B260" s="118" t="s">
        <v>192</v>
      </c>
      <c r="C260" s="83"/>
      <c r="D260" s="84"/>
      <c r="E260" s="84"/>
      <c r="F260" s="84"/>
      <c r="G260" s="84"/>
      <c r="H260" s="83"/>
      <c r="I260" s="2"/>
      <c r="J260" s="2"/>
      <c r="K260" s="2"/>
    </row>
    <row r="261" spans="1:11" s="1" customFormat="1">
      <c r="A261" s="82"/>
      <c r="B261" s="85" t="str">
        <f>B231</f>
        <v>D2</v>
      </c>
      <c r="C261" s="83">
        <v>1</v>
      </c>
      <c r="D261" s="84">
        <v>0.9</v>
      </c>
      <c r="E261" s="84"/>
      <c r="F261" s="84">
        <v>2.1</v>
      </c>
      <c r="G261" s="84">
        <f>-PRODUCT(C261:F261)</f>
        <v>-1.8900000000000001</v>
      </c>
      <c r="H261" s="83" t="s">
        <v>6</v>
      </c>
      <c r="I261" s="2"/>
      <c r="J261" s="2"/>
      <c r="K261" s="2"/>
    </row>
    <row r="262" spans="1:11" s="1" customFormat="1">
      <c r="A262" s="82"/>
      <c r="B262" s="85" t="str">
        <f>B232</f>
        <v>W2</v>
      </c>
      <c r="C262" s="83">
        <v>3</v>
      </c>
      <c r="D262" s="84">
        <v>1.2</v>
      </c>
      <c r="E262" s="84"/>
      <c r="F262" s="84">
        <v>1.2</v>
      </c>
      <c r="G262" s="84">
        <f>-PRODUCT(C262:F262)</f>
        <v>-4.3199999999999994</v>
      </c>
      <c r="H262" s="83" t="s">
        <v>6</v>
      </c>
      <c r="I262" s="2"/>
      <c r="J262" s="2"/>
      <c r="K262" s="2"/>
    </row>
    <row r="263" spans="1:11" s="1" customFormat="1">
      <c r="A263" s="82"/>
      <c r="B263" s="85" t="str">
        <f>B233</f>
        <v>V1</v>
      </c>
      <c r="C263" s="83">
        <v>3</v>
      </c>
      <c r="D263" s="84">
        <v>0.9</v>
      </c>
      <c r="E263" s="84"/>
      <c r="F263" s="84">
        <v>0.6</v>
      </c>
      <c r="G263" s="84">
        <f>-PRODUCT(C263:F263)</f>
        <v>-1.62</v>
      </c>
      <c r="H263" s="83" t="s">
        <v>6</v>
      </c>
      <c r="I263" s="2"/>
      <c r="J263" s="2"/>
      <c r="K263" s="2"/>
    </row>
    <row r="264" spans="1:11" s="1" customFormat="1">
      <c r="A264" s="82"/>
      <c r="B264" s="85"/>
      <c r="C264" s="83"/>
      <c r="D264" s="84"/>
      <c r="E264" s="84"/>
      <c r="F264" s="91" t="s">
        <v>33</v>
      </c>
      <c r="G264" s="36">
        <f>ROUND(SUM(G255:G263)*1.1,0)</f>
        <v>252</v>
      </c>
      <c r="H264" s="82" t="s">
        <v>6</v>
      </c>
      <c r="I264" s="2"/>
      <c r="J264" s="2"/>
      <c r="K264" s="2"/>
    </row>
    <row r="265" spans="1:11" s="1" customFormat="1">
      <c r="A265" s="82"/>
      <c r="B265" s="85"/>
      <c r="C265" s="83"/>
      <c r="D265" s="84"/>
      <c r="E265" s="84"/>
      <c r="F265" s="91"/>
      <c r="G265" s="91"/>
      <c r="H265" s="82"/>
      <c r="I265" s="2"/>
      <c r="J265" s="2"/>
      <c r="K265" s="2"/>
    </row>
    <row r="266" spans="1:11" s="1" customFormat="1">
      <c r="A266" s="82"/>
      <c r="B266" s="118" t="s">
        <v>142</v>
      </c>
      <c r="C266" s="83"/>
      <c r="D266" s="91" t="s">
        <v>80</v>
      </c>
      <c r="E266" s="82"/>
      <c r="F266" s="84"/>
      <c r="G266" s="91">
        <f>G264</f>
        <v>252</v>
      </c>
      <c r="H266" s="82" t="s">
        <v>6</v>
      </c>
      <c r="I266" s="2"/>
      <c r="J266" s="2"/>
      <c r="K266" s="2"/>
    </row>
    <row r="267" spans="1:11" s="1" customFormat="1">
      <c r="A267" s="82"/>
      <c r="B267" s="118"/>
      <c r="C267" s="83"/>
      <c r="D267" s="84"/>
      <c r="E267" s="84"/>
      <c r="F267" s="84"/>
      <c r="G267" s="91"/>
      <c r="H267" s="82"/>
      <c r="I267" s="2"/>
      <c r="J267" s="2"/>
      <c r="K267" s="2"/>
    </row>
    <row r="268" spans="1:11" s="1" customFormat="1">
      <c r="A268" s="82">
        <f>A252+1</f>
        <v>15</v>
      </c>
      <c r="B268" s="118" t="s">
        <v>143</v>
      </c>
      <c r="C268" s="83"/>
      <c r="D268" s="84"/>
      <c r="E268" s="84"/>
      <c r="F268" s="84"/>
      <c r="G268" s="84"/>
      <c r="H268" s="83"/>
      <c r="I268" s="2"/>
      <c r="J268" s="2"/>
      <c r="K268" s="2"/>
    </row>
    <row r="269" spans="1:11" s="1" customFormat="1">
      <c r="A269" s="82"/>
      <c r="B269" s="154" t="s">
        <v>80</v>
      </c>
      <c r="C269" s="83"/>
      <c r="D269" s="84"/>
      <c r="E269" s="84"/>
      <c r="F269" s="84"/>
      <c r="G269" s="84"/>
      <c r="H269" s="83"/>
      <c r="I269" s="2"/>
      <c r="J269" s="2"/>
      <c r="K269" s="2"/>
    </row>
    <row r="270" spans="1:11" s="1" customFormat="1">
      <c r="A270" s="82"/>
      <c r="B270" s="120" t="s">
        <v>183</v>
      </c>
      <c r="C270" s="83">
        <v>1</v>
      </c>
      <c r="D270" s="84">
        <f>5.6*2+7.645*2</f>
        <v>26.49</v>
      </c>
      <c r="E270" s="84"/>
      <c r="F270" s="84">
        <v>3.6</v>
      </c>
      <c r="G270" s="84">
        <f>PRODUCT(C270:F270)</f>
        <v>95.36399999999999</v>
      </c>
      <c r="H270" s="83" t="s">
        <v>6</v>
      </c>
      <c r="I270" s="2"/>
      <c r="J270" s="2"/>
      <c r="K270" s="2"/>
    </row>
    <row r="271" spans="1:11" s="1" customFormat="1">
      <c r="A271" s="82"/>
      <c r="B271" s="120" t="s">
        <v>184</v>
      </c>
      <c r="C271" s="83">
        <v>1</v>
      </c>
      <c r="D271" s="84">
        <f>5.6*2+2.155*2</f>
        <v>15.509999999999998</v>
      </c>
      <c r="E271" s="84"/>
      <c r="F271" s="84">
        <v>3.6</v>
      </c>
      <c r="G271" s="84">
        <f>PRODUCT(C271:F271)</f>
        <v>55.835999999999991</v>
      </c>
      <c r="H271" s="83" t="s">
        <v>6</v>
      </c>
      <c r="I271" s="2"/>
      <c r="J271" s="2"/>
      <c r="K271" s="2"/>
    </row>
    <row r="272" spans="1:11" s="1" customFormat="1">
      <c r="A272" s="82"/>
      <c r="B272" s="90" t="s">
        <v>199</v>
      </c>
      <c r="C272" s="83">
        <v>1</v>
      </c>
      <c r="D272" s="84">
        <f>0.9*2</f>
        <v>1.8</v>
      </c>
      <c r="E272" s="84"/>
      <c r="F272" s="84">
        <f>2.1</f>
        <v>2.1</v>
      </c>
      <c r="G272" s="84">
        <f>PRODUCT(C272:F272)</f>
        <v>3.7800000000000002</v>
      </c>
      <c r="H272" s="83" t="s">
        <v>6</v>
      </c>
      <c r="I272" s="2"/>
      <c r="J272" s="2"/>
      <c r="K272" s="2"/>
    </row>
    <row r="273" spans="1:16" s="1" customFormat="1">
      <c r="A273" s="86"/>
      <c r="B273" s="90" t="s">
        <v>188</v>
      </c>
      <c r="C273" s="88">
        <v>4</v>
      </c>
      <c r="D273" s="89">
        <f>1.2*2+1.5*2</f>
        <v>5.4</v>
      </c>
      <c r="E273" s="89"/>
      <c r="F273" s="84">
        <f>3-0.115</f>
        <v>2.8849999999999998</v>
      </c>
      <c r="G273" s="84">
        <f>PRODUCT(C273:F273)</f>
        <v>62.316000000000003</v>
      </c>
      <c r="H273" s="83" t="s">
        <v>6</v>
      </c>
      <c r="I273" s="2"/>
      <c r="J273" s="2"/>
      <c r="K273" s="2"/>
    </row>
    <row r="274" spans="1:16" s="1" customFormat="1">
      <c r="A274" s="82"/>
      <c r="B274" s="118" t="s">
        <v>193</v>
      </c>
      <c r="C274" s="83"/>
      <c r="D274" s="84"/>
      <c r="E274" s="84"/>
      <c r="F274" s="84"/>
      <c r="G274" s="84"/>
      <c r="H274" s="83"/>
      <c r="I274" s="2"/>
      <c r="J274" s="2"/>
      <c r="K274" s="2"/>
    </row>
    <row r="275" spans="1:16" s="1" customFormat="1">
      <c r="A275" s="82"/>
      <c r="B275" s="85" t="str">
        <f>B261</f>
        <v>D2</v>
      </c>
      <c r="C275" s="83">
        <f>C261</f>
        <v>1</v>
      </c>
      <c r="D275" s="84">
        <f>D261</f>
        <v>0.9</v>
      </c>
      <c r="E275" s="84"/>
      <c r="F275" s="84">
        <f>F261</f>
        <v>2.1</v>
      </c>
      <c r="G275" s="84">
        <f>-PRODUCT(C275:F275)</f>
        <v>-1.8900000000000001</v>
      </c>
      <c r="H275" s="83" t="s">
        <v>6</v>
      </c>
      <c r="I275" s="2"/>
      <c r="J275" s="2"/>
      <c r="K275" s="2"/>
    </row>
    <row r="276" spans="1:16" s="1" customFormat="1">
      <c r="A276" s="82"/>
      <c r="B276" s="85" t="s">
        <v>187</v>
      </c>
      <c r="C276" s="83">
        <v>4</v>
      </c>
      <c r="D276" s="84">
        <v>0.75</v>
      </c>
      <c r="E276" s="84"/>
      <c r="F276" s="84">
        <v>2.1</v>
      </c>
      <c r="G276" s="84">
        <f>-PRODUCT(C276:F276)</f>
        <v>-6.3000000000000007</v>
      </c>
      <c r="H276" s="83" t="s">
        <v>6</v>
      </c>
      <c r="I276" s="2"/>
      <c r="J276" s="2"/>
      <c r="K276" s="2"/>
    </row>
    <row r="277" spans="1:16" s="1" customFormat="1">
      <c r="A277" s="82"/>
      <c r="B277" s="85" t="str">
        <f t="shared" ref="B277:D278" si="3">B262</f>
        <v>W2</v>
      </c>
      <c r="C277" s="83">
        <f t="shared" si="3"/>
        <v>3</v>
      </c>
      <c r="D277" s="84">
        <f t="shared" si="3"/>
        <v>1.2</v>
      </c>
      <c r="E277" s="84"/>
      <c r="F277" s="84">
        <v>1.5</v>
      </c>
      <c r="G277" s="84">
        <f>-PRODUCT(C277:F277)</f>
        <v>-5.3999999999999995</v>
      </c>
      <c r="H277" s="83" t="s">
        <v>6</v>
      </c>
      <c r="I277" s="2"/>
      <c r="J277" s="2"/>
      <c r="K277" s="2"/>
    </row>
    <row r="278" spans="1:16" s="1" customFormat="1">
      <c r="A278" s="82"/>
      <c r="B278" s="85" t="str">
        <f t="shared" si="3"/>
        <v>V1</v>
      </c>
      <c r="C278" s="83">
        <f t="shared" si="3"/>
        <v>3</v>
      </c>
      <c r="D278" s="84">
        <f t="shared" si="3"/>
        <v>0.9</v>
      </c>
      <c r="E278" s="84"/>
      <c r="F278" s="84">
        <f>F263</f>
        <v>0.6</v>
      </c>
      <c r="G278" s="84">
        <f>-PRODUCT(C278:F278)</f>
        <v>-1.62</v>
      </c>
      <c r="H278" s="83" t="s">
        <v>6</v>
      </c>
      <c r="I278" s="2"/>
      <c r="J278" s="2"/>
      <c r="K278" s="2"/>
    </row>
    <row r="279" spans="1:16" s="1" customFormat="1">
      <c r="A279" s="82"/>
      <c r="B279" s="118"/>
      <c r="C279" s="83"/>
      <c r="D279" s="84"/>
      <c r="E279" s="84"/>
      <c r="F279" s="91" t="s">
        <v>33</v>
      </c>
      <c r="G279" s="36">
        <f>ROUND(SUM(G270:G278)*1.1,0)</f>
        <v>222</v>
      </c>
      <c r="H279" s="82" t="s">
        <v>6</v>
      </c>
      <c r="I279" s="2"/>
      <c r="J279" s="2"/>
      <c r="K279" s="2"/>
    </row>
    <row r="280" spans="1:16" s="1" customFormat="1">
      <c r="A280" s="82"/>
      <c r="B280" s="118"/>
      <c r="C280" s="83"/>
      <c r="D280" s="84"/>
      <c r="E280" s="84"/>
      <c r="F280" s="84"/>
      <c r="G280" s="84"/>
      <c r="H280" s="83"/>
      <c r="I280" s="2"/>
      <c r="J280" s="2"/>
      <c r="K280" s="2"/>
    </row>
    <row r="281" spans="1:16" s="1" customFormat="1">
      <c r="A281" s="82"/>
      <c r="B281" s="118" t="s">
        <v>144</v>
      </c>
      <c r="C281" s="83"/>
      <c r="D281" s="91" t="s">
        <v>80</v>
      </c>
      <c r="E281" s="82"/>
      <c r="F281" s="91" t="s">
        <v>23</v>
      </c>
      <c r="G281" s="91">
        <f>G279</f>
        <v>222</v>
      </c>
      <c r="H281" s="82" t="s">
        <v>6</v>
      </c>
      <c r="I281" s="2"/>
      <c r="J281" s="4"/>
      <c r="K281" s="4"/>
      <c r="L281" s="4"/>
      <c r="M281" s="4"/>
      <c r="N281" s="4"/>
      <c r="O281" s="4"/>
      <c r="P281" s="4"/>
    </row>
    <row r="282" spans="1:16" s="1" customFormat="1">
      <c r="A282" s="82"/>
      <c r="B282" s="85"/>
      <c r="C282" s="83"/>
      <c r="D282" s="84"/>
      <c r="E282" s="84"/>
      <c r="F282" s="91"/>
      <c r="G282" s="91"/>
      <c r="H282" s="82"/>
      <c r="I282" s="2"/>
      <c r="J282" s="4"/>
      <c r="K282" s="4"/>
      <c r="L282" s="4"/>
      <c r="M282" s="4"/>
      <c r="N282" s="4"/>
      <c r="O282" s="4"/>
      <c r="P282" s="4"/>
    </row>
    <row r="283" spans="1:16" s="1" customFormat="1">
      <c r="A283" s="82">
        <f>A268+1</f>
        <v>16</v>
      </c>
      <c r="B283" s="118" t="s">
        <v>145</v>
      </c>
      <c r="C283" s="83"/>
      <c r="D283" s="84"/>
      <c r="E283" s="84"/>
      <c r="F283" s="84"/>
      <c r="G283" s="84"/>
      <c r="H283" s="83"/>
      <c r="I283" s="2"/>
      <c r="J283" s="4"/>
      <c r="K283" s="4"/>
      <c r="L283" s="4"/>
      <c r="M283" s="4"/>
      <c r="N283" s="4"/>
      <c r="O283" s="4"/>
      <c r="P283" s="4"/>
    </row>
    <row r="284" spans="1:16" s="1" customFormat="1">
      <c r="A284" s="82"/>
      <c r="B284" s="118" t="str">
        <f>B311</f>
        <v>Ground Floor</v>
      </c>
      <c r="C284" s="83"/>
      <c r="D284" s="84"/>
      <c r="E284" s="84"/>
      <c r="F284" s="155"/>
      <c r="G284" s="84"/>
      <c r="H284" s="83"/>
      <c r="I284" s="2"/>
      <c r="J284" s="4"/>
      <c r="K284" s="4"/>
      <c r="L284" s="4"/>
      <c r="M284" s="4"/>
      <c r="N284" s="4"/>
      <c r="O284" s="4"/>
      <c r="P284" s="4"/>
    </row>
    <row r="285" spans="1:16" s="1" customFormat="1">
      <c r="A285" s="82"/>
      <c r="B285" s="120" t="s">
        <v>183</v>
      </c>
      <c r="C285" s="83">
        <v>1</v>
      </c>
      <c r="D285" s="84">
        <v>5.6</v>
      </c>
      <c r="E285" s="84">
        <v>7.6449999999999996</v>
      </c>
      <c r="F285" s="84"/>
      <c r="G285" s="84">
        <f>PRODUCT(C285:F285)</f>
        <v>42.811999999999998</v>
      </c>
      <c r="H285" s="83" t="s">
        <v>6</v>
      </c>
      <c r="I285" s="2"/>
      <c r="J285" s="4"/>
      <c r="K285" s="4"/>
      <c r="L285" s="4"/>
      <c r="M285" s="4"/>
      <c r="N285" s="4"/>
      <c r="O285" s="4"/>
      <c r="P285" s="4"/>
    </row>
    <row r="286" spans="1:16" s="1" customFormat="1">
      <c r="A286" s="82"/>
      <c r="B286" s="120" t="s">
        <v>184</v>
      </c>
      <c r="C286" s="83">
        <v>1</v>
      </c>
      <c r="D286" s="84">
        <v>5.6</v>
      </c>
      <c r="E286" s="84">
        <v>3.7549999999999999</v>
      </c>
      <c r="F286" s="84"/>
      <c r="G286" s="84">
        <f>PRODUCT(C286:F286)</f>
        <v>21.027999999999999</v>
      </c>
      <c r="H286" s="83" t="s">
        <v>6</v>
      </c>
      <c r="I286" s="2"/>
      <c r="J286" s="4"/>
      <c r="K286" s="4"/>
      <c r="L286" s="4"/>
      <c r="M286" s="4"/>
      <c r="N286" s="4"/>
      <c r="O286" s="4"/>
      <c r="P286" s="4"/>
    </row>
    <row r="287" spans="1:16" s="1" customFormat="1">
      <c r="A287" s="82"/>
      <c r="B287" s="120" t="s">
        <v>194</v>
      </c>
      <c r="C287" s="83">
        <v>1</v>
      </c>
      <c r="D287" s="84">
        <f>12+6</f>
        <v>18</v>
      </c>
      <c r="E287" s="84"/>
      <c r="F287" s="84">
        <f>0.415*2</f>
        <v>0.83</v>
      </c>
      <c r="G287" s="84">
        <f>PRODUCT(C287:F287)</f>
        <v>14.94</v>
      </c>
      <c r="H287" s="83" t="s">
        <v>6</v>
      </c>
      <c r="I287" s="2"/>
      <c r="J287" s="4"/>
      <c r="K287" s="4"/>
      <c r="L287" s="4"/>
      <c r="M287" s="4"/>
      <c r="N287" s="4"/>
      <c r="O287" s="4"/>
      <c r="P287" s="4"/>
    </row>
    <row r="288" spans="1:16" s="1" customFormat="1">
      <c r="A288" s="82"/>
      <c r="B288" s="120"/>
      <c r="C288" s="83"/>
      <c r="D288" s="84"/>
      <c r="E288" s="84"/>
      <c r="F288" s="84"/>
      <c r="G288" s="84"/>
      <c r="H288" s="83"/>
      <c r="I288" s="2"/>
      <c r="J288" s="4"/>
      <c r="K288" s="4"/>
      <c r="L288" s="4"/>
      <c r="M288" s="4"/>
      <c r="N288" s="4"/>
      <c r="O288" s="4"/>
      <c r="P288" s="4"/>
    </row>
    <row r="289" spans="1:16" s="1" customFormat="1">
      <c r="A289" s="82"/>
      <c r="B289" s="154" t="s">
        <v>195</v>
      </c>
      <c r="C289" s="83"/>
      <c r="D289" s="84"/>
      <c r="E289" s="84"/>
      <c r="F289" s="84"/>
      <c r="G289" s="84"/>
      <c r="H289" s="83"/>
      <c r="I289" s="2"/>
      <c r="J289" s="4"/>
      <c r="K289" s="4"/>
      <c r="L289" s="4"/>
      <c r="M289" s="4"/>
      <c r="N289" s="4"/>
      <c r="O289" s="4"/>
      <c r="P289" s="4"/>
    </row>
    <row r="290" spans="1:16" s="1" customFormat="1">
      <c r="A290" s="82"/>
      <c r="B290" s="13" t="s">
        <v>1048</v>
      </c>
      <c r="C290" s="12">
        <v>4</v>
      </c>
      <c r="D290" s="12">
        <v>6.5</v>
      </c>
      <c r="E290" s="12">
        <v>0.6</v>
      </c>
      <c r="F290" s="12"/>
      <c r="G290" s="35">
        <f>PRODUCT(C290:F290)</f>
        <v>15.6</v>
      </c>
      <c r="H290" s="83" t="s">
        <v>6</v>
      </c>
      <c r="I290" s="2"/>
      <c r="J290" s="4"/>
      <c r="K290" s="4"/>
      <c r="L290" s="4"/>
      <c r="M290" s="4"/>
      <c r="N290" s="4"/>
      <c r="O290" s="4"/>
      <c r="P290" s="4"/>
    </row>
    <row r="291" spans="1:16" s="1" customFormat="1">
      <c r="A291" s="86"/>
      <c r="B291" s="153"/>
      <c r="C291" s="152">
        <v>4</v>
      </c>
      <c r="D291" s="614">
        <v>13.234999999999999</v>
      </c>
      <c r="E291" s="152">
        <v>0.6</v>
      </c>
      <c r="F291" s="152"/>
      <c r="G291" s="35">
        <f>PRODUCT(C291:F291)</f>
        <v>31.763999999999996</v>
      </c>
      <c r="H291" s="88"/>
      <c r="I291" s="2"/>
      <c r="J291" s="4"/>
      <c r="K291" s="4"/>
      <c r="L291" s="4"/>
      <c r="M291" s="4"/>
      <c r="N291" s="4"/>
      <c r="O291" s="4"/>
      <c r="P291" s="4"/>
    </row>
    <row r="292" spans="1:16" s="1" customFormat="1">
      <c r="A292" s="86"/>
      <c r="B292" s="13" t="s">
        <v>133</v>
      </c>
      <c r="C292" s="12">
        <v>2</v>
      </c>
      <c r="D292" s="12">
        <v>7.7</v>
      </c>
      <c r="E292" s="12"/>
      <c r="F292" s="12">
        <v>0.08</v>
      </c>
      <c r="G292" s="35">
        <f>PRODUCT(C292:F292)</f>
        <v>1.232</v>
      </c>
      <c r="H292" s="83" t="s">
        <v>6</v>
      </c>
      <c r="I292" s="2"/>
      <c r="J292" s="4"/>
      <c r="K292" s="4"/>
      <c r="L292" s="4"/>
      <c r="M292" s="4"/>
      <c r="N292" s="4"/>
      <c r="O292" s="4"/>
      <c r="P292" s="4"/>
    </row>
    <row r="293" spans="1:16" s="1" customFormat="1">
      <c r="A293" s="82"/>
      <c r="B293" s="153"/>
      <c r="C293" s="152">
        <v>2</v>
      </c>
      <c r="D293" s="614">
        <v>13.234999999999999</v>
      </c>
      <c r="E293" s="152"/>
      <c r="F293" s="152">
        <v>0.08</v>
      </c>
      <c r="G293" s="35">
        <f>PRODUCT(C293:F293)</f>
        <v>2.1175999999999999</v>
      </c>
      <c r="H293" s="83"/>
      <c r="I293" s="2"/>
      <c r="J293" s="2"/>
      <c r="K293" s="2"/>
    </row>
    <row r="294" spans="1:16" s="1" customFormat="1">
      <c r="A294" s="82"/>
      <c r="B294" s="85"/>
      <c r="C294" s="83"/>
      <c r="D294" s="84"/>
      <c r="E294" s="84"/>
      <c r="F294" s="91"/>
      <c r="G294" s="36">
        <f>ROUND(SUM(G285:G293)*1.1,0)</f>
        <v>142</v>
      </c>
      <c r="H294" s="82" t="s">
        <v>6</v>
      </c>
      <c r="I294" s="2"/>
      <c r="J294" s="2"/>
      <c r="K294" s="2"/>
    </row>
    <row r="295" spans="1:16" s="1" customFormat="1">
      <c r="A295" s="82"/>
      <c r="B295" s="118" t="s">
        <v>145</v>
      </c>
      <c r="C295" s="91"/>
      <c r="D295" s="91" t="s">
        <v>80</v>
      </c>
      <c r="E295" s="82"/>
      <c r="F295" s="91" t="s">
        <v>23</v>
      </c>
      <c r="G295" s="91">
        <f>G294</f>
        <v>142</v>
      </c>
      <c r="H295" s="82" t="s">
        <v>6</v>
      </c>
      <c r="I295" s="2"/>
      <c r="J295" s="2"/>
      <c r="K295" s="2"/>
    </row>
    <row r="296" spans="1:16" s="1" customFormat="1">
      <c r="A296" s="82"/>
      <c r="B296" s="118"/>
      <c r="C296" s="91"/>
      <c r="D296" s="91"/>
      <c r="E296" s="82"/>
      <c r="F296" s="91"/>
      <c r="G296" s="91"/>
      <c r="H296" s="82"/>
      <c r="I296" s="2"/>
      <c r="J296" s="2"/>
      <c r="K296" s="2"/>
    </row>
    <row r="297" spans="1:16" s="4" customFormat="1">
      <c r="A297" s="82">
        <f>A283+1</f>
        <v>17</v>
      </c>
      <c r="B297" s="118" t="s">
        <v>146</v>
      </c>
      <c r="C297" s="91"/>
      <c r="D297" s="91"/>
      <c r="E297" s="82"/>
      <c r="F297" s="91"/>
      <c r="G297" s="91"/>
      <c r="H297" s="82"/>
      <c r="J297" s="2"/>
      <c r="K297" s="2"/>
      <c r="L297" s="1"/>
      <c r="M297" s="1"/>
      <c r="N297" s="1"/>
      <c r="O297" s="1"/>
      <c r="P297" s="1"/>
    </row>
    <row r="298" spans="1:16" s="4" customFormat="1">
      <c r="A298" s="82"/>
      <c r="B298" s="118" t="s">
        <v>147</v>
      </c>
      <c r="C298" s="91"/>
      <c r="D298" s="91"/>
      <c r="E298" s="82"/>
      <c r="F298" s="91"/>
      <c r="G298" s="91"/>
      <c r="H298" s="82"/>
      <c r="J298" s="2"/>
      <c r="K298" s="2"/>
      <c r="L298" s="1"/>
      <c r="M298" s="1"/>
      <c r="N298" s="1"/>
      <c r="O298" s="1"/>
      <c r="P298" s="1"/>
    </row>
    <row r="299" spans="1:16" s="4" customFormat="1">
      <c r="A299" s="82"/>
      <c r="B299" s="85" t="s">
        <v>64</v>
      </c>
      <c r="C299" s="121">
        <v>1</v>
      </c>
      <c r="D299" s="84">
        <v>0</v>
      </c>
      <c r="E299" s="84"/>
      <c r="F299" s="84">
        <v>0</v>
      </c>
      <c r="G299" s="84">
        <f>PRODUCT(C299:F299)</f>
        <v>0</v>
      </c>
      <c r="H299" s="83" t="s">
        <v>6</v>
      </c>
      <c r="J299" s="2"/>
      <c r="K299" s="2"/>
      <c r="L299" s="1"/>
      <c r="M299" s="1"/>
      <c r="N299" s="1"/>
      <c r="O299" s="1"/>
      <c r="P299" s="1"/>
    </row>
    <row r="300" spans="1:16" s="4" customFormat="1">
      <c r="A300" s="82"/>
      <c r="B300" s="118"/>
      <c r="C300" s="91"/>
      <c r="D300" s="91"/>
      <c r="E300" s="82"/>
      <c r="F300" s="91"/>
      <c r="G300" s="91"/>
      <c r="H300" s="82"/>
      <c r="J300" s="2"/>
      <c r="K300" s="2"/>
      <c r="L300" s="1"/>
      <c r="M300" s="1"/>
      <c r="N300" s="1"/>
      <c r="O300" s="1"/>
      <c r="P300" s="1"/>
    </row>
    <row r="301" spans="1:16" s="4" customFormat="1">
      <c r="A301" s="82"/>
      <c r="B301" s="85"/>
      <c r="C301" s="83"/>
      <c r="D301" s="84"/>
      <c r="E301" s="84"/>
      <c r="F301" s="91"/>
      <c r="G301" s="36">
        <f>ROUND(SUM(G299:G300)*1.1,0)</f>
        <v>0</v>
      </c>
      <c r="H301" s="82" t="s">
        <v>6</v>
      </c>
      <c r="J301" s="2"/>
      <c r="K301" s="2"/>
      <c r="L301" s="1"/>
      <c r="M301" s="1"/>
      <c r="N301" s="1"/>
      <c r="O301" s="1"/>
      <c r="P301" s="1"/>
    </row>
    <row r="302" spans="1:16" s="4" customFormat="1">
      <c r="A302" s="82"/>
      <c r="B302" s="118" t="s">
        <v>148</v>
      </c>
      <c r="C302" s="91"/>
      <c r="D302" s="91"/>
      <c r="E302" s="82"/>
      <c r="F302" s="91" t="s">
        <v>23</v>
      </c>
      <c r="G302" s="91">
        <f>G301</f>
        <v>0</v>
      </c>
      <c r="H302" s="82" t="s">
        <v>6</v>
      </c>
      <c r="J302" s="2"/>
      <c r="K302" s="2"/>
      <c r="L302" s="1"/>
      <c r="M302" s="1"/>
      <c r="N302" s="1"/>
      <c r="O302" s="1"/>
      <c r="P302" s="1"/>
    </row>
    <row r="303" spans="1:16" s="4" customFormat="1">
      <c r="A303" s="86"/>
      <c r="B303" s="87"/>
      <c r="C303" s="92"/>
      <c r="D303" s="92"/>
      <c r="E303" s="86"/>
      <c r="F303" s="92"/>
      <c r="G303" s="92"/>
      <c r="H303" s="86"/>
      <c r="J303" s="2"/>
      <c r="K303" s="2"/>
      <c r="L303" s="1"/>
      <c r="M303" s="1"/>
      <c r="N303" s="1"/>
      <c r="O303" s="1"/>
      <c r="P303" s="1"/>
    </row>
    <row r="304" spans="1:16" s="4" customFormat="1">
      <c r="A304" s="86">
        <f>A297+1</f>
        <v>18</v>
      </c>
      <c r="B304" s="87" t="s">
        <v>497</v>
      </c>
      <c r="C304" s="92"/>
      <c r="D304" s="92"/>
      <c r="E304" s="86"/>
      <c r="F304" s="92"/>
      <c r="G304" s="92"/>
      <c r="H304" s="86"/>
      <c r="J304" s="2"/>
      <c r="K304" s="2"/>
      <c r="L304" s="1"/>
      <c r="M304" s="1"/>
      <c r="N304" s="1"/>
      <c r="O304" s="1"/>
      <c r="P304" s="1"/>
    </row>
    <row r="305" spans="1:16" s="4" customFormat="1">
      <c r="A305" s="86"/>
      <c r="B305" s="156" t="str">
        <f>B290</f>
        <v>Bottom</v>
      </c>
      <c r="C305" s="157">
        <v>1</v>
      </c>
      <c r="D305" s="89">
        <v>41.88</v>
      </c>
      <c r="E305" s="86"/>
      <c r="F305" s="92"/>
      <c r="G305" s="84">
        <f>PRODUCT(C305:F305)</f>
        <v>41.88</v>
      </c>
      <c r="H305" s="88" t="s">
        <v>9</v>
      </c>
      <c r="J305" s="2"/>
      <c r="K305" s="2"/>
      <c r="L305" s="1"/>
      <c r="M305" s="1"/>
      <c r="N305" s="1"/>
      <c r="O305" s="1"/>
      <c r="P305" s="1"/>
    </row>
    <row r="306" spans="1:16" s="4" customFormat="1">
      <c r="A306" s="86"/>
      <c r="B306" s="156" t="s">
        <v>725</v>
      </c>
      <c r="C306" s="157">
        <v>1</v>
      </c>
      <c r="D306" s="89">
        <f>6*2+12*2</f>
        <v>36</v>
      </c>
      <c r="E306" s="86"/>
      <c r="F306" s="92"/>
      <c r="G306" s="84">
        <f>PRODUCT(C306:F306)</f>
        <v>36</v>
      </c>
      <c r="H306" s="88" t="s">
        <v>9</v>
      </c>
      <c r="J306" s="2"/>
      <c r="K306" s="2"/>
      <c r="L306" s="1"/>
      <c r="M306" s="1"/>
      <c r="N306" s="1"/>
      <c r="O306" s="1"/>
      <c r="P306" s="1"/>
    </row>
    <row r="307" spans="1:16" s="4" customFormat="1">
      <c r="A307" s="86"/>
      <c r="B307" s="87"/>
      <c r="C307" s="92"/>
      <c r="D307" s="92"/>
      <c r="E307" s="86"/>
      <c r="F307" s="92"/>
      <c r="G307" s="92"/>
      <c r="H307" s="86"/>
      <c r="J307" s="2"/>
      <c r="K307" s="2"/>
      <c r="L307" s="1"/>
      <c r="M307" s="1"/>
      <c r="N307" s="1"/>
      <c r="O307" s="1"/>
      <c r="P307" s="1"/>
    </row>
    <row r="308" spans="1:16" s="4" customFormat="1">
      <c r="A308" s="86"/>
      <c r="B308" s="87"/>
      <c r="C308" s="92"/>
      <c r="D308" s="92"/>
      <c r="E308" s="86"/>
      <c r="F308" s="91" t="s">
        <v>33</v>
      </c>
      <c r="G308" s="36">
        <f>ROUND(SUM(G304:G307)*1.1,0)</f>
        <v>86</v>
      </c>
      <c r="H308" s="86" t="s">
        <v>9</v>
      </c>
      <c r="J308" s="2"/>
      <c r="K308" s="2"/>
      <c r="L308" s="1"/>
      <c r="M308" s="1"/>
      <c r="N308" s="1"/>
      <c r="O308" s="1"/>
      <c r="P308" s="1"/>
    </row>
    <row r="309" spans="1:16" s="1" customFormat="1">
      <c r="A309" s="82">
        <f>A304+1</f>
        <v>19</v>
      </c>
      <c r="B309" s="118" t="s">
        <v>149</v>
      </c>
      <c r="C309" s="83"/>
      <c r="D309" s="84"/>
      <c r="E309" s="84"/>
      <c r="F309" s="84"/>
      <c r="G309" s="84"/>
      <c r="H309" s="83"/>
      <c r="I309" s="2"/>
      <c r="J309" s="2"/>
      <c r="K309" s="2"/>
    </row>
    <row r="310" spans="1:16" s="1" customFormat="1">
      <c r="A310" s="82"/>
      <c r="B310" s="118" t="s">
        <v>196</v>
      </c>
      <c r="C310" s="83"/>
      <c r="D310" s="84"/>
      <c r="E310" s="84"/>
      <c r="F310" s="84"/>
      <c r="G310" s="84"/>
      <c r="H310" s="83"/>
      <c r="I310" s="2"/>
      <c r="J310" s="2"/>
      <c r="K310" s="2"/>
    </row>
    <row r="311" spans="1:16" s="1" customFormat="1">
      <c r="A311" s="82"/>
      <c r="B311" s="118" t="s">
        <v>80</v>
      </c>
      <c r="C311" s="83"/>
      <c r="D311" s="84"/>
      <c r="E311" s="84"/>
      <c r="F311" s="84"/>
      <c r="G311" s="84"/>
      <c r="H311" s="83"/>
      <c r="I311" s="2"/>
      <c r="J311" s="2"/>
      <c r="K311" s="2"/>
    </row>
    <row r="312" spans="1:16" s="1" customFormat="1">
      <c r="A312" s="82"/>
      <c r="B312" s="120" t="s">
        <v>183</v>
      </c>
      <c r="C312" s="83">
        <v>1</v>
      </c>
      <c r="D312" s="84">
        <v>5.6</v>
      </c>
      <c r="E312" s="84">
        <v>7.6449999999999996</v>
      </c>
      <c r="F312" s="84"/>
      <c r="G312" s="84">
        <f>PRODUCT(C312:F312)</f>
        <v>42.811999999999998</v>
      </c>
      <c r="H312" s="83" t="s">
        <v>6</v>
      </c>
      <c r="I312" s="2"/>
      <c r="J312" s="2"/>
      <c r="K312" s="2"/>
    </row>
    <row r="313" spans="1:16" s="1" customFormat="1">
      <c r="A313" s="82"/>
      <c r="B313" s="120"/>
      <c r="C313" s="83"/>
      <c r="D313" s="84"/>
      <c r="E313" s="84"/>
      <c r="F313" s="91" t="s">
        <v>33</v>
      </c>
      <c r="G313" s="36">
        <f>ROUND(SUM(G312:G312)*1.1,0)</f>
        <v>47</v>
      </c>
      <c r="H313" s="82" t="s">
        <v>6</v>
      </c>
      <c r="I313" s="2"/>
      <c r="J313" s="2"/>
      <c r="K313" s="2"/>
    </row>
    <row r="314" spans="1:16" s="1" customFormat="1">
      <c r="A314" s="82"/>
      <c r="B314" s="85"/>
      <c r="C314" s="83"/>
      <c r="D314" s="84"/>
      <c r="E314" s="84"/>
      <c r="F314" s="91"/>
      <c r="G314" s="91"/>
      <c r="H314" s="82"/>
      <c r="I314" s="2"/>
      <c r="J314" s="2"/>
      <c r="K314" s="2"/>
    </row>
    <row r="315" spans="1:16" s="1" customFormat="1">
      <c r="A315" s="82"/>
      <c r="B315" s="118" t="s">
        <v>255</v>
      </c>
      <c r="C315" s="91"/>
      <c r="D315" s="91" t="s">
        <v>80</v>
      </c>
      <c r="E315" s="84"/>
      <c r="F315" s="91" t="s">
        <v>23</v>
      </c>
      <c r="G315" s="91">
        <f>G313</f>
        <v>47</v>
      </c>
      <c r="H315" s="82" t="s">
        <v>6</v>
      </c>
      <c r="I315" s="2"/>
      <c r="J315" s="2"/>
      <c r="K315" s="2"/>
    </row>
    <row r="316" spans="1:16" s="1" customFormat="1">
      <c r="A316" s="82"/>
      <c r="B316" s="118"/>
      <c r="C316" s="91"/>
      <c r="D316" s="82"/>
      <c r="E316" s="84"/>
      <c r="F316" s="91"/>
      <c r="G316" s="91"/>
      <c r="H316" s="82"/>
      <c r="I316" s="2"/>
      <c r="J316" s="2"/>
      <c r="K316" s="2"/>
    </row>
    <row r="317" spans="1:16" s="1" customFormat="1">
      <c r="A317" s="82">
        <f>A309+1</f>
        <v>20</v>
      </c>
      <c r="B317" s="118" t="s">
        <v>150</v>
      </c>
      <c r="C317" s="91"/>
      <c r="D317" s="82"/>
      <c r="E317" s="84"/>
      <c r="F317" s="91"/>
      <c r="G317" s="91"/>
      <c r="H317" s="82"/>
      <c r="I317" s="2"/>
      <c r="J317" s="2"/>
      <c r="K317" s="2"/>
    </row>
    <row r="318" spans="1:16" s="1" customFormat="1">
      <c r="A318" s="82"/>
      <c r="B318" s="120" t="str">
        <f>B312</f>
        <v>Rest Room</v>
      </c>
      <c r="C318" s="121">
        <f>C312</f>
        <v>1</v>
      </c>
      <c r="D318" s="83">
        <f>D312*2+E312*2</f>
        <v>26.49</v>
      </c>
      <c r="E318" s="84"/>
      <c r="F318" s="84">
        <v>0.1</v>
      </c>
      <c r="G318" s="84">
        <f>PRODUCT(C318:F318)</f>
        <v>2.649</v>
      </c>
      <c r="H318" s="83" t="s">
        <v>6</v>
      </c>
      <c r="I318" s="2"/>
      <c r="J318" s="2"/>
      <c r="K318" s="2"/>
    </row>
    <row r="319" spans="1:16" s="1" customFormat="1">
      <c r="A319" s="82"/>
      <c r="B319" s="118"/>
      <c r="C319" s="121"/>
      <c r="D319" s="83"/>
      <c r="E319" s="84"/>
      <c r="F319" s="84"/>
      <c r="G319" s="84"/>
      <c r="H319" s="83"/>
      <c r="I319" s="2"/>
      <c r="J319" s="2"/>
      <c r="K319" s="2"/>
    </row>
    <row r="320" spans="1:16" s="1" customFormat="1">
      <c r="A320" s="82"/>
      <c r="B320" s="118" t="s">
        <v>197</v>
      </c>
      <c r="C320" s="121"/>
      <c r="D320" s="83"/>
      <c r="E320" s="84"/>
      <c r="F320" s="91" t="s">
        <v>33</v>
      </c>
      <c r="G320" s="36">
        <f>ROUND(SUM(G318:G319)*1.1,0)</f>
        <v>3</v>
      </c>
      <c r="H320" s="82" t="s">
        <v>6</v>
      </c>
      <c r="I320" s="2"/>
      <c r="J320" s="2"/>
      <c r="K320" s="2"/>
    </row>
    <row r="321" spans="1:16" s="1" customFormat="1">
      <c r="A321" s="82"/>
      <c r="B321" s="118"/>
      <c r="C321" s="121"/>
      <c r="D321" s="83"/>
      <c r="E321" s="84"/>
      <c r="F321" s="84"/>
      <c r="G321" s="84"/>
      <c r="H321" s="83"/>
      <c r="I321" s="2"/>
      <c r="J321" s="2"/>
      <c r="K321" s="2"/>
    </row>
    <row r="322" spans="1:16" s="1" customFormat="1">
      <c r="A322" s="82">
        <f>A317+1</f>
        <v>21</v>
      </c>
      <c r="B322" s="118" t="s">
        <v>151</v>
      </c>
      <c r="C322" s="83"/>
      <c r="D322" s="84"/>
      <c r="E322" s="84"/>
      <c r="F322" s="84"/>
      <c r="G322" s="84"/>
      <c r="H322" s="83"/>
      <c r="I322" s="2"/>
      <c r="J322" s="2"/>
      <c r="K322" s="2"/>
    </row>
    <row r="323" spans="1:16" s="1" customFormat="1">
      <c r="A323" s="82"/>
      <c r="B323" s="118" t="s">
        <v>80</v>
      </c>
      <c r="C323" s="83"/>
      <c r="D323" s="84"/>
      <c r="E323" s="84"/>
      <c r="F323" s="84"/>
      <c r="G323" s="84"/>
      <c r="H323" s="83"/>
      <c r="I323" s="2"/>
      <c r="J323" s="2"/>
      <c r="K323" s="2"/>
    </row>
    <row r="324" spans="1:16" s="1" customFormat="1">
      <c r="A324" s="82"/>
      <c r="B324" s="120" t="s">
        <v>184</v>
      </c>
      <c r="C324" s="83">
        <v>1</v>
      </c>
      <c r="D324" s="84">
        <v>5.6</v>
      </c>
      <c r="E324" s="84">
        <v>2.1549999999999998</v>
      </c>
      <c r="F324" s="155"/>
      <c r="G324" s="84">
        <f>PRODUCT(C324:F324)</f>
        <v>12.067999999999998</v>
      </c>
      <c r="H324" s="83" t="s">
        <v>6</v>
      </c>
      <c r="I324" s="2"/>
      <c r="J324" s="2"/>
      <c r="K324" s="2"/>
    </row>
    <row r="325" spans="1:16" s="1" customFormat="1">
      <c r="A325" s="86"/>
      <c r="B325" s="156" t="s">
        <v>411</v>
      </c>
      <c r="C325" s="88">
        <v>4</v>
      </c>
      <c r="D325" s="89">
        <v>1.2</v>
      </c>
      <c r="E325" s="89">
        <v>1.5</v>
      </c>
      <c r="F325" s="279"/>
      <c r="G325" s="84">
        <f>PRODUCT(C325:F325)</f>
        <v>7.1999999999999993</v>
      </c>
      <c r="H325" s="83" t="s">
        <v>6</v>
      </c>
      <c r="I325" s="2"/>
      <c r="J325" s="2"/>
      <c r="K325" s="2"/>
    </row>
    <row r="326" spans="1:16" s="1" customFormat="1">
      <c r="A326" s="82"/>
      <c r="B326" s="120"/>
      <c r="C326" s="83"/>
      <c r="D326" s="84"/>
      <c r="E326" s="84"/>
      <c r="F326" s="91"/>
      <c r="G326" s="36"/>
      <c r="H326" s="82"/>
      <c r="I326" s="2"/>
      <c r="J326" s="2"/>
      <c r="K326" s="2"/>
    </row>
    <row r="327" spans="1:16" s="1" customFormat="1">
      <c r="A327" s="82"/>
      <c r="B327" s="85"/>
      <c r="C327" s="83"/>
      <c r="D327" s="84"/>
      <c r="E327" s="84"/>
      <c r="F327" s="91" t="s">
        <v>33</v>
      </c>
      <c r="G327" s="36">
        <f>ROUND(SUM(G324:G326)*1.1,0)</f>
        <v>21</v>
      </c>
      <c r="H327" s="82" t="s">
        <v>6</v>
      </c>
      <c r="I327" s="2"/>
      <c r="J327" s="2"/>
      <c r="K327" s="2"/>
    </row>
    <row r="328" spans="1:16" s="1" customFormat="1">
      <c r="A328" s="82"/>
      <c r="B328" s="118"/>
      <c r="C328" s="83"/>
      <c r="D328" s="84"/>
      <c r="E328" s="84"/>
      <c r="F328" s="91"/>
      <c r="G328" s="91"/>
      <c r="H328" s="82"/>
      <c r="I328" s="2"/>
      <c r="J328" s="2"/>
      <c r="K328" s="2"/>
    </row>
    <row r="329" spans="1:16" s="1" customFormat="1">
      <c r="A329" s="82"/>
      <c r="B329" s="118" t="s">
        <v>152</v>
      </c>
      <c r="C329" s="91"/>
      <c r="D329" s="91" t="s">
        <v>80</v>
      </c>
      <c r="E329" s="84"/>
      <c r="F329" s="91" t="s">
        <v>23</v>
      </c>
      <c r="G329" s="91">
        <f>G327</f>
        <v>21</v>
      </c>
      <c r="H329" s="82" t="s">
        <v>6</v>
      </c>
      <c r="I329" s="2"/>
      <c r="J329" s="2"/>
      <c r="K329" s="2"/>
    </row>
    <row r="330" spans="1:16" s="1" customFormat="1">
      <c r="A330" s="82"/>
      <c r="B330" s="85"/>
      <c r="C330" s="83"/>
      <c r="D330" s="84"/>
      <c r="E330" s="84"/>
      <c r="F330" s="91"/>
      <c r="G330" s="91"/>
      <c r="H330" s="82"/>
      <c r="I330" s="2"/>
      <c r="J330" s="2"/>
      <c r="K330" s="2"/>
    </row>
    <row r="331" spans="1:16" s="1" customFormat="1">
      <c r="A331" s="82">
        <f>A322+1</f>
        <v>22</v>
      </c>
      <c r="B331" s="118" t="s">
        <v>153</v>
      </c>
      <c r="C331" s="83"/>
      <c r="D331" s="84"/>
      <c r="E331" s="84"/>
      <c r="F331" s="84"/>
      <c r="G331" s="91"/>
      <c r="H331" s="82"/>
      <c r="I331" s="2"/>
      <c r="J331" s="2"/>
      <c r="K331" s="2"/>
    </row>
    <row r="332" spans="1:16" s="1" customFormat="1">
      <c r="A332" s="82"/>
      <c r="B332" s="118" t="str">
        <f>B323</f>
        <v>Ground Floor</v>
      </c>
      <c r="C332" s="83"/>
      <c r="D332" s="84"/>
      <c r="E332" s="84"/>
      <c r="F332" s="84"/>
      <c r="G332" s="84"/>
      <c r="H332" s="83"/>
      <c r="I332" s="2"/>
      <c r="J332" s="2"/>
      <c r="K332" s="2"/>
    </row>
    <row r="333" spans="1:16" s="1" customFormat="1">
      <c r="A333" s="82"/>
      <c r="B333" s="85" t="str">
        <f>B324</f>
        <v>Toilet Block</v>
      </c>
      <c r="C333" s="83">
        <f>C324</f>
        <v>1</v>
      </c>
      <c r="D333" s="84">
        <f>5.6*2+2.155*2</f>
        <v>15.509999999999998</v>
      </c>
      <c r="E333" s="84"/>
      <c r="F333" s="84">
        <v>3.6</v>
      </c>
      <c r="G333" s="84">
        <f>PRODUCT(C333:F333)</f>
        <v>55.835999999999991</v>
      </c>
      <c r="H333" s="83" t="s">
        <v>6</v>
      </c>
      <c r="I333" s="2"/>
      <c r="J333" s="2"/>
      <c r="K333" s="2"/>
    </row>
    <row r="334" spans="1:16" s="1" customFormat="1">
      <c r="A334" s="82"/>
      <c r="B334" s="90" t="s">
        <v>199</v>
      </c>
      <c r="C334" s="83">
        <v>1</v>
      </c>
      <c r="D334" s="84">
        <f>0.9*2</f>
        <v>1.8</v>
      </c>
      <c r="E334" s="84"/>
      <c r="F334" s="84">
        <v>3.6</v>
      </c>
      <c r="G334" s="84">
        <f>PRODUCT(C334:F334)</f>
        <v>6.48</v>
      </c>
      <c r="H334" s="83" t="s">
        <v>6</v>
      </c>
      <c r="I334" s="2"/>
      <c r="J334" s="2"/>
      <c r="K334" s="2"/>
    </row>
    <row r="335" spans="1:16" s="1" customFormat="1">
      <c r="A335" s="82"/>
      <c r="B335" s="85" t="s">
        <v>188</v>
      </c>
      <c r="C335" s="83">
        <v>4</v>
      </c>
      <c r="D335" s="84">
        <f>1.2*2+1.5*2</f>
        <v>5.4</v>
      </c>
      <c r="E335" s="84"/>
      <c r="F335" s="84">
        <v>3</v>
      </c>
      <c r="G335" s="84">
        <f>PRODUCT(C335:F335)</f>
        <v>64.800000000000011</v>
      </c>
      <c r="H335" s="83" t="s">
        <v>6</v>
      </c>
      <c r="I335" s="2"/>
      <c r="J335"/>
      <c r="K335"/>
      <c r="L335"/>
      <c r="M335"/>
      <c r="N335"/>
      <c r="O335"/>
      <c r="P335"/>
    </row>
    <row r="336" spans="1:16" s="1" customFormat="1">
      <c r="A336" s="82"/>
      <c r="B336" s="118" t="s">
        <v>138</v>
      </c>
      <c r="C336" s="83"/>
      <c r="D336" s="84"/>
      <c r="E336" s="84"/>
      <c r="F336" s="84"/>
      <c r="G336" s="84"/>
      <c r="H336" s="83"/>
      <c r="I336" s="2"/>
      <c r="J336"/>
      <c r="K336"/>
      <c r="L336"/>
      <c r="M336"/>
      <c r="N336"/>
      <c r="O336"/>
      <c r="P336"/>
    </row>
    <row r="337" spans="1:16" s="1" customFormat="1">
      <c r="A337" s="82"/>
      <c r="B337" s="85" t="s">
        <v>187</v>
      </c>
      <c r="C337" s="83">
        <v>4</v>
      </c>
      <c r="D337" s="84">
        <v>0.75</v>
      </c>
      <c r="E337" s="84"/>
      <c r="F337" s="84">
        <v>2.1</v>
      </c>
      <c r="G337" s="84">
        <f>-PRODUCT(C337:F337)</f>
        <v>-6.3000000000000007</v>
      </c>
      <c r="H337" s="83" t="s">
        <v>6</v>
      </c>
      <c r="I337" s="2"/>
      <c r="J337"/>
      <c r="K337"/>
      <c r="L337"/>
      <c r="M337"/>
      <c r="N337"/>
      <c r="O337"/>
      <c r="P337"/>
    </row>
    <row r="338" spans="1:16" s="1" customFormat="1">
      <c r="A338" s="82"/>
      <c r="B338" s="85"/>
      <c r="C338" s="83"/>
      <c r="D338" s="84"/>
      <c r="E338" s="84"/>
      <c r="F338" s="91" t="s">
        <v>33</v>
      </c>
      <c r="G338" s="36">
        <f>ROUND(SUM(G333:G337)*1.1,0)</f>
        <v>133</v>
      </c>
      <c r="H338" s="82" t="s">
        <v>6</v>
      </c>
      <c r="I338" s="2"/>
      <c r="J338"/>
      <c r="K338"/>
      <c r="L338"/>
      <c r="M338"/>
      <c r="N338"/>
      <c r="O338"/>
      <c r="P338"/>
    </row>
    <row r="339" spans="1:16" s="1" customFormat="1">
      <c r="A339" s="82"/>
      <c r="B339" s="118"/>
      <c r="C339" s="83"/>
      <c r="D339" s="84"/>
      <c r="E339" s="84"/>
      <c r="F339" s="84"/>
      <c r="G339" s="84"/>
      <c r="H339" s="83"/>
      <c r="I339" s="2"/>
      <c r="J339"/>
      <c r="K339"/>
      <c r="L339"/>
      <c r="M339"/>
      <c r="N339"/>
      <c r="O339"/>
      <c r="P339"/>
    </row>
    <row r="340" spans="1:16" s="1" customFormat="1">
      <c r="A340" s="82"/>
      <c r="B340" s="118" t="s">
        <v>153</v>
      </c>
      <c r="C340" s="91"/>
      <c r="D340" s="91" t="s">
        <v>80</v>
      </c>
      <c r="E340" s="84"/>
      <c r="F340" s="91" t="s">
        <v>23</v>
      </c>
      <c r="G340" s="91">
        <f>G338</f>
        <v>133</v>
      </c>
      <c r="H340" s="82" t="s">
        <v>6</v>
      </c>
      <c r="I340" s="2"/>
      <c r="J340"/>
      <c r="K340"/>
      <c r="L340"/>
      <c r="M340"/>
      <c r="N340"/>
      <c r="O340"/>
      <c r="P340"/>
    </row>
    <row r="341" spans="1:16" s="1" customFormat="1">
      <c r="A341" s="82"/>
      <c r="B341" s="118"/>
      <c r="C341" s="83"/>
      <c r="D341" s="84"/>
      <c r="E341" s="84"/>
      <c r="F341" s="84"/>
      <c r="G341" s="91"/>
      <c r="H341" s="82"/>
      <c r="I341" s="2"/>
      <c r="J341"/>
      <c r="K341"/>
      <c r="L341"/>
      <c r="M341"/>
      <c r="N341"/>
      <c r="O341"/>
      <c r="P341"/>
    </row>
    <row r="342" spans="1:16" s="1" customFormat="1">
      <c r="A342" s="82">
        <f>A331+1</f>
        <v>23</v>
      </c>
      <c r="B342" s="118" t="s">
        <v>154</v>
      </c>
      <c r="C342" s="83"/>
      <c r="D342" s="84"/>
      <c r="E342" s="84"/>
      <c r="F342" s="84"/>
      <c r="G342" s="84"/>
      <c r="H342" s="83"/>
      <c r="I342" s="2"/>
      <c r="J342"/>
      <c r="K342"/>
      <c r="L342"/>
      <c r="M342"/>
      <c r="N342"/>
      <c r="O342"/>
      <c r="P342"/>
    </row>
    <row r="343" spans="1:16" s="1" customFormat="1">
      <c r="A343" s="82"/>
      <c r="B343" s="280" t="s">
        <v>203</v>
      </c>
      <c r="C343" s="83"/>
      <c r="D343" s="84"/>
      <c r="E343" s="84"/>
      <c r="F343" s="84"/>
      <c r="G343" s="84"/>
      <c r="H343" s="83"/>
      <c r="I343" s="2"/>
      <c r="J343"/>
      <c r="K343"/>
      <c r="L343"/>
      <c r="M343"/>
      <c r="N343"/>
      <c r="O343"/>
      <c r="P343"/>
    </row>
    <row r="344" spans="1:16" s="1" customFormat="1">
      <c r="A344" s="38"/>
      <c r="B344" s="34" t="s">
        <v>155</v>
      </c>
      <c r="C344" s="33">
        <f>3*2</f>
        <v>6</v>
      </c>
      <c r="D344" s="35">
        <v>2</v>
      </c>
      <c r="E344" s="35">
        <v>0.3</v>
      </c>
      <c r="F344" s="35"/>
      <c r="G344" s="35">
        <f>PRODUCT(C344:F344)</f>
        <v>3.5999999999999996</v>
      </c>
      <c r="H344" s="35" t="s">
        <v>7</v>
      </c>
      <c r="I344" s="2"/>
      <c r="J344"/>
      <c r="K344"/>
      <c r="L344"/>
      <c r="M344"/>
      <c r="N344"/>
      <c r="O344"/>
      <c r="P344"/>
    </row>
    <row r="345" spans="1:16" s="1" customFormat="1">
      <c r="A345" s="38"/>
      <c r="B345" s="34" t="s">
        <v>204</v>
      </c>
      <c r="C345" s="33">
        <f>C344</f>
        <v>6</v>
      </c>
      <c r="D345" s="35">
        <v>2</v>
      </c>
      <c r="E345" s="35"/>
      <c r="F345" s="35">
        <v>0.2</v>
      </c>
      <c r="G345" s="35">
        <f>PRODUCT(C345:F345)</f>
        <v>2.4000000000000004</v>
      </c>
      <c r="H345" s="35" t="s">
        <v>7</v>
      </c>
      <c r="I345" s="2"/>
      <c r="J345"/>
      <c r="K345"/>
      <c r="L345"/>
      <c r="M345"/>
      <c r="N345"/>
      <c r="O345"/>
      <c r="P345"/>
    </row>
    <row r="346" spans="1:16" s="1" customFormat="1">
      <c r="A346" s="82"/>
      <c r="B346" s="85"/>
      <c r="C346" s="83"/>
      <c r="D346" s="84"/>
      <c r="E346" s="83"/>
      <c r="F346" s="84"/>
      <c r="G346" s="84"/>
      <c r="H346" s="83"/>
      <c r="I346" s="2"/>
      <c r="J346"/>
      <c r="K346"/>
      <c r="L346"/>
      <c r="M346"/>
      <c r="N346"/>
      <c r="O346"/>
      <c r="P346"/>
    </row>
    <row r="347" spans="1:16" s="1" customFormat="1">
      <c r="A347" s="82"/>
      <c r="B347" s="118"/>
      <c r="C347" s="83"/>
      <c r="D347" s="84"/>
      <c r="E347" s="84"/>
      <c r="F347" s="91" t="s">
        <v>33</v>
      </c>
      <c r="G347" s="36">
        <f>ROUND(SUM(G344:G346)*1.1,0)</f>
        <v>7</v>
      </c>
      <c r="H347" s="82" t="s">
        <v>6</v>
      </c>
      <c r="I347" s="2"/>
      <c r="J347" s="2"/>
      <c r="K347" s="2"/>
    </row>
    <row r="348" spans="1:16" s="1" customFormat="1">
      <c r="A348" s="82"/>
      <c r="B348" s="118"/>
      <c r="C348" s="83"/>
      <c r="D348" s="84"/>
      <c r="E348" s="84"/>
      <c r="F348" s="84"/>
      <c r="G348" s="84"/>
      <c r="H348" s="83"/>
      <c r="I348" s="2"/>
      <c r="J348" s="2"/>
      <c r="K348" s="2"/>
    </row>
    <row r="349" spans="1:16" s="1" customFormat="1">
      <c r="A349" s="82"/>
      <c r="B349" s="118" t="s">
        <v>154</v>
      </c>
      <c r="C349" s="91"/>
      <c r="D349" s="91" t="s">
        <v>80</v>
      </c>
      <c r="E349" s="84"/>
      <c r="F349" s="91" t="s">
        <v>23</v>
      </c>
      <c r="G349" s="91">
        <f>G347</f>
        <v>7</v>
      </c>
      <c r="H349" s="82" t="s">
        <v>6</v>
      </c>
      <c r="I349" s="2"/>
      <c r="J349" s="2"/>
      <c r="K349" s="2"/>
    </row>
    <row r="350" spans="1:16" s="1" customFormat="1">
      <c r="A350" s="86"/>
      <c r="B350" s="87"/>
      <c r="C350" s="92"/>
      <c r="D350" s="92"/>
      <c r="E350" s="89"/>
      <c r="F350" s="92"/>
      <c r="G350" s="92"/>
      <c r="H350" s="86"/>
      <c r="I350" s="2"/>
      <c r="J350" s="2"/>
      <c r="K350" s="2"/>
    </row>
    <row r="351" spans="1:16" customFormat="1">
      <c r="A351" s="86">
        <f>A342+1</f>
        <v>24</v>
      </c>
      <c r="B351" s="87" t="s">
        <v>716</v>
      </c>
      <c r="C351" s="92"/>
      <c r="D351" s="92"/>
      <c r="E351" s="89"/>
      <c r="F351" s="92"/>
      <c r="G351" s="45"/>
      <c r="H351" s="177"/>
      <c r="J351" s="2"/>
      <c r="K351" s="2"/>
      <c r="L351" s="1"/>
      <c r="M351" s="1"/>
      <c r="N351" s="1"/>
      <c r="O351" s="1"/>
      <c r="P351" s="1"/>
    </row>
    <row r="352" spans="1:16" customFormat="1">
      <c r="A352" s="86"/>
      <c r="B352" s="87" t="s">
        <v>569</v>
      </c>
      <c r="C352" s="92"/>
      <c r="D352" s="92"/>
      <c r="E352" s="89"/>
      <c r="F352" s="92"/>
      <c r="G352" s="45"/>
      <c r="H352" s="177"/>
      <c r="J352" s="2"/>
      <c r="K352" s="2"/>
      <c r="L352" s="1"/>
      <c r="M352" s="1"/>
      <c r="N352" s="1"/>
      <c r="O352" s="1"/>
      <c r="P352" s="1"/>
    </row>
    <row r="353" spans="1:16" customFormat="1">
      <c r="A353" s="86"/>
      <c r="B353" s="90" t="s">
        <v>718</v>
      </c>
      <c r="C353" s="157">
        <v>1</v>
      </c>
      <c r="D353" s="89">
        <v>2.0499999999999998</v>
      </c>
      <c r="E353" s="89">
        <v>0.6</v>
      </c>
      <c r="F353" s="92"/>
      <c r="G353" s="42">
        <f>PRODUCT(C353:F353)</f>
        <v>1.2299999999999998</v>
      </c>
      <c r="H353" s="176" t="s">
        <v>6</v>
      </c>
      <c r="J353" s="2"/>
      <c r="K353" s="2"/>
      <c r="L353" s="1"/>
      <c r="M353" s="1"/>
      <c r="N353" s="1"/>
      <c r="O353" s="1"/>
      <c r="P353" s="1"/>
    </row>
    <row r="354" spans="1:16" customFormat="1">
      <c r="A354" s="86"/>
      <c r="B354" s="87"/>
      <c r="C354" s="92"/>
      <c r="D354" s="92"/>
      <c r="E354" s="89"/>
      <c r="F354" s="92"/>
      <c r="G354" s="92"/>
      <c r="H354" s="86"/>
      <c r="J354" s="2"/>
      <c r="K354" s="2"/>
      <c r="L354" s="1"/>
      <c r="M354" s="1"/>
      <c r="N354" s="1"/>
      <c r="O354" s="1"/>
      <c r="P354" s="1"/>
    </row>
    <row r="355" spans="1:16" customFormat="1">
      <c r="A355" s="86"/>
      <c r="B355" s="87"/>
      <c r="C355" s="92"/>
      <c r="D355" s="92"/>
      <c r="E355" s="89"/>
      <c r="F355" s="92" t="s">
        <v>33</v>
      </c>
      <c r="G355" s="45">
        <f>ROUND(SUM(G353:G354)*1.1,0)</f>
        <v>1</v>
      </c>
      <c r="H355" s="177" t="s">
        <v>6</v>
      </c>
      <c r="J355" s="2"/>
      <c r="K355" s="2"/>
      <c r="L355" s="1"/>
      <c r="M355" s="1"/>
      <c r="N355" s="1"/>
      <c r="O355" s="1"/>
      <c r="P355" s="1"/>
    </row>
    <row r="356" spans="1:16" customFormat="1">
      <c r="A356" s="86"/>
      <c r="B356" s="87"/>
      <c r="C356" s="92"/>
      <c r="D356" s="92"/>
      <c r="E356" s="89"/>
      <c r="F356" s="92"/>
      <c r="G356" s="45"/>
      <c r="H356" s="177"/>
      <c r="J356" s="2"/>
      <c r="K356" s="2"/>
      <c r="L356" s="1"/>
      <c r="M356" s="1"/>
      <c r="N356" s="1"/>
      <c r="O356" s="1"/>
      <c r="P356" s="1"/>
    </row>
    <row r="357" spans="1:16" customFormat="1">
      <c r="A357" s="86"/>
      <c r="B357" s="301" t="s">
        <v>719</v>
      </c>
      <c r="C357" s="92"/>
      <c r="D357" s="92"/>
      <c r="E357" s="89"/>
      <c r="F357" s="92"/>
      <c r="G357" s="45"/>
      <c r="H357" s="177"/>
      <c r="J357" s="2"/>
      <c r="K357" s="2"/>
      <c r="L357" s="1"/>
      <c r="M357" s="1"/>
      <c r="N357" s="1"/>
      <c r="O357" s="1"/>
      <c r="P357" s="1"/>
    </row>
    <row r="358" spans="1:16" customFormat="1">
      <c r="A358" s="86"/>
      <c r="B358" s="90" t="s">
        <v>186</v>
      </c>
      <c r="C358" s="157">
        <v>1</v>
      </c>
      <c r="D358" s="89">
        <v>0.9</v>
      </c>
      <c r="E358" s="89">
        <v>0.2</v>
      </c>
      <c r="F358" s="92"/>
      <c r="G358" s="42">
        <f>PRODUCT(C358:F358)</f>
        <v>0.18000000000000002</v>
      </c>
      <c r="H358" s="176" t="s">
        <v>6</v>
      </c>
      <c r="J358" s="2"/>
      <c r="K358" s="2"/>
      <c r="L358" s="1"/>
      <c r="M358" s="1"/>
      <c r="N358" s="1"/>
      <c r="O358" s="1"/>
      <c r="P358" s="1"/>
    </row>
    <row r="359" spans="1:16" customFormat="1">
      <c r="A359" s="86"/>
      <c r="B359" s="90" t="s">
        <v>103</v>
      </c>
      <c r="C359" s="157">
        <v>6</v>
      </c>
      <c r="D359" s="89">
        <v>1.2</v>
      </c>
      <c r="E359" s="89">
        <v>0.2</v>
      </c>
      <c r="F359" s="92"/>
      <c r="G359" s="42">
        <f>PRODUCT(C359:F359)</f>
        <v>1.44</v>
      </c>
      <c r="H359" s="176" t="s">
        <v>6</v>
      </c>
      <c r="J359" s="2"/>
      <c r="K359" s="2"/>
      <c r="L359" s="1"/>
      <c r="M359" s="1"/>
      <c r="N359" s="1"/>
      <c r="O359" s="1"/>
      <c r="P359" s="1"/>
    </row>
    <row r="360" spans="1:16" customFormat="1">
      <c r="A360" s="86"/>
      <c r="B360" s="87"/>
      <c r="C360" s="92"/>
      <c r="D360" s="92"/>
      <c r="E360" s="89"/>
      <c r="F360" s="92"/>
      <c r="G360" s="45"/>
      <c r="H360" s="177"/>
      <c r="J360" s="2"/>
      <c r="K360" s="2"/>
      <c r="L360" s="1"/>
      <c r="M360" s="1"/>
      <c r="N360" s="1"/>
      <c r="O360" s="1"/>
      <c r="P360" s="1"/>
    </row>
    <row r="361" spans="1:16" customFormat="1">
      <c r="A361" s="86"/>
      <c r="B361" s="87"/>
      <c r="C361" s="92"/>
      <c r="D361" s="92"/>
      <c r="E361" s="89"/>
      <c r="F361" s="92" t="s">
        <v>33</v>
      </c>
      <c r="G361" s="45">
        <f>ROUND(SUM(G358:G360)*1.1,0)</f>
        <v>2</v>
      </c>
      <c r="H361" s="177" t="s">
        <v>6</v>
      </c>
      <c r="J361" s="2"/>
      <c r="K361" s="2"/>
      <c r="L361" s="1"/>
      <c r="M361" s="1"/>
      <c r="N361" s="1"/>
      <c r="O361" s="1"/>
      <c r="P361" s="1"/>
    </row>
    <row r="362" spans="1:16" customFormat="1">
      <c r="A362" s="86"/>
      <c r="B362" s="87"/>
      <c r="C362" s="92"/>
      <c r="D362" s="92"/>
      <c r="E362" s="89"/>
      <c r="F362" s="92"/>
      <c r="G362" s="45"/>
      <c r="H362" s="177"/>
      <c r="J362" s="2"/>
      <c r="K362" s="2"/>
      <c r="L362" s="2"/>
      <c r="M362" s="2"/>
      <c r="N362" s="2"/>
      <c r="O362" s="2"/>
      <c r="P362" s="2"/>
    </row>
    <row r="363" spans="1:16" s="1" customFormat="1">
      <c r="A363" s="86"/>
      <c r="B363" s="87"/>
      <c r="C363" s="92"/>
      <c r="D363" s="92"/>
      <c r="E363" s="647" t="s">
        <v>110</v>
      </c>
      <c r="F363" s="648"/>
      <c r="G363" s="92">
        <f>G361+G355</f>
        <v>3</v>
      </c>
      <c r="H363" s="177" t="s">
        <v>6</v>
      </c>
      <c r="I363" s="2"/>
      <c r="J363" s="2"/>
      <c r="K363" s="2"/>
      <c r="L363" s="2"/>
      <c r="M363" s="2"/>
      <c r="N363" s="2"/>
      <c r="O363" s="2"/>
      <c r="P363" s="2"/>
    </row>
    <row r="364" spans="1:16" s="1" customFormat="1">
      <c r="A364" s="82"/>
      <c r="B364" s="85"/>
      <c r="C364" s="83"/>
      <c r="D364" s="84"/>
      <c r="E364" s="84"/>
      <c r="F364" s="91"/>
      <c r="G364" s="91"/>
      <c r="H364" s="82"/>
      <c r="I364" s="2"/>
      <c r="J364" s="2"/>
      <c r="K364" s="2"/>
      <c r="L364" s="2"/>
      <c r="M364" s="2"/>
      <c r="N364" s="2"/>
      <c r="O364" s="2"/>
      <c r="P364" s="2"/>
    </row>
    <row r="365" spans="1:16" s="1" customFormat="1">
      <c r="A365" s="82">
        <f>A351+1</f>
        <v>25</v>
      </c>
      <c r="B365" s="118" t="s">
        <v>156</v>
      </c>
      <c r="C365" s="83"/>
      <c r="D365" s="84"/>
      <c r="E365" s="84"/>
      <c r="F365" s="84"/>
      <c r="G365" s="91"/>
      <c r="H365" s="82"/>
      <c r="I365" s="2"/>
      <c r="J365" s="6"/>
      <c r="K365" s="6"/>
      <c r="L365" s="6"/>
      <c r="M365" s="6"/>
      <c r="N365" s="6"/>
      <c r="O365" s="6"/>
      <c r="P365" s="6"/>
    </row>
    <row r="366" spans="1:16" s="1" customFormat="1">
      <c r="A366" s="82"/>
      <c r="B366" s="118" t="s">
        <v>157</v>
      </c>
      <c r="C366" s="91"/>
      <c r="D366" s="91"/>
      <c r="E366" s="91" t="s">
        <v>80</v>
      </c>
      <c r="F366" s="84"/>
      <c r="G366" s="91">
        <f>G266</f>
        <v>252</v>
      </c>
      <c r="H366" s="82" t="s">
        <v>6</v>
      </c>
      <c r="I366" s="2"/>
      <c r="J366" s="6"/>
      <c r="K366" s="6"/>
      <c r="L366" s="6"/>
      <c r="M366" s="6"/>
      <c r="N366" s="6"/>
      <c r="O366" s="6"/>
      <c r="P366" s="6"/>
    </row>
    <row r="367" spans="1:16" s="1" customFormat="1">
      <c r="A367" s="82"/>
      <c r="B367" s="118" t="s">
        <v>158</v>
      </c>
      <c r="C367" s="91"/>
      <c r="D367" s="91"/>
      <c r="E367" s="91" t="s">
        <v>80</v>
      </c>
      <c r="F367" s="84"/>
      <c r="G367" s="91">
        <f>G281+G295</f>
        <v>364</v>
      </c>
      <c r="H367" s="82" t="s">
        <v>6</v>
      </c>
      <c r="I367" s="2"/>
      <c r="J367" s="6"/>
      <c r="K367" s="6"/>
      <c r="L367" s="6"/>
      <c r="M367" s="6"/>
      <c r="N367" s="6"/>
      <c r="O367" s="6"/>
      <c r="P367" s="6"/>
    </row>
    <row r="368" spans="1:16" s="1" customFormat="1">
      <c r="A368" s="86"/>
      <c r="B368" s="87" t="s">
        <v>855</v>
      </c>
      <c r="C368" s="92"/>
      <c r="D368" s="91"/>
      <c r="E368" s="91" t="s">
        <v>80</v>
      </c>
      <c r="F368" s="89"/>
      <c r="G368" s="92">
        <f>G366+G367</f>
        <v>616</v>
      </c>
      <c r="H368" s="82" t="s">
        <v>6</v>
      </c>
      <c r="I368" s="2"/>
      <c r="J368" s="6"/>
      <c r="K368" s="6"/>
      <c r="L368" s="6"/>
      <c r="M368" s="6"/>
      <c r="N368" s="6"/>
      <c r="O368" s="6"/>
      <c r="P368" s="6"/>
    </row>
    <row r="369" spans="1:16" s="1" customFormat="1">
      <c r="A369" s="82"/>
      <c r="B369" s="118" t="s">
        <v>159</v>
      </c>
      <c r="C369" s="91"/>
      <c r="D369" s="91"/>
      <c r="E369" s="91" t="s">
        <v>80</v>
      </c>
      <c r="F369" s="84"/>
      <c r="G369" s="91">
        <v>0</v>
      </c>
      <c r="H369" s="82" t="s">
        <v>6</v>
      </c>
      <c r="I369" s="2"/>
      <c r="J369" s="6"/>
      <c r="K369" s="6"/>
      <c r="L369" s="6"/>
      <c r="M369" s="6"/>
      <c r="N369" s="6"/>
      <c r="O369" s="6"/>
      <c r="P369" s="6"/>
    </row>
    <row r="370" spans="1:16" s="1" customFormat="1">
      <c r="A370" s="82"/>
      <c r="B370" s="118"/>
      <c r="C370" s="83"/>
      <c r="D370" s="84"/>
      <c r="E370" s="84"/>
      <c r="F370" s="84"/>
      <c r="G370" s="91"/>
      <c r="H370" s="82"/>
      <c r="I370" s="2"/>
      <c r="J370" s="6"/>
      <c r="K370" s="6"/>
      <c r="L370" s="6"/>
      <c r="M370" s="6"/>
      <c r="N370" s="6"/>
      <c r="O370" s="6"/>
      <c r="P370" s="6"/>
    </row>
    <row r="371" spans="1:16" s="1" customFormat="1">
      <c r="A371" s="82">
        <f>A365+1</f>
        <v>26</v>
      </c>
      <c r="B371" s="118" t="s">
        <v>160</v>
      </c>
      <c r="C371" s="83"/>
      <c r="D371" s="84"/>
      <c r="E371" s="84"/>
      <c r="F371" s="84"/>
      <c r="G371" s="91"/>
      <c r="H371" s="82"/>
      <c r="I371" s="2"/>
      <c r="J371" s="6"/>
      <c r="K371" s="6"/>
      <c r="L371" s="6"/>
      <c r="M371" s="6"/>
      <c r="N371" s="6"/>
      <c r="O371" s="6"/>
      <c r="P371" s="6"/>
    </row>
    <row r="372" spans="1:16" s="1" customFormat="1">
      <c r="A372" s="82"/>
      <c r="B372" s="118" t="s">
        <v>80</v>
      </c>
      <c r="C372" s="83"/>
      <c r="D372" s="84"/>
      <c r="E372" s="84"/>
      <c r="F372" s="84"/>
      <c r="G372" s="91"/>
      <c r="H372" s="82"/>
      <c r="I372" s="2"/>
      <c r="J372" s="6"/>
      <c r="K372" s="6"/>
      <c r="L372" s="6"/>
      <c r="M372" s="6"/>
      <c r="N372" s="6"/>
      <c r="O372" s="6"/>
      <c r="P372" s="6"/>
    </row>
    <row r="373" spans="1:16" s="1" customFormat="1">
      <c r="A373" s="82"/>
      <c r="B373" s="118" t="s">
        <v>161</v>
      </c>
      <c r="C373" s="83"/>
      <c r="D373" s="84"/>
      <c r="E373" s="84"/>
      <c r="F373" s="84"/>
      <c r="G373" s="91"/>
      <c r="H373" s="82"/>
      <c r="I373" s="2"/>
      <c r="J373" s="6"/>
      <c r="K373" s="6"/>
      <c r="L373" s="6"/>
      <c r="M373" s="6"/>
      <c r="N373" s="6"/>
      <c r="O373" s="6"/>
      <c r="P373" s="6"/>
    </row>
    <row r="374" spans="1:16" s="1" customFormat="1">
      <c r="A374" s="82"/>
      <c r="B374" s="120" t="s">
        <v>184</v>
      </c>
      <c r="C374" s="83">
        <v>1</v>
      </c>
      <c r="D374" s="84">
        <v>5.6</v>
      </c>
      <c r="E374" s="84">
        <v>3.7549999999999999</v>
      </c>
      <c r="F374" s="84"/>
      <c r="G374" s="84">
        <f>PRODUCT(C374:F374)</f>
        <v>21.027999999999999</v>
      </c>
      <c r="H374" s="83" t="s">
        <v>6</v>
      </c>
      <c r="I374" s="2"/>
      <c r="J374" s="6"/>
      <c r="K374" s="6"/>
      <c r="L374" s="6"/>
      <c r="M374" s="6"/>
      <c r="N374" s="6"/>
      <c r="O374" s="6"/>
      <c r="P374" s="6"/>
    </row>
    <row r="375" spans="1:16" s="1" customFormat="1">
      <c r="A375" s="82"/>
      <c r="B375" s="120"/>
      <c r="C375" s="83"/>
      <c r="D375" s="84"/>
      <c r="E375" s="84"/>
      <c r="F375" s="84"/>
      <c r="G375" s="84"/>
      <c r="H375" s="83"/>
      <c r="I375" s="2"/>
      <c r="J375" s="6"/>
      <c r="K375" s="6"/>
      <c r="L375" s="6"/>
      <c r="M375" s="6"/>
      <c r="N375" s="6"/>
      <c r="O375" s="6"/>
      <c r="P375" s="6"/>
    </row>
    <row r="376" spans="1:16" s="1" customFormat="1">
      <c r="A376" s="82"/>
      <c r="B376" s="120"/>
      <c r="C376" s="83"/>
      <c r="D376" s="84"/>
      <c r="E376" s="84"/>
      <c r="F376" s="91" t="s">
        <v>33</v>
      </c>
      <c r="G376" s="36">
        <f>ROUND(SUM(G374:G375)*1.1,0)</f>
        <v>23</v>
      </c>
      <c r="H376" s="82" t="s">
        <v>6</v>
      </c>
      <c r="I376" s="2"/>
      <c r="J376" s="6"/>
      <c r="K376" s="6"/>
      <c r="L376" s="6"/>
      <c r="M376" s="6"/>
      <c r="N376" s="6"/>
      <c r="O376" s="6"/>
      <c r="P376" s="6"/>
    </row>
    <row r="377" spans="1:16" s="1" customFormat="1">
      <c r="A377" s="82"/>
      <c r="B377" s="118" t="s">
        <v>162</v>
      </c>
      <c r="C377" s="83"/>
      <c r="D377" s="84"/>
      <c r="E377" s="84"/>
      <c r="F377" s="84"/>
      <c r="G377" s="91"/>
      <c r="H377" s="82"/>
      <c r="I377" s="2"/>
      <c r="J377" s="6"/>
      <c r="K377" s="6"/>
      <c r="L377" s="6"/>
      <c r="M377" s="6"/>
      <c r="N377" s="6"/>
      <c r="O377" s="6"/>
      <c r="P377" s="6"/>
    </row>
    <row r="378" spans="1:16">
      <c r="A378" s="82"/>
      <c r="B378" s="85" t="s">
        <v>163</v>
      </c>
      <c r="C378" s="83">
        <v>1</v>
      </c>
      <c r="D378" s="84">
        <v>6</v>
      </c>
      <c r="E378" s="84">
        <v>12</v>
      </c>
      <c r="F378" s="84"/>
      <c r="G378" s="84">
        <f>PRODUCT(C378:F378)</f>
        <v>72</v>
      </c>
      <c r="H378" s="83" t="s">
        <v>6</v>
      </c>
      <c r="J378" s="6"/>
      <c r="K378" s="6"/>
      <c r="L378" s="6"/>
      <c r="M378" s="6"/>
      <c r="N378" s="6"/>
      <c r="O378" s="6"/>
      <c r="P378" s="6"/>
    </row>
    <row r="379" spans="1:16">
      <c r="A379" s="82"/>
      <c r="B379" s="118"/>
      <c r="C379" s="83"/>
      <c r="D379" s="84"/>
      <c r="E379" s="84"/>
      <c r="F379" s="84"/>
      <c r="G379" s="91"/>
      <c r="H379" s="82"/>
      <c r="J379" s="6"/>
      <c r="K379" s="6"/>
      <c r="L379" s="6"/>
      <c r="M379" s="6"/>
      <c r="N379" s="6"/>
      <c r="O379" s="6"/>
      <c r="P379" s="6"/>
    </row>
    <row r="380" spans="1:16" ht="15.75" customHeight="1">
      <c r="A380" s="82"/>
      <c r="B380" s="118"/>
      <c r="C380" s="83"/>
      <c r="D380" s="84"/>
      <c r="E380" s="84"/>
      <c r="F380" s="91" t="s">
        <v>33</v>
      </c>
      <c r="G380" s="36">
        <f>ROUND(SUM(G378:G379)*1.1,0)</f>
        <v>79</v>
      </c>
      <c r="H380" s="82" t="s">
        <v>6</v>
      </c>
      <c r="J380" s="6"/>
      <c r="K380" s="6"/>
      <c r="L380" s="6"/>
      <c r="M380" s="6"/>
      <c r="N380" s="6"/>
      <c r="O380" s="6"/>
      <c r="P380" s="6"/>
    </row>
    <row r="381" spans="1:16" s="6" customFormat="1">
      <c r="A381" s="82">
        <f>A371+1</f>
        <v>27</v>
      </c>
      <c r="B381" s="118" t="s">
        <v>164</v>
      </c>
      <c r="C381" s="83"/>
      <c r="D381" s="84"/>
      <c r="E381" s="84"/>
      <c r="F381" s="84"/>
      <c r="G381" s="91"/>
      <c r="H381" s="82"/>
      <c r="I381" s="2"/>
    </row>
    <row r="382" spans="1:16" s="6" customFormat="1">
      <c r="A382" s="82"/>
      <c r="B382" s="118" t="s">
        <v>80</v>
      </c>
      <c r="C382" s="83"/>
      <c r="D382" s="84"/>
      <c r="E382" s="84"/>
      <c r="F382" s="84"/>
      <c r="G382" s="91"/>
      <c r="H382" s="82"/>
      <c r="I382" s="2"/>
    </row>
    <row r="383" spans="1:16" s="6" customFormat="1">
      <c r="A383" s="82"/>
      <c r="B383" s="118" t="s">
        <v>740</v>
      </c>
      <c r="C383" s="83"/>
      <c r="D383" s="91"/>
      <c r="E383" s="82"/>
      <c r="F383" s="84"/>
      <c r="G383" s="91"/>
      <c r="H383" s="82"/>
      <c r="I383" s="2"/>
    </row>
    <row r="384" spans="1:16" s="6" customFormat="1">
      <c r="A384" s="82"/>
      <c r="B384" s="85" t="s">
        <v>186</v>
      </c>
      <c r="C384" s="83">
        <v>2</v>
      </c>
      <c r="D384" s="84">
        <v>0.9</v>
      </c>
      <c r="E384" s="82"/>
      <c r="F384" s="84">
        <v>2.1</v>
      </c>
      <c r="G384" s="84">
        <f>PRODUCT(C384:F384)</f>
        <v>3.7800000000000002</v>
      </c>
      <c r="H384" s="83" t="s">
        <v>6</v>
      </c>
      <c r="I384" s="2"/>
    </row>
    <row r="385" spans="1:16" s="6" customFormat="1">
      <c r="A385" s="86"/>
      <c r="B385" s="90"/>
      <c r="C385" s="88"/>
      <c r="D385" s="89"/>
      <c r="E385" s="86"/>
      <c r="F385" s="89"/>
      <c r="G385" s="89"/>
      <c r="H385" s="88"/>
      <c r="I385" s="2"/>
    </row>
    <row r="386" spans="1:16" s="6" customFormat="1">
      <c r="A386" s="82"/>
      <c r="B386" s="85"/>
      <c r="C386" s="83"/>
      <c r="D386" s="84"/>
      <c r="E386" s="83"/>
      <c r="F386" s="91"/>
      <c r="G386" s="91">
        <f>ROUND(SUM(G384:G385),0)</f>
        <v>4</v>
      </c>
      <c r="H386" s="82" t="s">
        <v>6</v>
      </c>
      <c r="I386" s="2"/>
    </row>
    <row r="387" spans="1:16" s="6" customFormat="1">
      <c r="A387" s="82"/>
      <c r="B387" s="118" t="s">
        <v>165</v>
      </c>
      <c r="C387" s="83"/>
      <c r="D387" s="91"/>
      <c r="E387" s="82"/>
      <c r="F387" s="91" t="s">
        <v>33</v>
      </c>
      <c r="G387" s="91">
        <f>G386</f>
        <v>4</v>
      </c>
      <c r="H387" s="82" t="s">
        <v>6</v>
      </c>
      <c r="I387" s="2"/>
    </row>
    <row r="388" spans="1:16" s="6" customFormat="1">
      <c r="A388" s="82"/>
      <c r="B388" s="118"/>
      <c r="C388" s="83"/>
      <c r="D388" s="91"/>
      <c r="E388" s="82"/>
      <c r="F388" s="91"/>
      <c r="G388" s="91"/>
      <c r="H388" s="82"/>
      <c r="I388" s="2"/>
    </row>
    <row r="389" spans="1:16" s="6" customFormat="1">
      <c r="A389" s="82"/>
      <c r="B389" s="118" t="s">
        <v>414</v>
      </c>
      <c r="C389" s="83"/>
      <c r="D389" s="84"/>
      <c r="E389" s="84"/>
      <c r="F389" s="84"/>
      <c r="G389" s="91"/>
      <c r="H389" s="82"/>
      <c r="I389" s="2"/>
      <c r="J389" s="2"/>
      <c r="K389" s="2"/>
      <c r="L389" s="2"/>
      <c r="M389" s="2"/>
      <c r="N389" s="2"/>
      <c r="O389" s="2"/>
      <c r="P389" s="2"/>
    </row>
    <row r="390" spans="1:16" s="6" customFormat="1">
      <c r="A390" s="82"/>
      <c r="B390" s="118" t="str">
        <f>B382</f>
        <v>Ground Floor</v>
      </c>
      <c r="C390" s="83"/>
      <c r="D390" s="84"/>
      <c r="E390" s="84"/>
      <c r="F390" s="84"/>
      <c r="G390" s="91"/>
      <c r="H390" s="82"/>
      <c r="I390" s="2"/>
    </row>
    <row r="391" spans="1:16" s="6" customFormat="1">
      <c r="A391" s="82"/>
      <c r="B391" s="85" t="str">
        <f>B384</f>
        <v>D2</v>
      </c>
      <c r="C391" s="83">
        <f>C384</f>
        <v>2</v>
      </c>
      <c r="D391" s="84">
        <f>D384+F384*2</f>
        <v>5.1000000000000005</v>
      </c>
      <c r="E391" s="84"/>
      <c r="F391" s="84"/>
      <c r="G391" s="84">
        <f>PRODUCT(C391:F391)</f>
        <v>10.200000000000001</v>
      </c>
      <c r="H391" s="83" t="s">
        <v>9</v>
      </c>
      <c r="I391" s="2"/>
    </row>
    <row r="392" spans="1:16" s="6" customFormat="1">
      <c r="A392" s="82"/>
      <c r="B392" s="85"/>
      <c r="C392" s="83"/>
      <c r="D392" s="84"/>
      <c r="E392" s="84"/>
      <c r="F392" s="84"/>
      <c r="G392" s="84"/>
      <c r="H392" s="83"/>
      <c r="I392" s="2"/>
    </row>
    <row r="393" spans="1:16" s="6" customFormat="1">
      <c r="A393" s="82"/>
      <c r="B393" s="85"/>
      <c r="C393" s="83"/>
      <c r="D393" s="84"/>
      <c r="E393" s="84"/>
      <c r="F393" s="91"/>
      <c r="G393" s="91">
        <f>ROUND(SUM(G391:G392),0)</f>
        <v>10</v>
      </c>
      <c r="H393" s="82" t="s">
        <v>9</v>
      </c>
      <c r="I393" s="2"/>
    </row>
    <row r="394" spans="1:16" s="6" customFormat="1">
      <c r="A394" s="82"/>
      <c r="B394" s="118" t="s">
        <v>415</v>
      </c>
      <c r="C394" s="91"/>
      <c r="D394" s="82"/>
      <c r="E394" s="84"/>
      <c r="F394" s="91" t="s">
        <v>23</v>
      </c>
      <c r="G394" s="91">
        <f>ROUNDUP(G393,0)</f>
        <v>10</v>
      </c>
      <c r="H394" s="82" t="s">
        <v>9</v>
      </c>
      <c r="I394" s="2"/>
    </row>
    <row r="395" spans="1:16" s="6" customFormat="1">
      <c r="A395" s="82"/>
      <c r="B395" s="118"/>
      <c r="C395" s="91"/>
      <c r="D395" s="82"/>
      <c r="E395" s="84"/>
      <c r="F395" s="91"/>
      <c r="G395" s="91"/>
      <c r="H395" s="82"/>
      <c r="I395" s="2"/>
    </row>
    <row r="396" spans="1:16" s="6" customFormat="1">
      <c r="A396" s="82">
        <f>A381+1</f>
        <v>28</v>
      </c>
      <c r="B396" s="118" t="s">
        <v>859</v>
      </c>
      <c r="C396" s="91"/>
      <c r="D396" s="82"/>
      <c r="E396" s="84"/>
      <c r="F396" s="91"/>
      <c r="G396" s="91"/>
      <c r="H396" s="82"/>
      <c r="I396" s="2"/>
    </row>
    <row r="397" spans="1:16" s="6" customFormat="1">
      <c r="A397" s="82"/>
      <c r="B397" s="85" t="s">
        <v>205</v>
      </c>
      <c r="C397" s="83">
        <v>4</v>
      </c>
      <c r="D397" s="84">
        <v>0.75</v>
      </c>
      <c r="E397" s="82"/>
      <c r="F397" s="84">
        <v>2.1</v>
      </c>
      <c r="G397" s="84">
        <f>PRODUCT(C397:F397)</f>
        <v>6.3000000000000007</v>
      </c>
      <c r="H397" s="83" t="s">
        <v>6</v>
      </c>
      <c r="I397" s="2"/>
    </row>
    <row r="398" spans="1:16" s="6" customFormat="1">
      <c r="A398" s="82"/>
      <c r="B398" s="85"/>
      <c r="C398" s="83"/>
      <c r="D398" s="84"/>
      <c r="E398" s="82"/>
      <c r="F398" s="84"/>
      <c r="G398" s="91">
        <f>ROUND(SUM(G397),0)</f>
        <v>6</v>
      </c>
      <c r="H398" s="82" t="s">
        <v>6</v>
      </c>
      <c r="I398" s="2"/>
    </row>
    <row r="399" spans="1:16" s="6" customFormat="1">
      <c r="A399" s="82"/>
      <c r="B399" s="118" t="s">
        <v>413</v>
      </c>
      <c r="C399" s="83"/>
      <c r="D399" s="91"/>
      <c r="E399" s="82"/>
      <c r="F399" s="91" t="s">
        <v>33</v>
      </c>
      <c r="G399" s="91">
        <f>G398</f>
        <v>6</v>
      </c>
      <c r="H399" s="82" t="s">
        <v>6</v>
      </c>
      <c r="I399" s="2"/>
    </row>
    <row r="400" spans="1:16" s="6" customFormat="1">
      <c r="A400" s="82"/>
      <c r="B400" s="118"/>
      <c r="C400" s="83"/>
      <c r="D400" s="91"/>
      <c r="E400" s="82"/>
      <c r="F400" s="91"/>
      <c r="G400" s="91"/>
      <c r="H400" s="82"/>
      <c r="I400" s="2"/>
    </row>
    <row r="401" spans="1:16" s="6" customFormat="1">
      <c r="A401" s="82"/>
      <c r="B401" s="118" t="s">
        <v>416</v>
      </c>
      <c r="C401" s="83"/>
      <c r="D401" s="91"/>
      <c r="E401" s="82"/>
      <c r="F401" s="91"/>
      <c r="G401" s="91"/>
      <c r="H401" s="82"/>
      <c r="I401" s="2"/>
    </row>
    <row r="402" spans="1:16" s="6" customFormat="1">
      <c r="A402" s="82"/>
      <c r="B402" s="85" t="str">
        <f>B397</f>
        <v>D4 (TD)</v>
      </c>
      <c r="C402" s="121">
        <f>C397</f>
        <v>4</v>
      </c>
      <c r="D402" s="83">
        <f>D397+F397*2</f>
        <v>4.95</v>
      </c>
      <c r="E402" s="83"/>
      <c r="F402" s="84"/>
      <c r="G402" s="84">
        <f>PRODUCT(C402:F402)</f>
        <v>19.8</v>
      </c>
      <c r="H402" s="83" t="s">
        <v>9</v>
      </c>
      <c r="I402" s="2"/>
    </row>
    <row r="403" spans="1:16" s="6" customFormat="1">
      <c r="A403" s="82"/>
      <c r="B403" s="85"/>
      <c r="C403" s="121"/>
      <c r="D403" s="83"/>
      <c r="E403" s="83"/>
      <c r="F403" s="84"/>
      <c r="G403" s="84"/>
      <c r="H403" s="83"/>
      <c r="I403" s="2"/>
    </row>
    <row r="404" spans="1:16" s="6" customFormat="1">
      <c r="A404" s="82"/>
      <c r="B404" s="85"/>
      <c r="C404" s="91"/>
      <c r="D404" s="82"/>
      <c r="E404" s="84"/>
      <c r="F404" s="91" t="s">
        <v>33</v>
      </c>
      <c r="G404" s="91">
        <f>ROUND(SUM(G402:G403)*1.1,0)</f>
        <v>22</v>
      </c>
      <c r="H404" s="82" t="s">
        <v>9</v>
      </c>
      <c r="I404" s="2"/>
    </row>
    <row r="405" spans="1:16">
      <c r="A405" s="82"/>
      <c r="B405" s="85"/>
      <c r="C405" s="83"/>
      <c r="D405" s="91"/>
      <c r="E405" s="82"/>
      <c r="F405" s="91"/>
      <c r="G405" s="91"/>
      <c r="H405" s="82"/>
      <c r="J405" s="6"/>
      <c r="K405" s="6"/>
      <c r="L405" s="6"/>
      <c r="M405" s="6"/>
      <c r="N405" s="6"/>
      <c r="O405" s="6"/>
      <c r="P405" s="6"/>
    </row>
    <row r="406" spans="1:16" s="6" customFormat="1">
      <c r="A406" s="82">
        <f>A396+1</f>
        <v>29</v>
      </c>
      <c r="B406" s="118" t="s">
        <v>762</v>
      </c>
      <c r="C406" s="83"/>
      <c r="D406" s="91"/>
      <c r="E406" s="82"/>
      <c r="F406" s="84"/>
      <c r="G406" s="91"/>
      <c r="H406" s="82"/>
      <c r="I406" s="2"/>
    </row>
    <row r="407" spans="1:16" s="6" customFormat="1">
      <c r="A407" s="82"/>
      <c r="B407" s="118" t="s">
        <v>80</v>
      </c>
      <c r="C407" s="83"/>
      <c r="D407" s="91"/>
      <c r="E407" s="82"/>
      <c r="F407" s="84"/>
      <c r="G407" s="91"/>
      <c r="H407" s="82"/>
      <c r="I407" s="2"/>
    </row>
    <row r="408" spans="1:16" s="6" customFormat="1">
      <c r="A408" s="82"/>
      <c r="B408" s="85" t="s">
        <v>167</v>
      </c>
      <c r="C408" s="83"/>
      <c r="D408" s="91"/>
      <c r="E408" s="82"/>
      <c r="F408" s="84"/>
      <c r="G408" s="91"/>
      <c r="H408" s="82"/>
      <c r="I408" s="2"/>
    </row>
    <row r="409" spans="1:16" s="6" customFormat="1">
      <c r="A409" s="82"/>
      <c r="B409" s="85" t="s">
        <v>103</v>
      </c>
      <c r="C409" s="83">
        <v>6</v>
      </c>
      <c r="D409" s="84">
        <v>1.2</v>
      </c>
      <c r="E409" s="84"/>
      <c r="F409" s="84">
        <v>1.5</v>
      </c>
      <c r="G409" s="84">
        <f>PRODUCT(C409:F409)</f>
        <v>10.799999999999999</v>
      </c>
      <c r="H409" s="83" t="s">
        <v>6</v>
      </c>
      <c r="I409" s="2"/>
    </row>
    <row r="410" spans="1:16" s="6" customFormat="1">
      <c r="A410" s="82"/>
      <c r="B410" s="85"/>
      <c r="C410" s="83"/>
      <c r="D410" s="91"/>
      <c r="E410" s="82"/>
      <c r="F410" s="91" t="s">
        <v>33</v>
      </c>
      <c r="G410" s="91">
        <f>ROUND(SUM(G409:G409),0)</f>
        <v>11</v>
      </c>
      <c r="H410" s="82" t="s">
        <v>6</v>
      </c>
      <c r="I410" s="2"/>
      <c r="J410" s="2"/>
      <c r="K410" s="2"/>
      <c r="L410" s="2"/>
      <c r="M410" s="2"/>
      <c r="N410" s="2"/>
      <c r="O410" s="2"/>
      <c r="P410" s="2"/>
    </row>
    <row r="411" spans="1:16" s="6" customFormat="1">
      <c r="A411" s="82"/>
      <c r="B411" s="85"/>
      <c r="C411" s="83"/>
      <c r="D411" s="91"/>
      <c r="E411" s="82"/>
      <c r="F411" s="91"/>
      <c r="G411" s="91"/>
      <c r="H411" s="82"/>
      <c r="I411" s="2"/>
    </row>
    <row r="412" spans="1:16" s="6" customFormat="1">
      <c r="A412" s="82"/>
      <c r="B412" s="118" t="s">
        <v>758</v>
      </c>
      <c r="C412" s="83"/>
      <c r="D412" s="91"/>
      <c r="E412" s="82"/>
      <c r="F412" s="91" t="s">
        <v>33</v>
      </c>
      <c r="G412" s="91">
        <f>G410</f>
        <v>11</v>
      </c>
      <c r="H412" s="82" t="s">
        <v>6</v>
      </c>
      <c r="I412" s="2"/>
    </row>
    <row r="413" spans="1:16" s="6" customFormat="1">
      <c r="A413" s="82"/>
      <c r="B413" s="118"/>
      <c r="C413" s="83"/>
      <c r="D413" s="91"/>
      <c r="E413" s="82"/>
      <c r="F413" s="91"/>
      <c r="G413" s="91"/>
      <c r="H413" s="83"/>
      <c r="I413" s="2"/>
    </row>
    <row r="414" spans="1:16" s="6" customFormat="1">
      <c r="A414" s="82">
        <f>A406+1</f>
        <v>30</v>
      </c>
      <c r="B414" s="118" t="s">
        <v>206</v>
      </c>
      <c r="C414" s="83"/>
      <c r="D414" s="91"/>
      <c r="E414" s="82"/>
      <c r="F414" s="91"/>
      <c r="G414" s="91"/>
      <c r="H414" s="82"/>
      <c r="I414" s="2"/>
    </row>
    <row r="415" spans="1:16" s="6" customFormat="1">
      <c r="A415" s="82"/>
      <c r="B415" s="85" t="s">
        <v>104</v>
      </c>
      <c r="C415" s="83">
        <v>6</v>
      </c>
      <c r="D415" s="84">
        <v>0.9</v>
      </c>
      <c r="E415" s="84"/>
      <c r="F415" s="84">
        <v>0.6</v>
      </c>
      <c r="G415" s="84">
        <f>PRODUCT(C415:F415)</f>
        <v>3.24</v>
      </c>
      <c r="H415" s="83" t="s">
        <v>6</v>
      </c>
      <c r="I415" s="2"/>
      <c r="J415" s="2"/>
      <c r="K415" s="2"/>
      <c r="L415" s="2"/>
      <c r="M415" s="2"/>
      <c r="N415" s="2"/>
      <c r="O415" s="2"/>
      <c r="P415" s="2"/>
    </row>
    <row r="416" spans="1:16" s="6" customFormat="1">
      <c r="A416" s="86"/>
      <c r="B416" s="90"/>
      <c r="C416" s="88">
        <v>6</v>
      </c>
      <c r="D416" s="89">
        <v>1.2</v>
      </c>
      <c r="E416" s="89"/>
      <c r="F416" s="89">
        <v>0.6</v>
      </c>
      <c r="G416" s="84">
        <f>PRODUCT(C416:F416)</f>
        <v>4.3199999999999994</v>
      </c>
      <c r="H416" s="83" t="s">
        <v>6</v>
      </c>
      <c r="I416" s="2"/>
      <c r="J416" s="2"/>
      <c r="K416" s="2"/>
      <c r="L416" s="2"/>
      <c r="M416" s="2"/>
      <c r="N416" s="2"/>
      <c r="O416" s="2"/>
      <c r="P416" s="2"/>
    </row>
    <row r="417" spans="1:16" s="6" customFormat="1">
      <c r="A417" s="82"/>
      <c r="B417" s="118"/>
      <c r="C417" s="83"/>
      <c r="D417" s="91"/>
      <c r="E417" s="82"/>
      <c r="F417" s="91"/>
      <c r="G417" s="91">
        <f>ROUND(SUM(G415+G416),0)</f>
        <v>8</v>
      </c>
      <c r="H417" s="82" t="s">
        <v>6</v>
      </c>
      <c r="I417" s="2"/>
      <c r="J417" s="2"/>
      <c r="K417" s="2"/>
      <c r="L417" s="2"/>
      <c r="M417" s="2"/>
      <c r="N417" s="2"/>
      <c r="O417" s="2"/>
      <c r="P417" s="2"/>
    </row>
    <row r="418" spans="1:16" s="6" customFormat="1">
      <c r="A418" s="82"/>
      <c r="B418" s="118"/>
      <c r="C418" s="83"/>
      <c r="D418" s="91"/>
      <c r="E418" s="82"/>
      <c r="F418" s="91"/>
      <c r="G418" s="91"/>
      <c r="H418" s="82"/>
      <c r="I418" s="2"/>
    </row>
    <row r="419" spans="1:16" s="6" customFormat="1">
      <c r="A419" s="82"/>
      <c r="B419" s="118" t="s">
        <v>168</v>
      </c>
      <c r="C419" s="83"/>
      <c r="D419" s="91"/>
      <c r="E419" s="82"/>
      <c r="F419" s="91" t="s">
        <v>33</v>
      </c>
      <c r="G419" s="91">
        <f>G417</f>
        <v>8</v>
      </c>
      <c r="H419" s="82" t="s">
        <v>6</v>
      </c>
      <c r="I419" s="2"/>
    </row>
    <row r="420" spans="1:16" s="6" customFormat="1">
      <c r="A420" s="82"/>
      <c r="B420" s="118"/>
      <c r="C420" s="83"/>
      <c r="D420" s="91"/>
      <c r="E420" s="82"/>
      <c r="F420" s="91"/>
      <c r="G420" s="91"/>
      <c r="H420" s="82"/>
      <c r="I420" s="2"/>
    </row>
    <row r="421" spans="1:16" s="6" customFormat="1">
      <c r="A421" s="86"/>
      <c r="B421" s="87"/>
      <c r="C421" s="88"/>
      <c r="D421" s="92"/>
      <c r="E421" s="86"/>
      <c r="F421" s="92"/>
      <c r="G421" s="92"/>
      <c r="H421" s="86"/>
      <c r="I421" s="2"/>
    </row>
    <row r="422" spans="1:16" s="6" customFormat="1">
      <c r="A422" s="86">
        <f>A414+1</f>
        <v>31</v>
      </c>
      <c r="B422" s="87" t="s">
        <v>498</v>
      </c>
      <c r="C422" s="88"/>
      <c r="D422" s="92"/>
      <c r="E422" s="86"/>
      <c r="F422" s="92"/>
      <c r="G422" s="92"/>
      <c r="H422" s="86"/>
      <c r="I422" s="2"/>
    </row>
    <row r="423" spans="1:16" s="6" customFormat="1">
      <c r="A423" s="86"/>
      <c r="B423" s="90" t="str">
        <f>B384</f>
        <v>D2</v>
      </c>
      <c r="C423" s="88">
        <v>4</v>
      </c>
      <c r="D423" s="89"/>
      <c r="E423" s="86"/>
      <c r="F423" s="92"/>
      <c r="G423" s="84">
        <f>PRODUCT(C423:F423)</f>
        <v>4</v>
      </c>
      <c r="H423" s="83" t="s">
        <v>356</v>
      </c>
      <c r="I423" s="2"/>
    </row>
    <row r="424" spans="1:16" s="6" customFormat="1">
      <c r="A424" s="86"/>
      <c r="B424" s="118"/>
      <c r="C424" s="83"/>
      <c r="D424" s="91"/>
      <c r="E424" s="82"/>
      <c r="F424" s="91"/>
      <c r="G424" s="91">
        <f>ROUND(SUM(G423),0)</f>
        <v>4</v>
      </c>
      <c r="H424" s="82" t="s">
        <v>356</v>
      </c>
      <c r="I424" s="2"/>
    </row>
    <row r="425" spans="1:16" s="6" customFormat="1">
      <c r="A425" s="86"/>
      <c r="B425" s="87"/>
      <c r="C425" s="88"/>
      <c r="D425" s="92"/>
      <c r="E425" s="86"/>
      <c r="F425" s="92"/>
      <c r="G425" s="92"/>
      <c r="H425" s="86"/>
      <c r="I425" s="2"/>
      <c r="J425" s="2"/>
      <c r="K425" s="2"/>
      <c r="L425" s="2"/>
      <c r="M425" s="2"/>
      <c r="N425" s="2"/>
      <c r="O425" s="2"/>
      <c r="P425" s="2"/>
    </row>
    <row r="426" spans="1:16">
      <c r="A426" s="86">
        <f>A422+1</f>
        <v>32</v>
      </c>
      <c r="B426" s="87" t="s">
        <v>207</v>
      </c>
      <c r="C426" s="88"/>
      <c r="D426" s="89"/>
      <c r="E426" s="89"/>
      <c r="F426" s="89"/>
      <c r="G426" s="92"/>
      <c r="H426" s="88"/>
    </row>
    <row r="427" spans="1:16" s="6" customFormat="1" ht="15.6">
      <c r="A427" s="82"/>
      <c r="B427" s="85" t="s">
        <v>175</v>
      </c>
      <c r="C427" s="83">
        <v>0</v>
      </c>
      <c r="D427" s="84">
        <v>0</v>
      </c>
      <c r="E427" s="84"/>
      <c r="F427" s="84"/>
      <c r="G427" s="84">
        <f>C427*D427</f>
        <v>0</v>
      </c>
      <c r="H427" s="83" t="s">
        <v>174</v>
      </c>
      <c r="I427" s="2"/>
      <c r="J427" s="190"/>
      <c r="K427" s="190"/>
      <c r="L427" s="190"/>
      <c r="M427" s="190"/>
      <c r="N427" s="190"/>
      <c r="O427" s="190"/>
      <c r="P427" s="190"/>
    </row>
    <row r="428" spans="1:16" s="6" customFormat="1" ht="15.6">
      <c r="A428" s="82"/>
      <c r="B428" s="85"/>
      <c r="C428" s="83"/>
      <c r="D428" s="84"/>
      <c r="E428" s="84"/>
      <c r="F428" s="84"/>
      <c r="G428" s="84"/>
      <c r="H428" s="83"/>
      <c r="I428" s="2"/>
      <c r="J428" s="190"/>
      <c r="K428" s="190"/>
      <c r="L428" s="190"/>
      <c r="M428" s="190"/>
      <c r="N428" s="190"/>
      <c r="O428" s="190"/>
      <c r="P428" s="190"/>
    </row>
    <row r="429" spans="1:16" s="6" customFormat="1" ht="15.6">
      <c r="A429" s="82"/>
      <c r="B429" s="93" t="s">
        <v>176</v>
      </c>
      <c r="C429" s="82"/>
      <c r="D429" s="91"/>
      <c r="E429" s="91"/>
      <c r="F429" s="91"/>
      <c r="G429" s="91">
        <f>ROUND(SUM(G427:G428)*1.1,0)</f>
        <v>0</v>
      </c>
      <c r="H429" s="82" t="s">
        <v>174</v>
      </c>
      <c r="I429" s="2"/>
      <c r="J429" s="190"/>
      <c r="K429" s="190"/>
      <c r="L429" s="190"/>
      <c r="M429" s="190"/>
      <c r="N429" s="190"/>
      <c r="O429" s="190"/>
      <c r="P429" s="190"/>
    </row>
    <row r="430" spans="1:16" s="6" customFormat="1" ht="15.6">
      <c r="A430" s="86"/>
      <c r="B430" s="281"/>
      <c r="C430" s="86"/>
      <c r="D430" s="92"/>
      <c r="E430" s="92"/>
      <c r="F430" s="92"/>
      <c r="G430" s="92"/>
      <c r="H430" s="86"/>
      <c r="I430" s="2"/>
      <c r="J430" s="190"/>
      <c r="K430" s="190"/>
      <c r="L430" s="190"/>
      <c r="M430" s="190"/>
      <c r="N430" s="190"/>
      <c r="O430" s="190"/>
      <c r="P430" s="190"/>
    </row>
    <row r="431" spans="1:16" ht="15.6">
      <c r="A431" s="10">
        <f>A426+1</f>
        <v>33</v>
      </c>
      <c r="B431" s="116" t="s">
        <v>177</v>
      </c>
      <c r="C431" s="12"/>
      <c r="D431" s="12"/>
      <c r="E431" s="12"/>
      <c r="F431" s="12"/>
      <c r="G431" s="11"/>
      <c r="H431" s="11"/>
      <c r="J431" s="190"/>
      <c r="K431" s="190"/>
      <c r="L431" s="190"/>
      <c r="M431" s="190"/>
      <c r="N431" s="190"/>
      <c r="O431" s="190"/>
      <c r="P431" s="190"/>
    </row>
    <row r="432" spans="1:16" ht="15.6">
      <c r="A432" s="10"/>
      <c r="B432" s="122" t="s">
        <v>178</v>
      </c>
      <c r="C432" s="12"/>
      <c r="D432" s="12"/>
      <c r="E432" s="12"/>
      <c r="F432" s="12"/>
      <c r="G432" s="11"/>
      <c r="H432" s="11"/>
      <c r="J432" s="190"/>
      <c r="K432" s="190"/>
      <c r="L432" s="190"/>
      <c r="M432" s="190"/>
      <c r="N432" s="190"/>
      <c r="O432" s="190"/>
      <c r="P432" s="190"/>
    </row>
    <row r="433" spans="1:16" ht="15.6">
      <c r="A433" s="10"/>
      <c r="B433" s="123" t="s">
        <v>179</v>
      </c>
      <c r="C433" s="124"/>
      <c r="D433" s="125"/>
      <c r="E433" s="12"/>
      <c r="F433" s="124"/>
      <c r="G433" s="11"/>
      <c r="H433" s="11"/>
      <c r="J433" s="190"/>
      <c r="K433" s="190"/>
      <c r="L433" s="190"/>
      <c r="M433" s="190"/>
      <c r="N433" s="190"/>
      <c r="O433" s="190"/>
      <c r="P433" s="190"/>
    </row>
    <row r="434" spans="1:16" s="6" customFormat="1" ht="15.6">
      <c r="A434" s="82"/>
      <c r="B434" s="85" t="s">
        <v>103</v>
      </c>
      <c r="C434" s="83">
        <v>0</v>
      </c>
      <c r="D434" s="84">
        <v>0</v>
      </c>
      <c r="E434" s="84"/>
      <c r="F434" s="84">
        <v>0</v>
      </c>
      <c r="G434" s="84">
        <f>PRODUCT(C434:F434)</f>
        <v>0</v>
      </c>
      <c r="H434" s="83" t="s">
        <v>6</v>
      </c>
      <c r="I434" s="2"/>
      <c r="J434" s="190"/>
      <c r="K434" s="190"/>
      <c r="L434" s="190"/>
      <c r="M434" s="190"/>
      <c r="N434" s="190"/>
      <c r="O434" s="190"/>
      <c r="P434" s="190"/>
    </row>
    <row r="435" spans="1:16" s="6" customFormat="1" ht="15.6">
      <c r="A435" s="82"/>
      <c r="B435" s="85"/>
      <c r="C435" s="83"/>
      <c r="D435" s="84"/>
      <c r="E435" s="84"/>
      <c r="F435" s="84"/>
      <c r="G435" s="84"/>
      <c r="H435" s="83"/>
      <c r="I435" s="2"/>
      <c r="J435" s="190"/>
      <c r="K435" s="190"/>
      <c r="L435" s="190"/>
      <c r="M435" s="190"/>
      <c r="N435" s="190"/>
      <c r="O435" s="190"/>
      <c r="P435" s="190"/>
    </row>
    <row r="436" spans="1:16" s="6" customFormat="1" ht="15.6">
      <c r="A436" s="82"/>
      <c r="B436" s="85"/>
      <c r="C436" s="83"/>
      <c r="D436" s="84"/>
      <c r="E436" s="84"/>
      <c r="F436" s="91" t="s">
        <v>33</v>
      </c>
      <c r="G436" s="91">
        <f>ROUND(SUM(G434:G435)*1.1,0)</f>
        <v>0</v>
      </c>
      <c r="H436" s="82" t="s">
        <v>6</v>
      </c>
      <c r="I436" s="2"/>
      <c r="J436" s="190"/>
      <c r="K436" s="190"/>
      <c r="L436" s="190"/>
      <c r="M436" s="190"/>
      <c r="N436" s="190"/>
      <c r="O436" s="190"/>
      <c r="P436" s="190"/>
    </row>
    <row r="437" spans="1:16" s="6" customFormat="1" ht="15.6">
      <c r="A437" s="82"/>
      <c r="B437" s="122" t="s">
        <v>180</v>
      </c>
      <c r="C437" s="83"/>
      <c r="D437" s="84"/>
      <c r="E437" s="84"/>
      <c r="F437" s="91"/>
      <c r="G437" s="91"/>
      <c r="H437" s="82"/>
      <c r="I437" s="2"/>
      <c r="J437" s="190"/>
      <c r="K437" s="190"/>
      <c r="L437" s="190"/>
      <c r="M437" s="190"/>
      <c r="N437" s="190"/>
      <c r="O437" s="190"/>
      <c r="P437" s="190"/>
    </row>
    <row r="438" spans="1:16" s="6" customFormat="1" ht="15.6">
      <c r="A438" s="82"/>
      <c r="B438" s="85" t="s">
        <v>186</v>
      </c>
      <c r="C438" s="83">
        <v>1</v>
      </c>
      <c r="D438" s="84">
        <v>0.9</v>
      </c>
      <c r="E438" s="82"/>
      <c r="F438" s="84">
        <v>2.4</v>
      </c>
      <c r="G438" s="84">
        <f>PRODUCT(C438:F438)</f>
        <v>2.16</v>
      </c>
      <c r="H438" s="83" t="s">
        <v>6</v>
      </c>
      <c r="I438" s="2"/>
      <c r="J438" s="190"/>
      <c r="K438" s="190"/>
      <c r="L438" s="190"/>
      <c r="M438" s="190"/>
      <c r="N438" s="190"/>
      <c r="O438" s="190"/>
      <c r="P438" s="190"/>
    </row>
    <row r="439" spans="1:16" s="6" customFormat="1" ht="15.6">
      <c r="A439" s="82"/>
      <c r="B439" s="85" t="s">
        <v>187</v>
      </c>
      <c r="C439" s="83">
        <v>5</v>
      </c>
      <c r="D439" s="84">
        <v>0.75</v>
      </c>
      <c r="E439" s="82"/>
      <c r="F439" s="84">
        <v>2.1</v>
      </c>
      <c r="G439" s="84">
        <f>PRODUCT(C439:F439)</f>
        <v>7.875</v>
      </c>
      <c r="H439" s="83" t="s">
        <v>6</v>
      </c>
      <c r="I439" s="2"/>
      <c r="J439" s="190"/>
      <c r="K439" s="190"/>
      <c r="L439" s="190"/>
      <c r="M439" s="190"/>
      <c r="N439" s="190"/>
      <c r="O439" s="190"/>
      <c r="P439" s="190"/>
    </row>
    <row r="440" spans="1:16" s="6" customFormat="1" ht="15.6">
      <c r="A440" s="82"/>
      <c r="B440" s="85"/>
      <c r="C440" s="83"/>
      <c r="D440" s="84"/>
      <c r="E440" s="84"/>
      <c r="F440" s="91" t="s">
        <v>33</v>
      </c>
      <c r="G440" s="91">
        <f>ROUND(SUM(G438:G439)*1.1,0)</f>
        <v>11</v>
      </c>
      <c r="H440" s="82" t="s">
        <v>6</v>
      </c>
      <c r="I440" s="2"/>
      <c r="J440" s="190"/>
      <c r="K440" s="190"/>
      <c r="L440" s="190"/>
      <c r="M440" s="190"/>
      <c r="N440" s="190"/>
      <c r="O440" s="190"/>
      <c r="P440" s="190"/>
    </row>
    <row r="441" spans="1:16" ht="15.6">
      <c r="A441" s="10"/>
      <c r="B441" s="13"/>
      <c r="C441" s="12"/>
      <c r="D441" s="12"/>
      <c r="E441" s="12"/>
      <c r="F441" s="115" t="s">
        <v>110</v>
      </c>
      <c r="G441" s="115">
        <f>G440+G436</f>
        <v>11</v>
      </c>
      <c r="H441" s="82" t="s">
        <v>6</v>
      </c>
      <c r="J441" s="190"/>
      <c r="K441" s="190"/>
      <c r="L441" s="190"/>
      <c r="M441" s="190"/>
      <c r="N441" s="190"/>
      <c r="O441" s="190"/>
      <c r="P441" s="190"/>
    </row>
    <row r="442" spans="1:16" ht="15.6">
      <c r="J442" s="190"/>
      <c r="K442" s="190"/>
      <c r="L442" s="190"/>
      <c r="M442" s="190"/>
      <c r="N442" s="190"/>
      <c r="O442" s="190"/>
      <c r="P442" s="190"/>
    </row>
    <row r="443" spans="1:16" s="190" customFormat="1" ht="17.399999999999999">
      <c r="A443" s="198"/>
      <c r="B443" s="199" t="s">
        <v>531</v>
      </c>
      <c r="C443" s="200"/>
      <c r="D443" s="201"/>
      <c r="E443" s="200"/>
      <c r="F443" s="200"/>
      <c r="G443" s="201"/>
      <c r="H443" s="200"/>
    </row>
    <row r="444" spans="1:16" s="190" customFormat="1" ht="15.6">
      <c r="A444" s="198">
        <v>1</v>
      </c>
      <c r="B444" s="202" t="s">
        <v>567</v>
      </c>
      <c r="C444" s="200"/>
      <c r="D444" s="201"/>
      <c r="E444" s="201"/>
      <c r="F444" s="201"/>
      <c r="G444" s="201"/>
      <c r="H444" s="200"/>
    </row>
    <row r="445" spans="1:16" s="190" customFormat="1" ht="15.6">
      <c r="A445" s="198"/>
      <c r="B445" s="203" t="s">
        <v>568</v>
      </c>
      <c r="C445" s="200">
        <v>1</v>
      </c>
      <c r="D445" s="201">
        <v>2</v>
      </c>
      <c r="E445" s="201"/>
      <c r="F445" s="201"/>
      <c r="G445" s="204">
        <f>PRODUCT(C445:F445)</f>
        <v>2</v>
      </c>
      <c r="H445" s="205" t="s">
        <v>169</v>
      </c>
    </row>
    <row r="446" spans="1:16" s="190" customFormat="1" ht="15.6">
      <c r="A446" s="198"/>
      <c r="B446" s="206"/>
      <c r="C446" s="200"/>
      <c r="D446" s="201"/>
      <c r="E446" s="201"/>
      <c r="F446" s="201"/>
      <c r="G446" s="204"/>
      <c r="H446" s="200"/>
    </row>
    <row r="447" spans="1:16" s="190" customFormat="1" ht="15.6">
      <c r="A447" s="198"/>
      <c r="B447" s="202" t="s">
        <v>532</v>
      </c>
      <c r="C447" s="205"/>
      <c r="D447" s="205"/>
      <c r="E447" s="207"/>
      <c r="F447" s="207"/>
      <c r="G447" s="208">
        <f>SUM(G445:G446)</f>
        <v>2</v>
      </c>
      <c r="H447" s="205" t="s">
        <v>169</v>
      </c>
    </row>
    <row r="448" spans="1:16" s="190" customFormat="1" ht="15.6">
      <c r="A448" s="198"/>
      <c r="B448" s="202"/>
      <c r="C448" s="205"/>
      <c r="D448" s="205"/>
      <c r="E448" s="207"/>
      <c r="F448" s="207"/>
      <c r="G448" s="208"/>
      <c r="H448" s="205"/>
    </row>
    <row r="449" spans="1:16" s="190" customFormat="1" ht="15.6">
      <c r="A449" s="198">
        <f>A444+1</f>
        <v>2</v>
      </c>
      <c r="B449" s="202" t="s">
        <v>570</v>
      </c>
      <c r="C449" s="200"/>
      <c r="D449" s="201"/>
      <c r="E449" s="201"/>
      <c r="F449" s="201"/>
      <c r="G449" s="201"/>
      <c r="H449" s="200"/>
    </row>
    <row r="450" spans="1:16" s="190" customFormat="1" ht="15.6">
      <c r="A450" s="198"/>
      <c r="B450" s="203" t="s">
        <v>568</v>
      </c>
      <c r="C450" s="200">
        <v>1</v>
      </c>
      <c r="D450" s="201">
        <v>2</v>
      </c>
      <c r="E450" s="201"/>
      <c r="F450" s="201"/>
      <c r="G450" s="204">
        <f>PRODUCT(C450:F450)</f>
        <v>2</v>
      </c>
      <c r="H450" s="200" t="s">
        <v>169</v>
      </c>
    </row>
    <row r="451" spans="1:16" s="190" customFormat="1" ht="15.6">
      <c r="A451" s="198"/>
      <c r="B451" s="206"/>
      <c r="C451" s="200"/>
      <c r="D451" s="201"/>
      <c r="E451" s="201"/>
      <c r="F451" s="201"/>
      <c r="G451" s="204"/>
      <c r="H451" s="200"/>
    </row>
    <row r="452" spans="1:16" s="190" customFormat="1" ht="15.6">
      <c r="A452" s="198"/>
      <c r="B452" s="202" t="s">
        <v>532</v>
      </c>
      <c r="C452" s="205"/>
      <c r="D452" s="205"/>
      <c r="E452" s="207"/>
      <c r="F452" s="207"/>
      <c r="G452" s="208">
        <f>SUM(G450:G451)</f>
        <v>2</v>
      </c>
      <c r="H452" s="205" t="s">
        <v>169</v>
      </c>
      <c r="J452" s="191"/>
      <c r="K452" s="191"/>
      <c r="L452" s="191"/>
      <c r="M452" s="191"/>
      <c r="N452" s="191"/>
      <c r="O452" s="191"/>
      <c r="P452" s="191"/>
    </row>
    <row r="453" spans="1:16" s="190" customFormat="1" ht="15.6">
      <c r="A453" s="198"/>
      <c r="B453" s="202"/>
      <c r="C453" s="205"/>
      <c r="D453" s="205"/>
      <c r="E453" s="207"/>
      <c r="F453" s="207"/>
      <c r="G453" s="208"/>
      <c r="H453" s="205"/>
      <c r="J453" s="191"/>
      <c r="K453" s="191"/>
      <c r="L453" s="191"/>
      <c r="M453" s="191"/>
      <c r="N453" s="191"/>
      <c r="O453" s="191"/>
      <c r="P453" s="191"/>
    </row>
    <row r="454" spans="1:16" s="190" customFormat="1" ht="15.6">
      <c r="A454" s="198">
        <f>A449+1</f>
        <v>3</v>
      </c>
      <c r="B454" s="202" t="s">
        <v>533</v>
      </c>
      <c r="C454" s="200"/>
      <c r="D454" s="201"/>
      <c r="E454" s="201"/>
      <c r="F454" s="201"/>
      <c r="G454" s="204"/>
      <c r="H454" s="200"/>
    </row>
    <row r="455" spans="1:16" s="190" customFormat="1" ht="15.6">
      <c r="A455" s="198"/>
      <c r="B455" s="203" t="s">
        <v>569</v>
      </c>
      <c r="C455" s="200">
        <v>1</v>
      </c>
      <c r="D455" s="200">
        <v>5</v>
      </c>
      <c r="E455" s="201"/>
      <c r="F455" s="201"/>
      <c r="G455" s="204">
        <f>PRODUCT(C455:F455)</f>
        <v>5</v>
      </c>
      <c r="H455" s="200"/>
    </row>
    <row r="456" spans="1:16" s="190" customFormat="1" ht="15.6">
      <c r="A456" s="198"/>
      <c r="B456" s="206"/>
      <c r="C456" s="200"/>
      <c r="D456" s="201"/>
      <c r="E456" s="201"/>
      <c r="F456" s="201"/>
      <c r="G456" s="204"/>
      <c r="H456" s="200"/>
    </row>
    <row r="457" spans="1:16" s="190" customFormat="1" ht="15.6">
      <c r="A457" s="198"/>
      <c r="B457" s="202" t="s">
        <v>534</v>
      </c>
      <c r="C457" s="205"/>
      <c r="D457" s="205"/>
      <c r="E457" s="207"/>
      <c r="F457" s="207"/>
      <c r="G457" s="208">
        <f>SUM(G455:G456)</f>
        <v>5</v>
      </c>
      <c r="H457" s="205" t="s">
        <v>169</v>
      </c>
      <c r="J457" s="191"/>
      <c r="K457" s="191"/>
      <c r="L457" s="191"/>
      <c r="M457" s="191"/>
      <c r="N457" s="191"/>
      <c r="O457" s="191"/>
      <c r="P457" s="191"/>
    </row>
    <row r="458" spans="1:16" s="190" customFormat="1" ht="15.6">
      <c r="A458" s="198"/>
      <c r="B458" s="202"/>
      <c r="C458" s="205"/>
      <c r="D458" s="205"/>
      <c r="E458" s="207"/>
      <c r="F458" s="207"/>
      <c r="G458" s="208"/>
      <c r="H458" s="205"/>
      <c r="J458" s="191"/>
      <c r="K458" s="191"/>
      <c r="L458" s="191"/>
      <c r="M458" s="191"/>
      <c r="N458" s="191"/>
      <c r="O458" s="191"/>
      <c r="P458" s="191"/>
    </row>
    <row r="459" spans="1:16" s="190" customFormat="1" ht="15.6">
      <c r="A459" s="198">
        <f>A454+1</f>
        <v>4</v>
      </c>
      <c r="B459" s="202" t="s">
        <v>535</v>
      </c>
      <c r="C459" s="206"/>
      <c r="D459" s="206"/>
      <c r="E459" s="206"/>
      <c r="F459" s="206"/>
      <c r="G459" s="201"/>
      <c r="H459" s="206"/>
    </row>
    <row r="460" spans="1:16" s="190" customFormat="1" ht="15.6">
      <c r="A460" s="198"/>
      <c r="B460" s="202"/>
      <c r="C460" s="206"/>
      <c r="D460" s="206"/>
      <c r="E460" s="206"/>
      <c r="F460" s="206"/>
      <c r="G460" s="209"/>
      <c r="H460" s="206"/>
    </row>
    <row r="461" spans="1:16" s="190" customFormat="1" ht="15.6">
      <c r="A461" s="210"/>
      <c r="B461" s="203" t="s">
        <v>569</v>
      </c>
      <c r="C461" s="211">
        <v>4</v>
      </c>
      <c r="D461" s="212"/>
      <c r="E461" s="209"/>
      <c r="F461" s="213"/>
      <c r="G461" s="209">
        <f>PRODUCT(C461:F461)</f>
        <v>4</v>
      </c>
      <c r="H461" s="200"/>
    </row>
    <row r="462" spans="1:16" s="190" customFormat="1" ht="15.6">
      <c r="A462" s="210"/>
      <c r="B462" s="214"/>
      <c r="C462" s="211"/>
      <c r="D462" s="212"/>
      <c r="E462" s="209"/>
      <c r="F462" s="213"/>
      <c r="G462" s="209"/>
      <c r="H462" s="205"/>
    </row>
    <row r="463" spans="1:16" s="190" customFormat="1" ht="15.6">
      <c r="A463" s="210"/>
      <c r="B463" s="202" t="s">
        <v>534</v>
      </c>
      <c r="C463" s="205"/>
      <c r="D463" s="205"/>
      <c r="E463" s="207"/>
      <c r="F463" s="207"/>
      <c r="G463" s="208">
        <f>SUM(G461:G462)</f>
        <v>4</v>
      </c>
      <c r="H463" s="205" t="s">
        <v>169</v>
      </c>
      <c r="J463" s="191"/>
      <c r="K463" s="191"/>
      <c r="L463" s="191"/>
      <c r="M463" s="191"/>
      <c r="N463" s="191"/>
      <c r="O463" s="191"/>
      <c r="P463" s="191"/>
    </row>
    <row r="464" spans="1:16" s="190" customFormat="1" ht="15.6">
      <c r="A464" s="198"/>
      <c r="B464" s="202"/>
      <c r="C464" s="205"/>
      <c r="D464" s="205"/>
      <c r="E464" s="207"/>
      <c r="F464" s="207"/>
      <c r="G464" s="208"/>
      <c r="H464" s="205"/>
      <c r="J464" s="191"/>
      <c r="K464" s="191"/>
      <c r="L464" s="191"/>
      <c r="M464" s="191"/>
      <c r="N464" s="191"/>
      <c r="O464" s="191"/>
      <c r="P464" s="191"/>
    </row>
    <row r="465" spans="1:16" s="190" customFormat="1" ht="15.6">
      <c r="A465" s="198">
        <f>A459+1</f>
        <v>5</v>
      </c>
      <c r="B465" s="202" t="s">
        <v>536</v>
      </c>
      <c r="C465" s="200"/>
      <c r="D465" s="201"/>
      <c r="E465" s="201"/>
      <c r="F465" s="201"/>
      <c r="G465" s="204"/>
      <c r="H465" s="200"/>
      <c r="J465" s="191"/>
      <c r="K465" s="191"/>
      <c r="L465" s="191"/>
      <c r="M465" s="191"/>
      <c r="N465" s="191"/>
      <c r="O465" s="191"/>
      <c r="P465" s="191"/>
    </row>
    <row r="466" spans="1:16" s="190" customFormat="1" ht="15.6">
      <c r="A466" s="198"/>
      <c r="B466" s="203" t="s">
        <v>569</v>
      </c>
      <c r="C466" s="200">
        <v>1</v>
      </c>
      <c r="D466" s="200">
        <v>4</v>
      </c>
      <c r="E466" s="200"/>
      <c r="F466" s="200"/>
      <c r="G466" s="204">
        <f>PRODUCT(C466:F466)</f>
        <v>4</v>
      </c>
      <c r="H466" s="200"/>
      <c r="J466" s="191"/>
      <c r="K466" s="191"/>
      <c r="L466" s="191"/>
      <c r="M466" s="191"/>
      <c r="N466" s="191"/>
      <c r="O466" s="191"/>
      <c r="P466" s="191"/>
    </row>
    <row r="467" spans="1:16" s="190" customFormat="1" ht="15.6">
      <c r="A467" s="198"/>
      <c r="B467" s="206"/>
      <c r="C467" s="200"/>
      <c r="D467" s="200"/>
      <c r="E467" s="201"/>
      <c r="F467" s="201"/>
      <c r="G467" s="204"/>
      <c r="H467" s="200"/>
      <c r="J467" s="191"/>
      <c r="K467" s="191"/>
      <c r="L467" s="191"/>
      <c r="M467" s="191"/>
      <c r="N467" s="191"/>
      <c r="O467" s="191"/>
      <c r="P467" s="191"/>
    </row>
    <row r="468" spans="1:16" s="191" customFormat="1" ht="15.6">
      <c r="A468" s="198"/>
      <c r="B468" s="202" t="s">
        <v>537</v>
      </c>
      <c r="C468" s="205"/>
      <c r="D468" s="205"/>
      <c r="E468" s="207"/>
      <c r="F468" s="207"/>
      <c r="G468" s="208">
        <f>SUM(G466:G467)</f>
        <v>4</v>
      </c>
      <c r="H468" s="205" t="s">
        <v>169</v>
      </c>
    </row>
    <row r="469" spans="1:16" s="191" customFormat="1" ht="15.6">
      <c r="A469" s="198"/>
      <c r="B469" s="202"/>
      <c r="C469" s="205"/>
      <c r="D469" s="205"/>
      <c r="E469" s="207"/>
      <c r="F469" s="207"/>
      <c r="G469" s="208"/>
      <c r="H469" s="205"/>
    </row>
    <row r="470" spans="1:16" s="190" customFormat="1" ht="15.6">
      <c r="A470" s="198">
        <f>A465+1</f>
        <v>6</v>
      </c>
      <c r="B470" s="202" t="s">
        <v>538</v>
      </c>
      <c r="C470" s="200"/>
      <c r="D470" s="201"/>
      <c r="E470" s="201"/>
      <c r="F470" s="201"/>
      <c r="G470" s="204"/>
      <c r="H470" s="200"/>
    </row>
    <row r="471" spans="1:16" s="190" customFormat="1" ht="15.6">
      <c r="A471" s="198"/>
      <c r="B471" s="203" t="s">
        <v>568</v>
      </c>
      <c r="C471" s="200">
        <v>1</v>
      </c>
      <c r="D471" s="201">
        <v>4</v>
      </c>
      <c r="E471" s="200"/>
      <c r="F471" s="200"/>
      <c r="G471" s="204">
        <f>PRODUCT(C471:F471)</f>
        <v>4</v>
      </c>
      <c r="H471" s="200"/>
    </row>
    <row r="472" spans="1:16" s="190" customFormat="1" ht="15.6">
      <c r="A472" s="198"/>
      <c r="B472" s="206"/>
      <c r="C472" s="200"/>
      <c r="D472" s="200"/>
      <c r="E472" s="201"/>
      <c r="F472" s="201"/>
      <c r="G472" s="204"/>
      <c r="H472" s="200"/>
    </row>
    <row r="473" spans="1:16" s="191" customFormat="1" ht="15.6">
      <c r="A473" s="198"/>
      <c r="B473" s="202" t="s">
        <v>537</v>
      </c>
      <c r="C473" s="205"/>
      <c r="D473" s="205"/>
      <c r="E473" s="207"/>
      <c r="F473" s="207"/>
      <c r="G473" s="208">
        <f>SUM(G471:G472)</f>
        <v>4</v>
      </c>
      <c r="H473" s="205" t="s">
        <v>169</v>
      </c>
      <c r="J473" s="190"/>
      <c r="K473" s="190"/>
      <c r="L473" s="190"/>
      <c r="M473" s="190"/>
      <c r="N473" s="190"/>
      <c r="O473" s="190"/>
      <c r="P473" s="190"/>
    </row>
    <row r="474" spans="1:16" s="191" customFormat="1" ht="15.6">
      <c r="A474" s="215"/>
      <c r="B474" s="216"/>
      <c r="C474" s="220"/>
      <c r="D474" s="220"/>
      <c r="E474" s="221"/>
      <c r="F474" s="221"/>
      <c r="G474" s="222"/>
      <c r="H474" s="220"/>
      <c r="J474" s="190"/>
      <c r="K474" s="190"/>
      <c r="L474" s="190"/>
      <c r="M474" s="190"/>
      <c r="N474" s="190"/>
      <c r="O474" s="190"/>
      <c r="P474" s="190"/>
    </row>
    <row r="475" spans="1:16" s="190" customFormat="1" ht="15.6">
      <c r="A475" s="198">
        <f>A470+1</f>
        <v>7</v>
      </c>
      <c r="B475" s="202" t="s">
        <v>577</v>
      </c>
      <c r="C475" s="200"/>
      <c r="D475" s="201"/>
      <c r="E475" s="201"/>
      <c r="F475" s="201"/>
      <c r="G475" s="204"/>
      <c r="H475" s="200"/>
      <c r="J475" s="191"/>
      <c r="K475" s="191"/>
      <c r="L475" s="191"/>
      <c r="M475" s="191"/>
      <c r="N475" s="191"/>
      <c r="O475" s="191"/>
      <c r="P475" s="191"/>
    </row>
    <row r="476" spans="1:16" s="190" customFormat="1" ht="15.6">
      <c r="A476" s="198"/>
      <c r="B476" s="206"/>
      <c r="C476" s="200">
        <v>1</v>
      </c>
      <c r="D476" s="200">
        <v>2</v>
      </c>
      <c r="E476" s="200"/>
      <c r="F476" s="200"/>
      <c r="G476" s="204">
        <f>PRODUCT(C476:F476)</f>
        <v>2</v>
      </c>
      <c r="H476" s="200"/>
    </row>
    <row r="477" spans="1:16" s="190" customFormat="1" ht="15.6">
      <c r="A477" s="198"/>
      <c r="B477" s="206"/>
      <c r="C477" s="200"/>
      <c r="D477" s="200"/>
      <c r="E477" s="200"/>
      <c r="F477" s="200"/>
      <c r="G477" s="204"/>
      <c r="H477" s="200"/>
    </row>
    <row r="478" spans="1:16" s="190" customFormat="1" ht="15.6">
      <c r="A478" s="198"/>
      <c r="B478" s="206"/>
      <c r="C478" s="200"/>
      <c r="D478" s="200"/>
      <c r="E478" s="201"/>
      <c r="F478" s="201"/>
      <c r="G478" s="204"/>
      <c r="H478" s="200"/>
    </row>
    <row r="479" spans="1:16" s="191" customFormat="1" ht="15.6">
      <c r="A479" s="198"/>
      <c r="B479" s="202" t="s">
        <v>537</v>
      </c>
      <c r="C479" s="205"/>
      <c r="D479" s="205"/>
      <c r="E479" s="207"/>
      <c r="F479" s="207"/>
      <c r="G479" s="208">
        <f>SUM(G476:G478)</f>
        <v>2</v>
      </c>
      <c r="H479" s="205" t="s">
        <v>169</v>
      </c>
      <c r="J479" s="190"/>
      <c r="K479" s="190"/>
      <c r="L479" s="190"/>
      <c r="M479" s="190"/>
      <c r="N479" s="190"/>
      <c r="O479" s="190"/>
      <c r="P479" s="190"/>
    </row>
    <row r="480" spans="1:16" s="191" customFormat="1" ht="15.6">
      <c r="A480" s="241"/>
      <c r="B480" s="253"/>
      <c r="C480" s="247"/>
      <c r="D480" s="247"/>
      <c r="E480" s="245"/>
      <c r="F480" s="245"/>
      <c r="G480" s="246"/>
      <c r="H480" s="247"/>
      <c r="J480" s="190"/>
      <c r="K480" s="190"/>
      <c r="L480" s="190"/>
      <c r="M480" s="190"/>
      <c r="N480" s="190"/>
      <c r="O480" s="190"/>
      <c r="P480" s="190"/>
    </row>
    <row r="481" spans="1:16" s="191" customFormat="1" ht="15.6">
      <c r="A481" s="198">
        <f>A475+1</f>
        <v>8</v>
      </c>
      <c r="B481" s="202" t="s">
        <v>646</v>
      </c>
      <c r="C481" s="200"/>
      <c r="D481" s="201"/>
      <c r="E481" s="201"/>
      <c r="F481" s="201"/>
      <c r="G481" s="204"/>
      <c r="H481" s="200"/>
    </row>
    <row r="482" spans="1:16" s="191" customFormat="1" ht="15.6">
      <c r="A482" s="198"/>
      <c r="B482" s="206"/>
      <c r="C482" s="200">
        <v>1</v>
      </c>
      <c r="D482" s="200">
        <v>3</v>
      </c>
      <c r="E482" s="200"/>
      <c r="F482" s="200"/>
      <c r="G482" s="204">
        <f>PRODUCT(C482:F482)</f>
        <v>3</v>
      </c>
      <c r="H482" s="200"/>
      <c r="J482" s="190"/>
      <c r="K482" s="190"/>
      <c r="L482" s="190"/>
      <c r="M482" s="190"/>
      <c r="N482" s="190"/>
      <c r="O482" s="190"/>
      <c r="P482" s="190"/>
    </row>
    <row r="483" spans="1:16" s="191" customFormat="1" ht="15.6">
      <c r="A483" s="198"/>
      <c r="B483" s="206"/>
      <c r="C483" s="200"/>
      <c r="D483" s="200"/>
      <c r="E483" s="200"/>
      <c r="F483" s="200"/>
      <c r="G483" s="204"/>
      <c r="H483" s="200"/>
      <c r="J483" s="190"/>
      <c r="K483" s="190"/>
      <c r="L483" s="190"/>
      <c r="M483" s="190"/>
      <c r="N483" s="190"/>
      <c r="O483" s="190"/>
      <c r="P483" s="190"/>
    </row>
    <row r="484" spans="1:16" s="191" customFormat="1" ht="15.6">
      <c r="A484" s="198"/>
      <c r="B484" s="206"/>
      <c r="C484" s="200"/>
      <c r="D484" s="200"/>
      <c r="E484" s="201"/>
      <c r="F484" s="201"/>
      <c r="G484" s="204"/>
      <c r="H484" s="200"/>
      <c r="J484" s="190"/>
      <c r="K484" s="190"/>
      <c r="L484" s="190"/>
      <c r="M484" s="190"/>
      <c r="N484" s="190"/>
      <c r="O484" s="190"/>
      <c r="P484" s="190"/>
    </row>
    <row r="485" spans="1:16" s="191" customFormat="1" ht="15.6">
      <c r="A485" s="198"/>
      <c r="B485" s="202" t="s">
        <v>537</v>
      </c>
      <c r="C485" s="205"/>
      <c r="D485" s="205"/>
      <c r="E485" s="207"/>
      <c r="F485" s="207"/>
      <c r="G485" s="208">
        <f>SUM(G482:G484)</f>
        <v>3</v>
      </c>
      <c r="H485" s="205" t="s">
        <v>169</v>
      </c>
      <c r="J485" s="190"/>
      <c r="K485" s="190"/>
      <c r="L485" s="190"/>
      <c r="M485" s="190"/>
      <c r="N485" s="190"/>
      <c r="O485" s="190"/>
      <c r="P485" s="190"/>
    </row>
    <row r="486" spans="1:16" s="190" customFormat="1" ht="15.6">
      <c r="A486" s="215"/>
      <c r="B486" s="219"/>
      <c r="C486" s="217"/>
      <c r="D486" s="217"/>
      <c r="E486" s="218"/>
      <c r="F486" s="218"/>
      <c r="G486" s="218"/>
      <c r="H486" s="217"/>
    </row>
    <row r="487" spans="1:16" s="190" customFormat="1" ht="15.6">
      <c r="A487" s="198">
        <f>A481+1</f>
        <v>9</v>
      </c>
      <c r="B487" s="202" t="s">
        <v>673</v>
      </c>
      <c r="C487" s="200"/>
      <c r="D487" s="201"/>
      <c r="E487" s="201"/>
      <c r="F487" s="201"/>
      <c r="G487" s="204"/>
      <c r="H487" s="200"/>
    </row>
    <row r="488" spans="1:16" s="190" customFormat="1" ht="15.6">
      <c r="A488" s="198"/>
      <c r="B488" s="203" t="s">
        <v>568</v>
      </c>
      <c r="C488" s="200">
        <v>1</v>
      </c>
      <c r="D488" s="200">
        <v>2</v>
      </c>
      <c r="E488" s="200"/>
      <c r="F488" s="200"/>
      <c r="G488" s="204">
        <f>PRODUCT(C488:F488)</f>
        <v>2</v>
      </c>
      <c r="H488" s="200"/>
    </row>
    <row r="489" spans="1:16" s="190" customFormat="1" ht="15.6">
      <c r="A489" s="198"/>
      <c r="B489" s="206"/>
      <c r="C489" s="200"/>
      <c r="D489" s="200"/>
      <c r="E489" s="200"/>
      <c r="F489" s="200"/>
      <c r="G489" s="204"/>
      <c r="H489" s="200"/>
    </row>
    <row r="490" spans="1:16" s="190" customFormat="1" ht="15.6">
      <c r="A490" s="198"/>
      <c r="B490" s="206"/>
      <c r="C490" s="200"/>
      <c r="D490" s="200"/>
      <c r="E490" s="201"/>
      <c r="F490" s="201"/>
      <c r="G490" s="204"/>
      <c r="H490" s="200"/>
    </row>
    <row r="491" spans="1:16" s="191" customFormat="1" ht="15.6">
      <c r="A491" s="198"/>
      <c r="B491" s="202" t="s">
        <v>537</v>
      </c>
      <c r="C491" s="205"/>
      <c r="D491" s="205"/>
      <c r="E491" s="207"/>
      <c r="F491" s="207"/>
      <c r="G491" s="208">
        <f>SUM(G488:G490)</f>
        <v>2</v>
      </c>
      <c r="H491" s="205" t="s">
        <v>169</v>
      </c>
      <c r="J491" s="190"/>
      <c r="K491" s="190"/>
      <c r="L491" s="190"/>
      <c r="M491" s="190"/>
      <c r="N491" s="190"/>
      <c r="O491" s="190"/>
      <c r="P491" s="190"/>
    </row>
    <row r="492" spans="1:16" s="190" customFormat="1" ht="15.6">
      <c r="A492" s="198"/>
      <c r="B492" s="206"/>
      <c r="C492" s="200"/>
      <c r="D492" s="201"/>
      <c r="E492" s="201"/>
      <c r="F492" s="201"/>
      <c r="G492" s="204"/>
      <c r="H492" s="200"/>
    </row>
    <row r="493" spans="1:16" s="190" customFormat="1" ht="15.6">
      <c r="A493" s="198">
        <f>A487+1</f>
        <v>10</v>
      </c>
      <c r="B493" s="202" t="s">
        <v>540</v>
      </c>
      <c r="C493" s="200"/>
      <c r="D493" s="201"/>
      <c r="E493" s="201"/>
      <c r="F493" s="201"/>
      <c r="G493" s="204"/>
      <c r="H493" s="200"/>
    </row>
    <row r="494" spans="1:16" s="190" customFormat="1" ht="15.6">
      <c r="A494" s="198"/>
      <c r="B494" s="206" t="s">
        <v>541</v>
      </c>
      <c r="C494" s="200">
        <v>1</v>
      </c>
      <c r="D494" s="200">
        <v>6</v>
      </c>
      <c r="E494" s="200"/>
      <c r="F494" s="200"/>
      <c r="G494" s="204">
        <f>PRODUCT(C494:F494)</f>
        <v>6</v>
      </c>
      <c r="H494" s="200"/>
    </row>
    <row r="495" spans="1:16" s="190" customFormat="1" ht="15.6">
      <c r="A495" s="198"/>
      <c r="B495" s="206"/>
      <c r="C495" s="200"/>
      <c r="D495" s="200"/>
      <c r="E495" s="200"/>
      <c r="F495" s="200"/>
      <c r="G495" s="204"/>
      <c r="H495" s="200"/>
    </row>
    <row r="496" spans="1:16" s="190" customFormat="1" ht="15.6">
      <c r="A496" s="198"/>
      <c r="B496" s="206"/>
      <c r="C496" s="200"/>
      <c r="D496" s="200"/>
      <c r="E496" s="201"/>
      <c r="F496" s="201"/>
      <c r="G496" s="204"/>
      <c r="H496" s="200"/>
    </row>
    <row r="497" spans="1:16" s="191" customFormat="1" ht="15.6">
      <c r="A497" s="198"/>
      <c r="B497" s="202" t="s">
        <v>537</v>
      </c>
      <c r="C497" s="205"/>
      <c r="D497" s="205"/>
      <c r="E497" s="207"/>
      <c r="F497" s="207"/>
      <c r="G497" s="208">
        <f>SUM(G494:G496)</f>
        <v>6</v>
      </c>
      <c r="H497" s="205" t="s">
        <v>169</v>
      </c>
      <c r="J497" s="190"/>
      <c r="K497" s="190"/>
      <c r="L497" s="190"/>
      <c r="M497" s="190"/>
      <c r="N497" s="190"/>
      <c r="O497" s="190"/>
      <c r="P497" s="190"/>
    </row>
    <row r="498" spans="1:16" s="190" customFormat="1" ht="15.6">
      <c r="A498" s="198"/>
      <c r="B498" s="206"/>
      <c r="C498" s="200"/>
      <c r="D498" s="200"/>
      <c r="E498" s="201"/>
      <c r="F498" s="201"/>
      <c r="G498" s="201"/>
      <c r="H498" s="200"/>
    </row>
    <row r="499" spans="1:16" s="190" customFormat="1" ht="15.6">
      <c r="A499" s="198">
        <f>A493+1</f>
        <v>11</v>
      </c>
      <c r="B499" s="202" t="s">
        <v>542</v>
      </c>
      <c r="C499" s="200"/>
      <c r="D499" s="201"/>
      <c r="E499" s="201"/>
      <c r="F499" s="201"/>
      <c r="G499" s="204"/>
      <c r="H499" s="200"/>
    </row>
    <row r="500" spans="1:16" s="190" customFormat="1" ht="15.6">
      <c r="A500" s="198"/>
      <c r="B500" s="202"/>
      <c r="C500" s="200"/>
      <c r="D500" s="201"/>
      <c r="E500" s="201"/>
      <c r="F500" s="201"/>
      <c r="G500" s="204"/>
      <c r="H500" s="200"/>
    </row>
    <row r="501" spans="1:16" s="190" customFormat="1" ht="15.6">
      <c r="A501" s="198"/>
      <c r="B501" s="248" t="s">
        <v>543</v>
      </c>
      <c r="C501" s="200">
        <v>12</v>
      </c>
      <c r="D501" s="201">
        <v>2</v>
      </c>
      <c r="E501" s="201"/>
      <c r="F501" s="201"/>
      <c r="G501" s="204">
        <f>PRODUCT(C501:F501)</f>
        <v>24</v>
      </c>
      <c r="H501" s="200"/>
    </row>
    <row r="502" spans="1:16" s="190" customFormat="1" ht="15.6">
      <c r="A502" s="198"/>
      <c r="B502" s="206"/>
      <c r="C502" s="200"/>
      <c r="D502" s="201"/>
      <c r="E502" s="201"/>
      <c r="F502" s="201"/>
      <c r="G502" s="204"/>
      <c r="H502" s="200"/>
    </row>
    <row r="503" spans="1:16" s="190" customFormat="1" ht="15.6">
      <c r="A503" s="198"/>
      <c r="B503" s="223" t="s">
        <v>537</v>
      </c>
      <c r="C503" s="205"/>
      <c r="D503" s="207"/>
      <c r="E503" s="207"/>
      <c r="F503" s="207"/>
      <c r="G503" s="208">
        <f>ROUND(SUM(G501:G502),0)</f>
        <v>24</v>
      </c>
      <c r="H503" s="205" t="s">
        <v>169</v>
      </c>
    </row>
    <row r="504" spans="1:16" s="190" customFormat="1" ht="15.6">
      <c r="A504" s="198"/>
      <c r="B504" s="223"/>
      <c r="C504" s="205"/>
      <c r="D504" s="207"/>
      <c r="E504" s="207"/>
      <c r="F504" s="207"/>
      <c r="G504" s="208"/>
      <c r="H504" s="205"/>
    </row>
    <row r="505" spans="1:16" s="190" customFormat="1" ht="15.6">
      <c r="A505" s="198">
        <f>A499+1</f>
        <v>12</v>
      </c>
      <c r="B505" s="202" t="s">
        <v>544</v>
      </c>
      <c r="C505" s="205"/>
      <c r="D505" s="207"/>
      <c r="E505" s="207"/>
      <c r="F505" s="207"/>
      <c r="G505" s="208"/>
      <c r="H505" s="205"/>
    </row>
    <row r="506" spans="1:16" s="190" customFormat="1" ht="15.6">
      <c r="A506" s="198" t="s">
        <v>70</v>
      </c>
      <c r="B506" s="249" t="s">
        <v>644</v>
      </c>
      <c r="C506" s="200">
        <v>1</v>
      </c>
      <c r="D506" s="201">
        <f>6+5.72+3.925</f>
        <v>15.645</v>
      </c>
      <c r="E506" s="207"/>
      <c r="F506" s="207"/>
      <c r="G506" s="204">
        <f>PRODUCT(C506:F506)</f>
        <v>15.645</v>
      </c>
      <c r="H506" s="200" t="s">
        <v>9</v>
      </c>
    </row>
    <row r="507" spans="1:16" s="190" customFormat="1" ht="15.6">
      <c r="A507" s="198"/>
      <c r="B507" s="202"/>
      <c r="C507" s="205"/>
      <c r="D507" s="201"/>
      <c r="E507" s="207"/>
      <c r="F507" s="207"/>
      <c r="G507" s="204"/>
      <c r="H507" s="200"/>
    </row>
    <row r="508" spans="1:16" s="190" customFormat="1" ht="15.6">
      <c r="A508" s="198"/>
      <c r="B508" s="202"/>
      <c r="C508" s="205"/>
      <c r="D508" s="207"/>
      <c r="E508" s="207"/>
      <c r="F508" s="207"/>
      <c r="G508" s="208">
        <f>ROUND(SUM(G506:G507),0)</f>
        <v>16</v>
      </c>
      <c r="H508" s="205" t="s">
        <v>9</v>
      </c>
    </row>
    <row r="509" spans="1:16" s="190" customFormat="1" ht="15.6">
      <c r="A509" s="241"/>
      <c r="B509" s="253"/>
      <c r="C509" s="247"/>
      <c r="D509" s="245"/>
      <c r="E509" s="245"/>
      <c r="F509" s="245"/>
      <c r="G509" s="246"/>
      <c r="H509" s="247"/>
    </row>
    <row r="510" spans="1:16" s="190" customFormat="1" ht="15.6">
      <c r="A510" s="198" t="s">
        <v>72</v>
      </c>
      <c r="B510" s="249" t="s">
        <v>545</v>
      </c>
      <c r="C510" s="200">
        <v>1</v>
      </c>
      <c r="D510" s="201">
        <f>6+5.72+3.925+15</f>
        <v>30.645</v>
      </c>
      <c r="E510" s="207"/>
      <c r="F510" s="207"/>
      <c r="G510" s="204">
        <f>PRODUCT(C510:F510)</f>
        <v>30.645</v>
      </c>
      <c r="H510" s="200" t="s">
        <v>9</v>
      </c>
    </row>
    <row r="511" spans="1:16" s="190" customFormat="1" ht="15.6">
      <c r="A511" s="198"/>
      <c r="B511" s="202"/>
      <c r="C511" s="205"/>
      <c r="D511" s="201"/>
      <c r="E511" s="207"/>
      <c r="F511" s="207"/>
      <c r="G511" s="204"/>
      <c r="H511" s="200"/>
    </row>
    <row r="512" spans="1:16" s="190" customFormat="1" ht="15.6">
      <c r="A512" s="198"/>
      <c r="B512" s="202"/>
      <c r="C512" s="205"/>
      <c r="D512" s="207"/>
      <c r="E512" s="207"/>
      <c r="F512" s="207"/>
      <c r="G512" s="208">
        <f>ROUND(SUM(G510:G511),0)</f>
        <v>31</v>
      </c>
      <c r="H512" s="205" t="s">
        <v>9</v>
      </c>
    </row>
    <row r="513" spans="1:16" s="190" customFormat="1" ht="15.6">
      <c r="A513" s="198" t="s">
        <v>81</v>
      </c>
      <c r="B513" s="249" t="s">
        <v>545</v>
      </c>
      <c r="C513" s="205"/>
      <c r="D513" s="207"/>
      <c r="E513" s="207"/>
      <c r="F513" s="207"/>
      <c r="G513" s="208"/>
      <c r="H513" s="205"/>
    </row>
    <row r="514" spans="1:16" s="190" customFormat="1" ht="15.6">
      <c r="A514" s="198"/>
      <c r="B514" s="202"/>
      <c r="C514" s="200">
        <v>1</v>
      </c>
      <c r="D514" s="201">
        <v>4</v>
      </c>
      <c r="E514" s="207"/>
      <c r="F514" s="207"/>
      <c r="G514" s="204">
        <f>PRODUCT(C514:F514)</f>
        <v>4</v>
      </c>
      <c r="H514" s="200"/>
      <c r="J514"/>
      <c r="K514"/>
      <c r="L514"/>
      <c r="M514"/>
      <c r="N514"/>
      <c r="O514"/>
      <c r="P514"/>
    </row>
    <row r="515" spans="1:16" s="190" customFormat="1" ht="15.6">
      <c r="A515" s="198"/>
      <c r="B515" s="202"/>
      <c r="C515" s="205"/>
      <c r="D515" s="207"/>
      <c r="E515" s="207"/>
      <c r="F515" s="207"/>
      <c r="G515" s="204"/>
      <c r="H515" s="200"/>
      <c r="J515"/>
      <c r="K515"/>
      <c r="L515"/>
      <c r="M515"/>
      <c r="N515"/>
      <c r="O515"/>
      <c r="P515"/>
    </row>
    <row r="516" spans="1:16" s="190" customFormat="1" ht="15.6">
      <c r="A516" s="198"/>
      <c r="B516" s="202"/>
      <c r="C516" s="205"/>
      <c r="D516" s="207"/>
      <c r="E516" s="207"/>
      <c r="F516" s="207"/>
      <c r="G516" s="208">
        <f>ROUND(SUM(G514:G515),0)</f>
        <v>4</v>
      </c>
      <c r="H516" s="205" t="s">
        <v>169</v>
      </c>
      <c r="J516"/>
      <c r="K516"/>
      <c r="L516"/>
      <c r="M516"/>
      <c r="N516"/>
      <c r="O516"/>
      <c r="P516"/>
    </row>
    <row r="517" spans="1:16" s="190" customFormat="1" ht="15.6">
      <c r="A517" s="198"/>
      <c r="B517" s="202"/>
      <c r="C517" s="205"/>
      <c r="D517" s="207"/>
      <c r="E517" s="207"/>
      <c r="F517" s="207"/>
      <c r="G517" s="208"/>
      <c r="H517" s="205"/>
    </row>
    <row r="518" spans="1:16" s="190" customFormat="1" ht="15.6">
      <c r="A518" s="198" t="s">
        <v>81</v>
      </c>
      <c r="B518" s="249" t="s">
        <v>546</v>
      </c>
      <c r="C518" s="200">
        <v>1</v>
      </c>
      <c r="D518" s="201">
        <f>6+4+6+3+15</f>
        <v>34</v>
      </c>
      <c r="E518" s="207"/>
      <c r="F518" s="207"/>
      <c r="G518" s="204">
        <f>PRODUCT(C518:F518)</f>
        <v>34</v>
      </c>
      <c r="H518" s="200" t="s">
        <v>9</v>
      </c>
    </row>
    <row r="519" spans="1:16" s="190" customFormat="1" ht="15.6">
      <c r="A519" s="198"/>
      <c r="B519" s="202"/>
      <c r="C519" s="205"/>
      <c r="D519" s="207"/>
      <c r="E519" s="207"/>
      <c r="F519" s="207"/>
      <c r="G519" s="204"/>
      <c r="H519" s="200"/>
    </row>
    <row r="520" spans="1:16" s="190" customFormat="1" ht="15.6">
      <c r="A520" s="198"/>
      <c r="B520" s="202"/>
      <c r="C520" s="205"/>
      <c r="D520" s="207"/>
      <c r="E520" s="207"/>
      <c r="F520" s="207"/>
      <c r="G520" s="208">
        <f>ROUND(SUM(G518:G519),0)</f>
        <v>34</v>
      </c>
      <c r="H520" s="205" t="s">
        <v>9</v>
      </c>
    </row>
    <row r="521" spans="1:16" s="190" customFormat="1" ht="15.6">
      <c r="A521" s="198" t="s">
        <v>86</v>
      </c>
      <c r="B521" s="249" t="s">
        <v>645</v>
      </c>
      <c r="C521" s="205"/>
      <c r="D521" s="207"/>
      <c r="E521" s="207"/>
      <c r="F521" s="207"/>
      <c r="G521" s="208"/>
      <c r="H521" s="205"/>
    </row>
    <row r="522" spans="1:16" s="190" customFormat="1" ht="15.6">
      <c r="A522" s="198"/>
      <c r="B522" s="202"/>
      <c r="C522" s="200">
        <v>1</v>
      </c>
      <c r="D522" s="201">
        <v>4</v>
      </c>
      <c r="E522" s="207"/>
      <c r="F522" s="207"/>
      <c r="G522" s="204">
        <f>PRODUCT(C522:F522)</f>
        <v>4</v>
      </c>
      <c r="H522" s="200"/>
      <c r="J522" s="191"/>
      <c r="K522" s="191"/>
      <c r="L522" s="191"/>
      <c r="M522" s="191"/>
      <c r="N522" s="191"/>
      <c r="O522" s="191"/>
      <c r="P522" s="191"/>
    </row>
    <row r="523" spans="1:16" s="190" customFormat="1" ht="15.6">
      <c r="A523" s="198"/>
      <c r="B523" s="202"/>
      <c r="C523" s="205"/>
      <c r="D523" s="207"/>
      <c r="E523" s="207"/>
      <c r="F523" s="207"/>
      <c r="G523" s="204"/>
      <c r="H523" s="200"/>
      <c r="J523" s="191"/>
      <c r="K523" s="191"/>
      <c r="L523" s="191"/>
      <c r="M523" s="191"/>
      <c r="N523" s="191"/>
      <c r="O523" s="191"/>
      <c r="P523" s="191"/>
    </row>
    <row r="524" spans="1:16" s="190" customFormat="1" ht="15.6">
      <c r="A524" s="198"/>
      <c r="B524" s="202"/>
      <c r="C524" s="205"/>
      <c r="D524" s="207"/>
      <c r="E524" s="207"/>
      <c r="F524" s="207"/>
      <c r="G524" s="208">
        <f>ROUND(SUM(G522:G523),0)</f>
        <v>4</v>
      </c>
      <c r="H524" s="205" t="s">
        <v>169</v>
      </c>
      <c r="J524" s="191"/>
      <c r="K524" s="191"/>
      <c r="L524" s="191"/>
      <c r="M524" s="191"/>
      <c r="N524" s="191"/>
      <c r="O524" s="191"/>
      <c r="P524" s="191"/>
    </row>
    <row r="525" spans="1:16" s="190" customFormat="1" ht="15.6">
      <c r="A525" s="198" t="s">
        <v>170</v>
      </c>
      <c r="B525" s="249" t="s">
        <v>666</v>
      </c>
      <c r="C525" s="200">
        <v>1</v>
      </c>
      <c r="D525" s="201">
        <f>35+15</f>
        <v>50</v>
      </c>
      <c r="E525" s="207"/>
      <c r="F525" s="207"/>
      <c r="G525" s="204">
        <f>PRODUCT(C525:F525)</f>
        <v>50</v>
      </c>
      <c r="H525" s="200" t="s">
        <v>9</v>
      </c>
      <c r="J525" s="191"/>
      <c r="K525" s="191"/>
      <c r="L525" s="191"/>
      <c r="M525" s="191"/>
      <c r="N525" s="191"/>
      <c r="O525" s="191"/>
      <c r="P525" s="191"/>
    </row>
    <row r="526" spans="1:16" s="190" customFormat="1" ht="15.6">
      <c r="A526" s="198"/>
      <c r="B526" s="202"/>
      <c r="C526" s="205"/>
      <c r="D526" s="207"/>
      <c r="E526" s="207"/>
      <c r="F526" s="207"/>
      <c r="G526" s="204"/>
      <c r="H526" s="200"/>
      <c r="J526" s="191"/>
      <c r="K526" s="191"/>
      <c r="L526" s="191"/>
      <c r="M526" s="191"/>
      <c r="N526" s="191"/>
      <c r="O526" s="191"/>
      <c r="P526" s="191"/>
    </row>
    <row r="527" spans="1:16" s="190" customFormat="1" ht="15.6">
      <c r="A527" s="198"/>
      <c r="B527" s="202"/>
      <c r="C527" s="205"/>
      <c r="D527" s="207"/>
      <c r="E527" s="207"/>
      <c r="F527" s="207"/>
      <c r="G527" s="208">
        <f>ROUND(SUM(G525:G526),0)</f>
        <v>50</v>
      </c>
      <c r="H527" s="205" t="s">
        <v>9</v>
      </c>
      <c r="J527" s="191"/>
      <c r="K527" s="191"/>
      <c r="L527" s="191"/>
      <c r="M527" s="191"/>
      <c r="N527" s="191"/>
      <c r="O527" s="191"/>
      <c r="P527" s="191"/>
    </row>
    <row r="528" spans="1:16" s="190" customFormat="1" ht="15.6">
      <c r="A528" s="241"/>
      <c r="B528" s="253"/>
      <c r="C528" s="247"/>
      <c r="D528" s="245"/>
      <c r="E528" s="245"/>
      <c r="F528" s="245"/>
      <c r="G528" s="246"/>
      <c r="H528" s="247"/>
      <c r="J528" s="191"/>
      <c r="K528" s="191"/>
      <c r="L528" s="191"/>
      <c r="M528" s="191"/>
      <c r="N528" s="191"/>
      <c r="O528" s="191"/>
      <c r="P528" s="191"/>
    </row>
    <row r="529" spans="1:16" s="190" customFormat="1" ht="15.6">
      <c r="A529" s="241">
        <f>A505+1</f>
        <v>13</v>
      </c>
      <c r="B529" s="253" t="s">
        <v>844</v>
      </c>
      <c r="C529" s="247"/>
      <c r="D529" s="245"/>
      <c r="E529" s="245"/>
      <c r="F529" s="245"/>
      <c r="G529" s="246"/>
      <c r="H529" s="247"/>
    </row>
    <row r="530" spans="1:16" customFormat="1" ht="15.6">
      <c r="A530" s="363"/>
      <c r="B530" s="369" t="s">
        <v>845</v>
      </c>
      <c r="C530" s="364">
        <v>4</v>
      </c>
      <c r="D530" s="365">
        <f>3+0.9+0.6</f>
        <v>4.5</v>
      </c>
      <c r="E530" s="365"/>
      <c r="F530" s="366"/>
      <c r="G530" s="370">
        <f>+PRODUCT(C530:F530)</f>
        <v>18</v>
      </c>
      <c r="H530" s="371" t="s">
        <v>9</v>
      </c>
      <c r="J530" s="190"/>
      <c r="K530" s="190"/>
      <c r="L530" s="190"/>
      <c r="M530" s="190"/>
      <c r="N530" s="190"/>
      <c r="O530" s="190"/>
      <c r="P530" s="190"/>
    </row>
    <row r="531" spans="1:16" customFormat="1" ht="15.6">
      <c r="A531" s="372"/>
      <c r="B531" s="369"/>
      <c r="C531" s="364"/>
      <c r="D531" s="365"/>
      <c r="E531" s="365"/>
      <c r="F531" s="366"/>
      <c r="G531" s="367"/>
      <c r="H531" s="368"/>
      <c r="J531" s="190"/>
      <c r="K531" s="190"/>
      <c r="L531" s="190"/>
      <c r="M531" s="190"/>
      <c r="N531" s="190"/>
      <c r="O531" s="190"/>
      <c r="P531" s="190"/>
    </row>
    <row r="532" spans="1:16" customFormat="1" ht="15.6">
      <c r="A532" s="372"/>
      <c r="B532" s="369"/>
      <c r="C532" s="364"/>
      <c r="D532" s="365"/>
      <c r="E532" s="365"/>
      <c r="F532" s="366" t="s">
        <v>33</v>
      </c>
      <c r="G532" s="367">
        <f>ROUNDUP(+SUM(G530:G531),0)</f>
        <v>18</v>
      </c>
      <c r="H532" s="368" t="s">
        <v>9</v>
      </c>
      <c r="J532" s="190"/>
      <c r="K532" s="190"/>
      <c r="L532" s="190"/>
      <c r="M532" s="190"/>
      <c r="N532" s="190"/>
      <c r="O532" s="190"/>
      <c r="P532" s="190"/>
    </row>
    <row r="533" spans="1:16" s="190" customFormat="1" ht="15.6">
      <c r="A533" s="241"/>
      <c r="B533" s="253"/>
      <c r="C533" s="247"/>
      <c r="D533" s="245"/>
      <c r="E533" s="245"/>
      <c r="F533" s="245"/>
      <c r="G533" s="246"/>
      <c r="H533" s="247"/>
    </row>
    <row r="534" spans="1:16" s="190" customFormat="1" ht="17.399999999999999">
      <c r="A534" s="198"/>
      <c r="B534" s="199" t="s">
        <v>548</v>
      </c>
      <c r="C534" s="200"/>
      <c r="D534" s="200"/>
      <c r="E534" s="201"/>
      <c r="F534" s="201"/>
      <c r="G534" s="201"/>
      <c r="H534" s="200"/>
      <c r="J534" s="191"/>
      <c r="K534" s="191"/>
      <c r="L534" s="191"/>
      <c r="M534" s="191"/>
      <c r="N534" s="191"/>
      <c r="O534" s="191"/>
      <c r="P534" s="191"/>
    </row>
    <row r="535" spans="1:16" s="190" customFormat="1" ht="15.6">
      <c r="A535" s="198"/>
      <c r="B535" s="206"/>
      <c r="C535" s="200"/>
      <c r="D535" s="200"/>
      <c r="E535" s="201"/>
      <c r="F535" s="201"/>
      <c r="G535" s="201"/>
      <c r="H535" s="200"/>
      <c r="J535" s="191"/>
      <c r="K535" s="191"/>
      <c r="L535" s="191"/>
      <c r="M535" s="191"/>
      <c r="N535" s="191"/>
      <c r="O535" s="191"/>
      <c r="P535" s="191"/>
    </row>
    <row r="536" spans="1:16" s="190" customFormat="1" ht="15.6">
      <c r="A536" s="210">
        <f>A529+1</f>
        <v>14</v>
      </c>
      <c r="B536" s="223" t="s">
        <v>549</v>
      </c>
      <c r="C536" s="200"/>
      <c r="D536" s="201"/>
      <c r="E536" s="200"/>
      <c r="F536" s="200"/>
      <c r="G536" s="207"/>
      <c r="H536" s="205"/>
    </row>
    <row r="537" spans="1:16" s="190" customFormat="1" ht="15.6">
      <c r="A537" s="210"/>
      <c r="B537" s="206" t="s">
        <v>184</v>
      </c>
      <c r="C537" s="200">
        <v>1</v>
      </c>
      <c r="D537" s="200">
        <v>2</v>
      </c>
      <c r="E537" s="200"/>
      <c r="F537" s="200"/>
      <c r="G537" s="204">
        <f>PRODUCT(C537:F537)</f>
        <v>2</v>
      </c>
      <c r="H537" s="200"/>
    </row>
    <row r="538" spans="1:16" s="191" customFormat="1" ht="15.6">
      <c r="A538" s="210"/>
      <c r="B538" s="224"/>
      <c r="C538" s="200"/>
      <c r="D538" s="200"/>
      <c r="E538" s="201"/>
      <c r="F538" s="201"/>
      <c r="G538" s="204"/>
      <c r="H538" s="200"/>
      <c r="J538" s="190"/>
      <c r="K538" s="190"/>
      <c r="L538" s="190"/>
      <c r="M538" s="190"/>
      <c r="N538" s="190"/>
      <c r="O538" s="190"/>
      <c r="P538" s="190"/>
    </row>
    <row r="539" spans="1:16" s="191" customFormat="1" ht="15.6">
      <c r="A539" s="210"/>
      <c r="B539" s="223" t="s">
        <v>550</v>
      </c>
      <c r="C539" s="205"/>
      <c r="D539" s="205"/>
      <c r="E539" s="207"/>
      <c r="F539" s="207"/>
      <c r="G539" s="208">
        <f>SUM(G537:G538)</f>
        <v>2</v>
      </c>
      <c r="H539" s="205" t="s">
        <v>169</v>
      </c>
      <c r="J539" s="190"/>
      <c r="K539" s="190"/>
      <c r="L539" s="190"/>
      <c r="M539" s="190"/>
      <c r="N539" s="190"/>
      <c r="O539" s="190"/>
      <c r="P539" s="190"/>
    </row>
    <row r="540" spans="1:16" s="191" customFormat="1" ht="15.6">
      <c r="A540" s="210"/>
      <c r="B540" s="223"/>
      <c r="C540" s="205"/>
      <c r="D540" s="205"/>
      <c r="E540" s="207"/>
      <c r="F540" s="207"/>
      <c r="G540" s="208"/>
      <c r="H540" s="205"/>
      <c r="J540" s="190"/>
      <c r="K540" s="190"/>
      <c r="L540" s="190"/>
      <c r="M540" s="190"/>
      <c r="N540" s="190"/>
      <c r="O540" s="190"/>
      <c r="P540" s="190"/>
    </row>
    <row r="541" spans="1:16" s="191" customFormat="1" ht="15.6">
      <c r="A541" s="210">
        <f>A536+1</f>
        <v>15</v>
      </c>
      <c r="B541" s="223" t="s">
        <v>551</v>
      </c>
      <c r="C541" s="205"/>
      <c r="D541" s="205"/>
      <c r="E541" s="207"/>
      <c r="F541" s="207"/>
      <c r="G541" s="208"/>
      <c r="H541" s="205"/>
      <c r="J541" s="190"/>
      <c r="K541" s="190"/>
      <c r="L541" s="190"/>
      <c r="M541" s="190"/>
      <c r="N541" s="190"/>
      <c r="O541" s="190"/>
      <c r="P541" s="190"/>
    </row>
    <row r="542" spans="1:16" s="191" customFormat="1" ht="15.6">
      <c r="A542" s="210"/>
      <c r="B542" s="206" t="s">
        <v>184</v>
      </c>
      <c r="C542" s="200">
        <v>1</v>
      </c>
      <c r="D542" s="200">
        <v>7</v>
      </c>
      <c r="E542" s="200"/>
      <c r="F542" s="200"/>
      <c r="G542" s="204">
        <f>PRODUCT(C542:F542)</f>
        <v>7</v>
      </c>
      <c r="H542" s="200"/>
      <c r="J542" s="190"/>
      <c r="K542" s="190"/>
      <c r="L542" s="190"/>
      <c r="M542" s="190"/>
      <c r="N542" s="190"/>
      <c r="O542" s="190"/>
      <c r="P542" s="190"/>
    </row>
    <row r="543" spans="1:16" s="191" customFormat="1" ht="15.6">
      <c r="A543" s="210"/>
      <c r="B543" s="224"/>
      <c r="C543" s="200"/>
      <c r="D543" s="200"/>
      <c r="E543" s="201"/>
      <c r="F543" s="201"/>
      <c r="G543" s="204"/>
      <c r="H543" s="200"/>
      <c r="J543" s="190"/>
      <c r="K543" s="190"/>
      <c r="L543" s="190"/>
      <c r="M543" s="190"/>
      <c r="N543" s="190"/>
      <c r="O543" s="190"/>
      <c r="P543" s="190"/>
    </row>
    <row r="544" spans="1:16" s="191" customFormat="1" ht="15.6">
      <c r="A544" s="210"/>
      <c r="B544" s="223" t="s">
        <v>550</v>
      </c>
      <c r="C544" s="205"/>
      <c r="D544" s="205"/>
      <c r="E544" s="207"/>
      <c r="F544" s="207"/>
      <c r="G544" s="208">
        <f>SUM(G542:G543)</f>
        <v>7</v>
      </c>
      <c r="H544" s="205" t="s">
        <v>169</v>
      </c>
      <c r="J544" s="190"/>
      <c r="K544" s="190"/>
      <c r="L544" s="190"/>
      <c r="M544" s="190"/>
      <c r="N544" s="190"/>
      <c r="O544" s="190"/>
      <c r="P544" s="190"/>
    </row>
    <row r="545" spans="1:16" s="190" customFormat="1" ht="15.6">
      <c r="A545" s="198"/>
      <c r="B545" s="225"/>
      <c r="C545" s="200"/>
      <c r="D545" s="201"/>
      <c r="E545" s="200"/>
      <c r="F545" s="200"/>
      <c r="G545" s="201"/>
      <c r="H545" s="200"/>
    </row>
    <row r="546" spans="1:16" s="190" customFormat="1" ht="15.6">
      <c r="A546" s="198"/>
      <c r="B546" s="206"/>
      <c r="C546" s="200"/>
      <c r="D546" s="200"/>
      <c r="E546" s="201"/>
      <c r="F546" s="201"/>
      <c r="G546" s="201"/>
      <c r="H546" s="200"/>
    </row>
    <row r="547" spans="1:16" s="190" customFormat="1" ht="15.6">
      <c r="A547" s="198">
        <f>A541+1</f>
        <v>16</v>
      </c>
      <c r="B547" s="202" t="s">
        <v>552</v>
      </c>
      <c r="C547" s="200"/>
      <c r="D547" s="201"/>
      <c r="E547" s="201"/>
      <c r="F547" s="201"/>
      <c r="G547" s="204"/>
      <c r="H547" s="200"/>
    </row>
    <row r="548" spans="1:16" s="190" customFormat="1" ht="15.6">
      <c r="A548" s="198"/>
      <c r="B548" s="206" t="s">
        <v>184</v>
      </c>
      <c r="C548" s="200">
        <v>1</v>
      </c>
      <c r="D548" s="200">
        <v>8</v>
      </c>
      <c r="E548" s="200"/>
      <c r="F548" s="200"/>
      <c r="G548" s="204">
        <f>PRODUCT(C548:F548)</f>
        <v>8</v>
      </c>
      <c r="H548" s="200"/>
    </row>
    <row r="549" spans="1:16" s="190" customFormat="1" ht="15.6">
      <c r="A549" s="198"/>
      <c r="B549" s="206"/>
      <c r="C549" s="200"/>
      <c r="D549" s="200"/>
      <c r="E549" s="201"/>
      <c r="F549" s="201"/>
      <c r="G549" s="204"/>
      <c r="H549" s="200"/>
    </row>
    <row r="550" spans="1:16" s="191" customFormat="1" ht="15.6">
      <c r="A550" s="198"/>
      <c r="B550" s="202" t="s">
        <v>537</v>
      </c>
      <c r="C550" s="205"/>
      <c r="D550" s="205"/>
      <c r="E550" s="207"/>
      <c r="F550" s="207"/>
      <c r="G550" s="208">
        <f>SUM(G548:G549)</f>
        <v>8</v>
      </c>
      <c r="H550" s="205" t="s">
        <v>169</v>
      </c>
      <c r="J550" s="190"/>
      <c r="K550" s="190"/>
      <c r="L550" s="190"/>
      <c r="M550" s="190"/>
      <c r="N550" s="190"/>
      <c r="O550" s="190"/>
      <c r="P550" s="190"/>
    </row>
    <row r="551" spans="1:16" s="191" customFormat="1" ht="15.6">
      <c r="A551" s="198"/>
      <c r="B551" s="202"/>
      <c r="C551" s="205"/>
      <c r="D551" s="205"/>
      <c r="E551" s="207"/>
      <c r="F551" s="207"/>
      <c r="G551" s="208"/>
      <c r="H551" s="205"/>
      <c r="J551" s="190"/>
      <c r="K551" s="190"/>
      <c r="L551" s="190"/>
      <c r="M551" s="190"/>
      <c r="N551" s="190"/>
      <c r="O551" s="190"/>
      <c r="P551" s="190"/>
    </row>
    <row r="552" spans="1:16" s="190" customFormat="1" ht="15.6">
      <c r="A552" s="198">
        <f>A547+1</f>
        <v>17</v>
      </c>
      <c r="B552" s="202" t="s">
        <v>553</v>
      </c>
      <c r="C552" s="200"/>
      <c r="D552" s="201"/>
      <c r="E552" s="201"/>
      <c r="F552" s="201"/>
      <c r="G552" s="204"/>
      <c r="H552" s="200"/>
    </row>
    <row r="553" spans="1:16" s="190" customFormat="1" ht="15.6">
      <c r="A553" s="198"/>
      <c r="B553" s="206" t="s">
        <v>184</v>
      </c>
      <c r="C553" s="200">
        <v>1</v>
      </c>
      <c r="D553" s="201">
        <v>2</v>
      </c>
      <c r="E553" s="201"/>
      <c r="F553" s="201"/>
      <c r="G553" s="204">
        <f>PRODUCT(C553:F553)</f>
        <v>2</v>
      </c>
      <c r="H553" s="200"/>
    </row>
    <row r="554" spans="1:16" s="190" customFormat="1" ht="15.6">
      <c r="A554" s="198"/>
      <c r="B554" s="206"/>
      <c r="C554" s="200"/>
      <c r="D554" s="201"/>
      <c r="E554" s="201"/>
      <c r="F554" s="201"/>
      <c r="G554" s="204"/>
      <c r="H554" s="200"/>
    </row>
    <row r="555" spans="1:16" s="190" customFormat="1" ht="15.6">
      <c r="A555" s="198"/>
      <c r="B555" s="223" t="s">
        <v>537</v>
      </c>
      <c r="C555" s="205"/>
      <c r="D555" s="207"/>
      <c r="E555" s="207"/>
      <c r="F555" s="207"/>
      <c r="G555" s="208">
        <f>ROUND(SUM(G553:G554),0)</f>
        <v>2</v>
      </c>
      <c r="H555" s="205" t="s">
        <v>169</v>
      </c>
    </row>
    <row r="556" spans="1:16" s="190" customFormat="1" ht="15.6">
      <c r="A556" s="198"/>
      <c r="B556" s="223"/>
      <c r="C556" s="205"/>
      <c r="D556" s="207"/>
      <c r="E556" s="207"/>
      <c r="F556" s="207"/>
      <c r="G556" s="208"/>
      <c r="H556" s="205"/>
    </row>
    <row r="557" spans="1:16" s="190" customFormat="1" ht="15.6">
      <c r="A557" s="198">
        <f>A552+1</f>
        <v>18</v>
      </c>
      <c r="B557" s="202" t="s">
        <v>571</v>
      </c>
      <c r="C557" s="200"/>
      <c r="D557" s="201"/>
      <c r="E557" s="201"/>
      <c r="F557" s="201"/>
      <c r="G557" s="204"/>
      <c r="H557" s="200"/>
    </row>
    <row r="558" spans="1:16" s="190" customFormat="1" ht="15.6">
      <c r="A558" s="198"/>
      <c r="B558" s="206" t="s">
        <v>184</v>
      </c>
      <c r="C558" s="200">
        <v>1</v>
      </c>
      <c r="D558" s="201">
        <v>2</v>
      </c>
      <c r="E558" s="201"/>
      <c r="F558" s="201"/>
      <c r="G558" s="204">
        <f>PRODUCT(C558:F558)</f>
        <v>2</v>
      </c>
      <c r="H558" s="200"/>
    </row>
    <row r="559" spans="1:16" s="190" customFormat="1" ht="15.6">
      <c r="A559" s="198"/>
      <c r="B559" s="206"/>
      <c r="C559" s="200"/>
      <c r="D559" s="201"/>
      <c r="E559" s="201"/>
      <c r="F559" s="201"/>
      <c r="G559" s="204"/>
      <c r="H559" s="200"/>
      <c r="J559" s="191"/>
      <c r="K559" s="191"/>
      <c r="L559" s="191"/>
      <c r="M559" s="191"/>
      <c r="N559" s="191"/>
      <c r="O559" s="191"/>
      <c r="P559" s="191"/>
    </row>
    <row r="560" spans="1:16" s="190" customFormat="1" ht="15.6">
      <c r="A560" s="198"/>
      <c r="B560" s="223" t="s">
        <v>537</v>
      </c>
      <c r="C560" s="205"/>
      <c r="D560" s="207"/>
      <c r="E560" s="207"/>
      <c r="F560" s="207"/>
      <c r="G560" s="208">
        <f>ROUND(SUM(G558:G559),0)</f>
        <v>2</v>
      </c>
      <c r="H560" s="205" t="s">
        <v>169</v>
      </c>
      <c r="J560" s="191"/>
      <c r="K560" s="191"/>
      <c r="L560" s="191"/>
      <c r="M560" s="191"/>
      <c r="N560" s="191"/>
      <c r="O560" s="191"/>
      <c r="P560" s="191"/>
    </row>
    <row r="561" spans="1:16" s="190" customFormat="1" ht="15.6">
      <c r="A561" s="198"/>
      <c r="B561" s="223"/>
      <c r="C561" s="205"/>
      <c r="D561" s="207"/>
      <c r="E561" s="207"/>
      <c r="F561" s="207"/>
      <c r="G561" s="208"/>
      <c r="H561" s="205"/>
    </row>
    <row r="562" spans="1:16" s="190" customFormat="1" ht="15.6">
      <c r="A562" s="198">
        <f>A557+1</f>
        <v>19</v>
      </c>
      <c r="B562" s="202" t="s">
        <v>554</v>
      </c>
      <c r="C562" s="200"/>
      <c r="D562" s="201"/>
      <c r="E562" s="201"/>
      <c r="F562" s="201"/>
      <c r="G562" s="204"/>
      <c r="H562" s="200"/>
    </row>
    <row r="563" spans="1:16" s="190" customFormat="1" ht="15.6">
      <c r="A563" s="198"/>
      <c r="B563" s="206" t="s">
        <v>184</v>
      </c>
      <c r="C563" s="200">
        <v>1</v>
      </c>
      <c r="D563" s="201">
        <v>6</v>
      </c>
      <c r="E563" s="201"/>
      <c r="F563" s="201"/>
      <c r="G563" s="204">
        <f>PRODUCT(C563:F563)</f>
        <v>6</v>
      </c>
      <c r="H563" s="200"/>
    </row>
    <row r="564" spans="1:16" s="190" customFormat="1" ht="15.6">
      <c r="A564" s="198"/>
      <c r="B564" s="206"/>
      <c r="C564" s="200"/>
      <c r="D564" s="201"/>
      <c r="E564" s="201"/>
      <c r="F564" s="201"/>
      <c r="G564" s="204"/>
      <c r="H564" s="200"/>
      <c r="J564" s="191"/>
      <c r="K564" s="191"/>
      <c r="L564" s="191"/>
      <c r="M564" s="191"/>
      <c r="N564" s="191"/>
      <c r="O564" s="191"/>
      <c r="P564" s="191"/>
    </row>
    <row r="565" spans="1:16" s="190" customFormat="1" ht="15.6">
      <c r="A565" s="198"/>
      <c r="B565" s="223" t="s">
        <v>537</v>
      </c>
      <c r="C565" s="205"/>
      <c r="D565" s="207"/>
      <c r="E565" s="207"/>
      <c r="F565" s="207"/>
      <c r="G565" s="208">
        <f>ROUND(SUM(G563:G564),0)</f>
        <v>6</v>
      </c>
      <c r="H565" s="205" t="s">
        <v>169</v>
      </c>
      <c r="J565" s="191"/>
      <c r="K565" s="191"/>
      <c r="L565" s="191"/>
      <c r="M565" s="191"/>
      <c r="N565" s="191"/>
      <c r="O565" s="191"/>
      <c r="P565" s="191"/>
    </row>
    <row r="566" spans="1:16" s="190" customFormat="1" ht="15.6">
      <c r="A566" s="198"/>
      <c r="B566" s="223"/>
      <c r="C566" s="205"/>
      <c r="D566" s="207"/>
      <c r="E566" s="207"/>
      <c r="F566" s="207"/>
      <c r="G566" s="208"/>
      <c r="H566" s="205"/>
    </row>
    <row r="567" spans="1:16" s="190" customFormat="1" ht="15.6">
      <c r="A567" s="198">
        <f>A562+1</f>
        <v>20</v>
      </c>
      <c r="B567" s="202" t="s">
        <v>555</v>
      </c>
      <c r="C567" s="200"/>
      <c r="D567" s="201"/>
      <c r="E567" s="201"/>
      <c r="F567" s="201"/>
      <c r="G567" s="204"/>
      <c r="H567" s="200"/>
    </row>
    <row r="568" spans="1:16" s="190" customFormat="1" ht="15.6">
      <c r="A568" s="198"/>
      <c r="B568" s="206" t="s">
        <v>184</v>
      </c>
      <c r="C568" s="200">
        <v>1</v>
      </c>
      <c r="D568" s="201">
        <v>2</v>
      </c>
      <c r="E568" s="201"/>
      <c r="F568" s="201"/>
      <c r="G568" s="204">
        <f>PRODUCT(C568:F568)</f>
        <v>2</v>
      </c>
      <c r="H568" s="200"/>
    </row>
    <row r="569" spans="1:16" s="190" customFormat="1" ht="15.6">
      <c r="A569" s="198"/>
      <c r="B569" s="206"/>
      <c r="C569" s="200"/>
      <c r="D569" s="201"/>
      <c r="E569" s="201"/>
      <c r="F569" s="201"/>
      <c r="G569" s="204"/>
      <c r="H569" s="200"/>
      <c r="J569" s="191"/>
      <c r="K569" s="191"/>
      <c r="L569" s="191"/>
      <c r="M569" s="191"/>
      <c r="N569" s="191"/>
      <c r="O569" s="191"/>
      <c r="P569" s="191"/>
    </row>
    <row r="570" spans="1:16" s="190" customFormat="1" ht="15.6">
      <c r="A570" s="198"/>
      <c r="B570" s="223" t="s">
        <v>537</v>
      </c>
      <c r="C570" s="205"/>
      <c r="D570" s="207"/>
      <c r="E570" s="207"/>
      <c r="F570" s="207"/>
      <c r="G570" s="208">
        <f>ROUND(SUM(G568:G569),0)</f>
        <v>2</v>
      </c>
      <c r="H570" s="205" t="s">
        <v>169</v>
      </c>
      <c r="J570" s="191"/>
      <c r="K570" s="191"/>
      <c r="L570" s="191"/>
      <c r="M570" s="191"/>
      <c r="N570" s="191"/>
      <c r="O570" s="191"/>
      <c r="P570" s="191"/>
    </row>
    <row r="571" spans="1:16" s="190" customFormat="1" ht="15.6">
      <c r="A571" s="198"/>
      <c r="B571" s="223"/>
      <c r="C571" s="205"/>
      <c r="D571" s="207"/>
      <c r="E571" s="207"/>
      <c r="F571" s="207"/>
      <c r="G571" s="208"/>
      <c r="H571" s="205"/>
    </row>
    <row r="572" spans="1:16" s="190" customFormat="1" ht="15.6">
      <c r="A572" s="198">
        <f>A567+1</f>
        <v>21</v>
      </c>
      <c r="B572" s="202" t="s">
        <v>556</v>
      </c>
      <c r="C572" s="200"/>
      <c r="D572" s="201"/>
      <c r="E572" s="201"/>
      <c r="F572" s="201"/>
      <c r="G572" s="204"/>
      <c r="H572" s="200"/>
    </row>
    <row r="573" spans="1:16" s="190" customFormat="1" ht="15.6">
      <c r="A573" s="198"/>
      <c r="B573" s="206" t="s">
        <v>184</v>
      </c>
      <c r="C573" s="200">
        <v>1</v>
      </c>
      <c r="D573" s="200">
        <v>0</v>
      </c>
      <c r="E573" s="200"/>
      <c r="F573" s="200"/>
      <c r="G573" s="204">
        <f>PRODUCT(C573:F573)</f>
        <v>0</v>
      </c>
      <c r="H573" s="200"/>
    </row>
    <row r="574" spans="1:16" s="190" customFormat="1" ht="15.6">
      <c r="A574" s="198"/>
      <c r="B574" s="206"/>
      <c r="C574" s="200"/>
      <c r="D574" s="200"/>
      <c r="E574" s="201"/>
      <c r="F574" s="201"/>
      <c r="G574" s="204"/>
      <c r="H574" s="200"/>
      <c r="J574" s="191"/>
      <c r="K574" s="191"/>
      <c r="L574" s="191"/>
      <c r="M574" s="191"/>
      <c r="N574" s="191"/>
      <c r="O574" s="191"/>
      <c r="P574" s="191"/>
    </row>
    <row r="575" spans="1:16" s="191" customFormat="1" ht="15.6">
      <c r="A575" s="198"/>
      <c r="B575" s="202" t="s">
        <v>537</v>
      </c>
      <c r="C575" s="205"/>
      <c r="D575" s="205"/>
      <c r="E575" s="207"/>
      <c r="F575" s="207"/>
      <c r="G575" s="208">
        <f>SUM(G573:G574)</f>
        <v>0</v>
      </c>
      <c r="H575" s="205" t="s">
        <v>169</v>
      </c>
    </row>
    <row r="576" spans="1:16" s="191" customFormat="1" ht="15.6">
      <c r="A576" s="198"/>
      <c r="B576" s="202"/>
      <c r="C576" s="205"/>
      <c r="D576" s="205"/>
      <c r="E576" s="207"/>
      <c r="F576" s="207"/>
      <c r="G576" s="208"/>
      <c r="H576" s="205"/>
      <c r="J576" s="190"/>
      <c r="K576" s="190"/>
      <c r="L576" s="190"/>
      <c r="M576" s="190"/>
      <c r="N576" s="190"/>
      <c r="O576" s="190"/>
      <c r="P576" s="190"/>
    </row>
    <row r="577" spans="1:16" s="190" customFormat="1" ht="15.6">
      <c r="A577" s="198">
        <f>A572+1</f>
        <v>22</v>
      </c>
      <c r="B577" s="202" t="s">
        <v>557</v>
      </c>
      <c r="C577" s="200"/>
      <c r="D577" s="201"/>
      <c r="E577" s="201"/>
      <c r="F577" s="201"/>
      <c r="G577" s="204"/>
      <c r="H577" s="200"/>
    </row>
    <row r="578" spans="1:16" s="190" customFormat="1" ht="15.6">
      <c r="A578" s="198"/>
      <c r="B578" s="206" t="s">
        <v>184</v>
      </c>
      <c r="C578" s="200">
        <v>1</v>
      </c>
      <c r="D578" s="200">
        <v>0</v>
      </c>
      <c r="E578" s="200"/>
      <c r="F578" s="200"/>
      <c r="G578" s="204">
        <f>PRODUCT(C578:F578)</f>
        <v>0</v>
      </c>
      <c r="H578" s="200"/>
    </row>
    <row r="579" spans="1:16" s="190" customFormat="1" ht="15.6">
      <c r="A579" s="198"/>
      <c r="B579" s="206"/>
      <c r="C579" s="200"/>
      <c r="D579" s="200"/>
      <c r="E579" s="201"/>
      <c r="F579" s="201"/>
      <c r="G579" s="204"/>
      <c r="H579" s="200"/>
      <c r="J579" s="191"/>
      <c r="K579" s="191"/>
      <c r="L579" s="191"/>
      <c r="M579" s="191"/>
      <c r="N579" s="191"/>
      <c r="O579" s="191"/>
      <c r="P579" s="191"/>
    </row>
    <row r="580" spans="1:16" s="191" customFormat="1" ht="15.6">
      <c r="A580" s="198"/>
      <c r="B580" s="202" t="s">
        <v>537</v>
      </c>
      <c r="C580" s="205"/>
      <c r="D580" s="205"/>
      <c r="E580" s="207"/>
      <c r="F580" s="207"/>
      <c r="G580" s="208">
        <f>SUM(G578:G579)</f>
        <v>0</v>
      </c>
      <c r="H580" s="205" t="s">
        <v>169</v>
      </c>
    </row>
    <row r="581" spans="1:16" s="191" customFormat="1" ht="15.6">
      <c r="A581" s="198"/>
      <c r="B581" s="202"/>
      <c r="C581" s="205"/>
      <c r="D581" s="205"/>
      <c r="E581" s="207"/>
      <c r="F581" s="207"/>
      <c r="G581" s="208"/>
      <c r="H581" s="205"/>
      <c r="J581" s="190"/>
      <c r="K581" s="190"/>
      <c r="L581" s="190"/>
      <c r="M581" s="190"/>
      <c r="N581" s="190"/>
      <c r="O581" s="190"/>
      <c r="P581" s="190"/>
    </row>
    <row r="582" spans="1:16" s="190" customFormat="1" ht="15.6">
      <c r="A582" s="198">
        <f>A577+1</f>
        <v>23</v>
      </c>
      <c r="B582" s="202" t="s">
        <v>558</v>
      </c>
      <c r="C582" s="200"/>
      <c r="D582" s="201"/>
      <c r="E582" s="201"/>
      <c r="F582" s="201"/>
      <c r="G582" s="204"/>
      <c r="H582" s="200"/>
    </row>
    <row r="583" spans="1:16" s="190" customFormat="1" ht="15.6">
      <c r="A583" s="198"/>
      <c r="B583" s="206" t="s">
        <v>184</v>
      </c>
      <c r="C583" s="200">
        <v>1</v>
      </c>
      <c r="D583" s="200">
        <v>0</v>
      </c>
      <c r="E583" s="200"/>
      <c r="F583" s="200"/>
      <c r="G583" s="204">
        <f>PRODUCT(C583:F583)</f>
        <v>0</v>
      </c>
      <c r="H583" s="200"/>
    </row>
    <row r="584" spans="1:16" s="190" customFormat="1" ht="15.6">
      <c r="A584" s="198"/>
      <c r="B584" s="206"/>
      <c r="C584" s="200"/>
      <c r="D584" s="200"/>
      <c r="E584" s="201"/>
      <c r="F584" s="201"/>
      <c r="G584" s="204"/>
      <c r="H584" s="200"/>
      <c r="J584" s="191"/>
      <c r="K584" s="191"/>
      <c r="L584" s="191"/>
      <c r="M584" s="191"/>
      <c r="N584" s="191"/>
      <c r="O584" s="191"/>
      <c r="P584" s="191"/>
    </row>
    <row r="585" spans="1:16" s="191" customFormat="1" ht="15.6">
      <c r="A585" s="198"/>
      <c r="B585" s="202" t="s">
        <v>537</v>
      </c>
      <c r="C585" s="205"/>
      <c r="D585" s="205"/>
      <c r="E585" s="207"/>
      <c r="F585" s="207"/>
      <c r="G585" s="208">
        <f>SUM(G583:G584)</f>
        <v>0</v>
      </c>
      <c r="H585" s="205" t="s">
        <v>169</v>
      </c>
    </row>
    <row r="586" spans="1:16" s="191" customFormat="1" ht="15.6">
      <c r="A586" s="198"/>
      <c r="B586" s="202"/>
      <c r="C586" s="205"/>
      <c r="D586" s="205"/>
      <c r="E586" s="207"/>
      <c r="F586" s="207"/>
      <c r="G586" s="208"/>
      <c r="H586" s="205"/>
      <c r="J586" s="190"/>
      <c r="K586" s="190"/>
      <c r="L586" s="190"/>
      <c r="M586" s="190"/>
      <c r="N586" s="190"/>
      <c r="O586" s="190"/>
      <c r="P586" s="190"/>
    </row>
    <row r="587" spans="1:16" s="190" customFormat="1" ht="15.6">
      <c r="A587" s="198">
        <f>A582+1</f>
        <v>24</v>
      </c>
      <c r="B587" s="202" t="s">
        <v>559</v>
      </c>
      <c r="C587" s="200"/>
      <c r="D587" s="201"/>
      <c r="E587" s="201"/>
      <c r="F587" s="201"/>
      <c r="G587" s="204"/>
      <c r="H587" s="200"/>
    </row>
    <row r="588" spans="1:16" s="190" customFormat="1" ht="15.6">
      <c r="A588" s="198"/>
      <c r="B588" s="206" t="s">
        <v>184</v>
      </c>
      <c r="C588" s="200">
        <v>1</v>
      </c>
      <c r="D588" s="200">
        <v>4</v>
      </c>
      <c r="E588" s="200"/>
      <c r="F588" s="200"/>
      <c r="G588" s="204">
        <f>PRODUCT(C588:F588)</f>
        <v>4</v>
      </c>
      <c r="H588" s="200"/>
    </row>
    <row r="589" spans="1:16" s="190" customFormat="1" ht="15.6">
      <c r="A589" s="198"/>
      <c r="B589" s="206"/>
      <c r="C589" s="200"/>
      <c r="D589" s="200"/>
      <c r="E589" s="201"/>
      <c r="F589" s="201"/>
      <c r="G589" s="204"/>
      <c r="H589" s="200"/>
    </row>
    <row r="590" spans="1:16" s="191" customFormat="1" ht="15.6">
      <c r="A590" s="198"/>
      <c r="B590" s="202" t="s">
        <v>537</v>
      </c>
      <c r="C590" s="205"/>
      <c r="D590" s="205"/>
      <c r="E590" s="207"/>
      <c r="F590" s="207"/>
      <c r="G590" s="208">
        <f>SUM(G588:G589)</f>
        <v>4</v>
      </c>
      <c r="H590" s="205" t="s">
        <v>169</v>
      </c>
      <c r="J590" s="190"/>
      <c r="K590" s="190"/>
      <c r="L590" s="190"/>
      <c r="M590" s="190"/>
      <c r="N590" s="190"/>
      <c r="O590" s="190"/>
      <c r="P590" s="190"/>
    </row>
    <row r="591" spans="1:16" s="191" customFormat="1" ht="15.6">
      <c r="A591" s="198"/>
      <c r="B591" s="202"/>
      <c r="C591" s="205"/>
      <c r="D591" s="205"/>
      <c r="E591" s="207"/>
      <c r="F591" s="207"/>
      <c r="G591" s="208"/>
      <c r="H591" s="205"/>
      <c r="J591" s="190"/>
      <c r="K591" s="190"/>
      <c r="L591" s="190"/>
      <c r="M591" s="190"/>
      <c r="N591" s="190"/>
      <c r="O591" s="190"/>
      <c r="P591" s="190"/>
    </row>
    <row r="592" spans="1:16" s="190" customFormat="1" ht="15.6">
      <c r="A592" s="198">
        <f>A587+1</f>
        <v>25</v>
      </c>
      <c r="B592" s="202" t="s">
        <v>560</v>
      </c>
      <c r="C592" s="200"/>
      <c r="D592" s="201"/>
      <c r="E592" s="201"/>
      <c r="F592" s="201"/>
      <c r="G592" s="204"/>
      <c r="H592" s="200"/>
    </row>
    <row r="593" spans="1:16" s="190" customFormat="1" ht="15.6">
      <c r="A593" s="198"/>
      <c r="B593" s="206" t="s">
        <v>184</v>
      </c>
      <c r="C593" s="200">
        <v>1</v>
      </c>
      <c r="D593" s="200">
        <v>4</v>
      </c>
      <c r="E593" s="200"/>
      <c r="F593" s="200"/>
      <c r="G593" s="204">
        <f>PRODUCT(C593:F593)</f>
        <v>4</v>
      </c>
      <c r="H593" s="200"/>
    </row>
    <row r="594" spans="1:16" s="190" customFormat="1" ht="15.6">
      <c r="A594" s="198"/>
      <c r="B594" s="206"/>
      <c r="C594" s="200"/>
      <c r="D594" s="200"/>
      <c r="E594" s="201"/>
      <c r="F594" s="201"/>
      <c r="G594" s="204"/>
      <c r="H594" s="200"/>
    </row>
    <row r="595" spans="1:16" s="191" customFormat="1" ht="15.6">
      <c r="A595" s="198"/>
      <c r="B595" s="202" t="s">
        <v>537</v>
      </c>
      <c r="C595" s="205"/>
      <c r="D595" s="205"/>
      <c r="E595" s="207"/>
      <c r="F595" s="207"/>
      <c r="G595" s="208">
        <f>SUM(G593:G594)</f>
        <v>4</v>
      </c>
      <c r="H595" s="205" t="s">
        <v>169</v>
      </c>
      <c r="J595" s="190"/>
      <c r="K595" s="190"/>
      <c r="L595" s="190"/>
      <c r="M595" s="190"/>
      <c r="N595" s="190"/>
      <c r="O595" s="190"/>
      <c r="P595" s="190"/>
    </row>
    <row r="596" spans="1:16" s="191" customFormat="1" ht="15.6">
      <c r="A596" s="198" t="s">
        <v>34</v>
      </c>
      <c r="B596" s="202"/>
      <c r="C596" s="205"/>
      <c r="D596" s="205"/>
      <c r="E596" s="207"/>
      <c r="F596" s="207"/>
      <c r="G596" s="208"/>
      <c r="H596" s="205"/>
      <c r="J596" s="190"/>
      <c r="K596" s="190"/>
      <c r="L596" s="190"/>
      <c r="M596" s="190"/>
      <c r="N596" s="190"/>
      <c r="O596" s="190"/>
      <c r="P596" s="190"/>
    </row>
    <row r="597" spans="1:16" s="190" customFormat="1" ht="15.6">
      <c r="A597" s="198">
        <f>A592+1</f>
        <v>26</v>
      </c>
      <c r="B597" s="202" t="s">
        <v>561</v>
      </c>
      <c r="C597" s="200"/>
      <c r="D597" s="201"/>
      <c r="E597" s="201"/>
      <c r="F597" s="201"/>
      <c r="G597" s="204"/>
      <c r="H597" s="200"/>
    </row>
    <row r="598" spans="1:16" s="190" customFormat="1" ht="15.6">
      <c r="A598" s="198"/>
      <c r="B598" s="206" t="s">
        <v>184</v>
      </c>
      <c r="C598" s="200">
        <v>1</v>
      </c>
      <c r="D598" s="200">
        <v>4</v>
      </c>
      <c r="E598" s="200"/>
      <c r="F598" s="200"/>
      <c r="G598" s="204">
        <f>PRODUCT(C598:F598)</f>
        <v>4</v>
      </c>
      <c r="H598" s="200"/>
    </row>
    <row r="599" spans="1:16" s="190" customFormat="1" ht="15.6">
      <c r="A599" s="198"/>
      <c r="B599" s="206"/>
      <c r="C599" s="200"/>
      <c r="D599" s="200"/>
      <c r="E599" s="201"/>
      <c r="F599" s="201"/>
      <c r="G599" s="204"/>
      <c r="H599" s="200"/>
    </row>
    <row r="600" spans="1:16" s="191" customFormat="1" ht="15.6">
      <c r="A600" s="198"/>
      <c r="B600" s="202" t="s">
        <v>537</v>
      </c>
      <c r="C600" s="205"/>
      <c r="D600" s="205"/>
      <c r="E600" s="207"/>
      <c r="F600" s="207"/>
      <c r="G600" s="208">
        <f>SUM(G598:G599)</f>
        <v>4</v>
      </c>
      <c r="H600" s="205" t="s">
        <v>169</v>
      </c>
      <c r="J600" s="190"/>
      <c r="K600" s="190"/>
      <c r="L600" s="190"/>
      <c r="M600" s="190"/>
      <c r="N600" s="190"/>
      <c r="O600" s="190"/>
      <c r="P600" s="190"/>
    </row>
    <row r="601" spans="1:16" s="191" customFormat="1" ht="15.6">
      <c r="A601" s="241"/>
      <c r="B601" s="253"/>
      <c r="C601" s="247"/>
      <c r="D601" s="247"/>
      <c r="E601" s="245"/>
      <c r="F601" s="245"/>
      <c r="G601" s="246"/>
      <c r="H601" s="247"/>
      <c r="J601" s="190"/>
      <c r="K601" s="190"/>
      <c r="L601" s="190"/>
      <c r="M601" s="190"/>
      <c r="N601" s="190"/>
      <c r="O601" s="190"/>
      <c r="P601" s="190"/>
    </row>
    <row r="602" spans="1:16" s="190" customFormat="1" ht="15.6">
      <c r="A602" s="198">
        <f>A597+1</f>
        <v>27</v>
      </c>
      <c r="B602" s="202" t="s">
        <v>562</v>
      </c>
      <c r="C602" s="200">
        <v>1</v>
      </c>
      <c r="D602" s="201">
        <f>0.15*12</f>
        <v>1.7999999999999998</v>
      </c>
      <c r="E602" s="207"/>
      <c r="F602" s="207"/>
      <c r="G602" s="204">
        <f>PRODUCT(C602:F602)</f>
        <v>1.7999999999999998</v>
      </c>
      <c r="H602" s="200" t="s">
        <v>9</v>
      </c>
    </row>
    <row r="603" spans="1:16" s="190" customFormat="1" ht="17.399999999999999">
      <c r="A603" s="198"/>
      <c r="B603" s="199"/>
      <c r="C603" s="200"/>
      <c r="D603" s="201"/>
      <c r="E603" s="207"/>
      <c r="F603" s="207"/>
      <c r="G603" s="204"/>
      <c r="H603" s="200"/>
    </row>
    <row r="604" spans="1:16" s="190" customFormat="1" ht="17.399999999999999">
      <c r="A604" s="198"/>
      <c r="B604" s="199"/>
      <c r="C604" s="200"/>
      <c r="D604" s="201"/>
      <c r="E604" s="207"/>
      <c r="F604" s="207"/>
      <c r="G604" s="208">
        <f>ROUND(SUM(G602:G603),0)</f>
        <v>2</v>
      </c>
      <c r="H604" s="205" t="s">
        <v>9</v>
      </c>
    </row>
    <row r="605" spans="1:16" s="190" customFormat="1" ht="15.6">
      <c r="A605" s="198">
        <f>A602+1</f>
        <v>28</v>
      </c>
      <c r="B605" s="202" t="s">
        <v>610</v>
      </c>
      <c r="C605" s="200">
        <v>1</v>
      </c>
      <c r="D605" s="201">
        <f>1.5*4+6</f>
        <v>12</v>
      </c>
      <c r="E605" s="207"/>
      <c r="F605" s="207"/>
      <c r="G605" s="204">
        <f>PRODUCT(C605:F605)</f>
        <v>12</v>
      </c>
      <c r="H605" s="200" t="s">
        <v>9</v>
      </c>
    </row>
    <row r="606" spans="1:16" s="190" customFormat="1" ht="17.399999999999999">
      <c r="A606" s="198"/>
      <c r="B606" s="199"/>
      <c r="C606" s="200"/>
      <c r="D606" s="201"/>
      <c r="E606" s="207"/>
      <c r="F606" s="207"/>
      <c r="G606" s="204"/>
      <c r="H606" s="200"/>
    </row>
    <row r="607" spans="1:16" s="190" customFormat="1" ht="17.399999999999999">
      <c r="A607" s="198"/>
      <c r="B607" s="199"/>
      <c r="C607" s="200"/>
      <c r="D607" s="201"/>
      <c r="E607" s="207"/>
      <c r="F607" s="207"/>
      <c r="G607" s="208">
        <f>ROUND(SUM(G605:G606),0)</f>
        <v>12</v>
      </c>
      <c r="H607" s="205" t="s">
        <v>9</v>
      </c>
    </row>
    <row r="608" spans="1:16" s="190" customFormat="1" ht="17.399999999999999">
      <c r="A608" s="198"/>
      <c r="B608" s="199"/>
      <c r="C608" s="200"/>
      <c r="D608" s="201"/>
      <c r="E608" s="207"/>
      <c r="F608" s="207"/>
      <c r="G608" s="208"/>
      <c r="H608" s="205"/>
    </row>
    <row r="609" spans="1:16" s="190" customFormat="1" ht="15.6">
      <c r="A609" s="198">
        <f>A605+1</f>
        <v>29</v>
      </c>
      <c r="B609" s="202" t="s">
        <v>563</v>
      </c>
      <c r="C609" s="200">
        <v>1</v>
      </c>
      <c r="D609" s="201">
        <f>3.6+1.2+5</f>
        <v>9.8000000000000007</v>
      </c>
      <c r="E609" s="207"/>
      <c r="F609" s="207"/>
      <c r="G609" s="204">
        <f>PRODUCT(C609:F609)</f>
        <v>9.8000000000000007</v>
      </c>
      <c r="H609" s="200" t="s">
        <v>9</v>
      </c>
    </row>
    <row r="610" spans="1:16" s="190" customFormat="1" ht="17.399999999999999">
      <c r="A610" s="198"/>
      <c r="B610" s="199"/>
      <c r="C610" s="200"/>
      <c r="D610" s="201"/>
      <c r="E610" s="207"/>
      <c r="F610" s="207"/>
      <c r="G610" s="204"/>
      <c r="H610" s="200"/>
    </row>
    <row r="611" spans="1:16" s="190" customFormat="1" ht="17.399999999999999">
      <c r="A611" s="198"/>
      <c r="B611" s="199"/>
      <c r="C611" s="200"/>
      <c r="D611" s="201"/>
      <c r="E611" s="207"/>
      <c r="F611" s="207"/>
      <c r="G611" s="208">
        <f>ROUND(SUM(G609:G610),0)</f>
        <v>10</v>
      </c>
      <c r="H611" s="205" t="s">
        <v>9</v>
      </c>
    </row>
    <row r="612" spans="1:16" s="190" customFormat="1" ht="17.399999999999999">
      <c r="A612" s="198"/>
      <c r="B612" s="199"/>
      <c r="C612" s="200"/>
      <c r="D612" s="201"/>
      <c r="E612" s="207"/>
      <c r="F612" s="207"/>
      <c r="G612" s="208"/>
      <c r="H612" s="205"/>
    </row>
    <row r="613" spans="1:16" s="190" customFormat="1" ht="15.6">
      <c r="A613" s="198">
        <f>A609+1</f>
        <v>30</v>
      </c>
      <c r="B613" s="202" t="s">
        <v>564</v>
      </c>
      <c r="C613" s="200">
        <v>1</v>
      </c>
      <c r="D613" s="201">
        <v>5</v>
      </c>
      <c r="E613" s="207"/>
      <c r="F613" s="207"/>
      <c r="G613" s="204">
        <f>PRODUCT(C613:F613)</f>
        <v>5</v>
      </c>
      <c r="H613" s="200" t="s">
        <v>9</v>
      </c>
    </row>
    <row r="614" spans="1:16" s="190" customFormat="1" ht="17.399999999999999">
      <c r="A614" s="198"/>
      <c r="B614" s="199"/>
      <c r="C614" s="200"/>
      <c r="D614" s="201"/>
      <c r="E614" s="207"/>
      <c r="F614" s="207"/>
      <c r="G614" s="204"/>
      <c r="H614" s="200"/>
    </row>
    <row r="615" spans="1:16" s="190" customFormat="1" ht="17.399999999999999">
      <c r="A615" s="198"/>
      <c r="B615" s="199"/>
      <c r="C615" s="200"/>
      <c r="D615" s="201"/>
      <c r="E615" s="207"/>
      <c r="F615" s="207"/>
      <c r="G615" s="208">
        <f>ROUND(SUM(G613:G614),0)</f>
        <v>5</v>
      </c>
      <c r="H615" s="205" t="s">
        <v>9</v>
      </c>
    </row>
    <row r="616" spans="1:16" s="190" customFormat="1" ht="17.399999999999999">
      <c r="A616" s="198"/>
      <c r="B616" s="199"/>
      <c r="C616" s="200"/>
      <c r="D616" s="201"/>
      <c r="E616" s="207"/>
      <c r="F616" s="207"/>
      <c r="G616" s="208"/>
      <c r="H616" s="205"/>
    </row>
    <row r="617" spans="1:16" s="190" customFormat="1" ht="15.6">
      <c r="A617" s="198">
        <f>A613+1</f>
        <v>31</v>
      </c>
      <c r="B617" s="202" t="s">
        <v>639</v>
      </c>
      <c r="C617" s="200">
        <v>1</v>
      </c>
      <c r="D617" s="201">
        <f>3.3+1.2</f>
        <v>4.5</v>
      </c>
      <c r="E617" s="207"/>
      <c r="F617" s="207"/>
      <c r="G617" s="204">
        <f>PRODUCT(C617:F617)</f>
        <v>4.5</v>
      </c>
      <c r="H617" s="200" t="s">
        <v>9</v>
      </c>
    </row>
    <row r="618" spans="1:16" s="190" customFormat="1" ht="17.399999999999999">
      <c r="A618" s="198"/>
      <c r="B618" s="199"/>
      <c r="C618" s="200"/>
      <c r="D618" s="201"/>
      <c r="E618" s="207"/>
      <c r="F618" s="207"/>
      <c r="G618" s="204"/>
      <c r="H618" s="200"/>
    </row>
    <row r="619" spans="1:16" s="190" customFormat="1" ht="17.399999999999999">
      <c r="A619" s="198"/>
      <c r="B619" s="199"/>
      <c r="C619" s="200"/>
      <c r="D619" s="201"/>
      <c r="E619" s="207"/>
      <c r="F619" s="207"/>
      <c r="G619" s="208">
        <f>ROUND(SUM(G617:G618),0)</f>
        <v>5</v>
      </c>
      <c r="H619" s="205" t="s">
        <v>9</v>
      </c>
    </row>
    <row r="620" spans="1:16" s="190" customFormat="1" ht="17.399999999999999">
      <c r="A620" s="198"/>
      <c r="B620" s="199"/>
      <c r="C620" s="200"/>
      <c r="D620" s="201"/>
      <c r="E620" s="207"/>
      <c r="F620" s="245" t="s">
        <v>41</v>
      </c>
      <c r="G620" s="246">
        <f>G619+G615</f>
        <v>10</v>
      </c>
      <c r="H620" s="205" t="s">
        <v>9</v>
      </c>
    </row>
    <row r="621" spans="1:16" s="190" customFormat="1" ht="17.399999999999999">
      <c r="A621" s="241"/>
      <c r="B621" s="242"/>
      <c r="C621" s="243"/>
      <c r="D621" s="244"/>
      <c r="E621" s="245"/>
      <c r="F621" s="245"/>
      <c r="G621" s="246"/>
      <c r="H621" s="247"/>
    </row>
    <row r="622" spans="1:16" s="190" customFormat="1" ht="15.6">
      <c r="A622" s="198">
        <f>A617+1</f>
        <v>32</v>
      </c>
      <c r="B622" s="202" t="s">
        <v>640</v>
      </c>
      <c r="C622" s="200">
        <v>1</v>
      </c>
      <c r="D622" s="201">
        <f>3.3+1.2</f>
        <v>4.5</v>
      </c>
      <c r="E622" s="207"/>
      <c r="F622" s="207"/>
      <c r="G622" s="204">
        <f>PRODUCT(C622:F622)</f>
        <v>4.5</v>
      </c>
      <c r="H622" s="200" t="s">
        <v>9</v>
      </c>
    </row>
    <row r="623" spans="1:16" s="190" customFormat="1" ht="17.399999999999999">
      <c r="A623" s="198"/>
      <c r="B623" s="199"/>
      <c r="C623" s="200"/>
      <c r="D623" s="201"/>
      <c r="E623" s="207"/>
      <c r="F623" s="207"/>
      <c r="G623" s="204"/>
      <c r="H623" s="200"/>
    </row>
    <row r="624" spans="1:16" s="190" customFormat="1" ht="17.399999999999999">
      <c r="A624" s="198"/>
      <c r="B624" s="199"/>
      <c r="C624" s="200"/>
      <c r="D624" s="201"/>
      <c r="E624" s="207"/>
      <c r="F624" s="207"/>
      <c r="G624" s="208">
        <f>ROUND(SUM(G622:G623),0)</f>
        <v>5</v>
      </c>
      <c r="H624" s="205" t="s">
        <v>9</v>
      </c>
      <c r="J624" s="2"/>
      <c r="K624" s="2"/>
      <c r="L624" s="2"/>
      <c r="M624" s="2"/>
      <c r="N624" s="2"/>
      <c r="O624" s="2"/>
      <c r="P624" s="2"/>
    </row>
    <row r="625" spans="1:16" s="190" customFormat="1" ht="17.399999999999999">
      <c r="A625" s="241"/>
      <c r="B625" s="242"/>
      <c r="C625" s="243"/>
      <c r="D625" s="244"/>
      <c r="E625" s="245"/>
      <c r="F625" s="245" t="s">
        <v>41</v>
      </c>
      <c r="G625" s="246">
        <f>G624+G611</f>
        <v>15</v>
      </c>
      <c r="H625" s="205" t="s">
        <v>9</v>
      </c>
      <c r="J625" s="2"/>
      <c r="K625" s="2"/>
      <c r="L625" s="2"/>
      <c r="M625" s="2"/>
      <c r="N625" s="2"/>
      <c r="O625" s="2"/>
      <c r="P625" s="2"/>
    </row>
    <row r="626" spans="1:16" s="190" customFormat="1" ht="17.399999999999999">
      <c r="A626" s="241"/>
      <c r="B626" s="242"/>
      <c r="C626" s="243"/>
      <c r="D626" s="244"/>
      <c r="E626" s="245"/>
      <c r="F626" s="245"/>
      <c r="G626" s="246"/>
      <c r="H626" s="247"/>
      <c r="J626" s="2"/>
      <c r="K626" s="2"/>
      <c r="L626" s="2"/>
      <c r="M626" s="2"/>
      <c r="N626" s="2"/>
      <c r="O626" s="2"/>
      <c r="P626" s="2"/>
    </row>
    <row r="627" spans="1:16" s="190" customFormat="1" ht="17.399999999999999">
      <c r="A627" s="241">
        <f>A622+1</f>
        <v>33</v>
      </c>
      <c r="B627" s="242" t="s">
        <v>638</v>
      </c>
      <c r="C627" s="243"/>
      <c r="D627" s="244"/>
      <c r="E627" s="245"/>
      <c r="F627" s="245"/>
      <c r="G627" s="246"/>
      <c r="H627" s="247"/>
      <c r="J627" s="2"/>
      <c r="K627" s="2"/>
      <c r="L627" s="2"/>
      <c r="M627" s="2"/>
      <c r="N627" s="2"/>
      <c r="O627" s="2"/>
      <c r="P627" s="2"/>
    </row>
    <row r="628" spans="1:16" s="190" customFormat="1" ht="18">
      <c r="A628" s="241"/>
      <c r="B628" s="257" t="s">
        <v>19</v>
      </c>
      <c r="C628" s="200">
        <v>1</v>
      </c>
      <c r="D628" s="201">
        <v>2</v>
      </c>
      <c r="E628" s="207"/>
      <c r="F628" s="207"/>
      <c r="G628" s="204">
        <f t="shared" ref="G628:G629" si="4">PRODUCT(C628:F628)</f>
        <v>2</v>
      </c>
      <c r="H628" s="247"/>
      <c r="J628" s="2"/>
      <c r="K628" s="2"/>
      <c r="L628" s="2"/>
      <c r="M628" s="2"/>
      <c r="N628" s="2"/>
      <c r="O628" s="2"/>
      <c r="P628" s="2"/>
    </row>
    <row r="629" spans="1:16" s="190" customFormat="1" ht="18">
      <c r="A629" s="241"/>
      <c r="B629" s="257" t="s">
        <v>657</v>
      </c>
      <c r="C629" s="200">
        <v>1</v>
      </c>
      <c r="D629" s="201">
        <v>1</v>
      </c>
      <c r="E629" s="207"/>
      <c r="F629" s="207"/>
      <c r="G629" s="204">
        <f t="shared" si="4"/>
        <v>1</v>
      </c>
      <c r="H629" s="247"/>
      <c r="J629" s="2"/>
      <c r="K629" s="2"/>
      <c r="L629" s="2"/>
      <c r="M629" s="2"/>
      <c r="N629" s="2"/>
      <c r="O629" s="2"/>
      <c r="P629" s="2"/>
    </row>
    <row r="630" spans="1:16" s="190" customFormat="1" ht="18">
      <c r="A630" s="241"/>
      <c r="B630" s="257"/>
      <c r="C630" s="243"/>
      <c r="D630" s="244"/>
      <c r="E630" s="245"/>
      <c r="F630" s="245"/>
      <c r="G630" s="208">
        <f>ROUND(SUM(G628:G629),0)</f>
        <v>3</v>
      </c>
      <c r="H630" s="205" t="s">
        <v>169</v>
      </c>
      <c r="J630" s="2"/>
      <c r="K630" s="2"/>
      <c r="L630" s="2"/>
      <c r="M630" s="2"/>
      <c r="N630" s="2"/>
      <c r="O630" s="2"/>
      <c r="P630" s="2"/>
    </row>
    <row r="631" spans="1:16" s="190" customFormat="1" ht="17.399999999999999">
      <c r="A631" s="241"/>
      <c r="B631" s="242"/>
      <c r="C631" s="243"/>
      <c r="D631" s="244"/>
      <c r="E631" s="245"/>
      <c r="F631" s="245"/>
      <c r="G631" s="246"/>
      <c r="H631" s="247"/>
      <c r="J631" s="2"/>
      <c r="K631" s="2"/>
      <c r="L631" s="2"/>
      <c r="M631" s="2"/>
      <c r="N631" s="2"/>
      <c r="O631" s="2"/>
      <c r="P631" s="2"/>
    </row>
    <row r="632" spans="1:16" s="190" customFormat="1" ht="17.399999999999999">
      <c r="A632" s="198">
        <f>A627+1</f>
        <v>34</v>
      </c>
      <c r="B632" s="199" t="s">
        <v>656</v>
      </c>
      <c r="C632" s="200"/>
      <c r="D632" s="201"/>
      <c r="E632" s="207"/>
      <c r="F632" s="207"/>
      <c r="G632" s="208"/>
      <c r="H632" s="205"/>
      <c r="J632" s="2"/>
      <c r="K632" s="2"/>
      <c r="L632" s="2"/>
      <c r="M632" s="2"/>
      <c r="N632" s="2"/>
      <c r="O632" s="2"/>
      <c r="P632" s="2"/>
    </row>
    <row r="633" spans="1:16" s="190" customFormat="1" ht="17.399999999999999">
      <c r="A633" s="198"/>
      <c r="B633" s="199" t="s">
        <v>657</v>
      </c>
      <c r="C633" s="200">
        <v>1</v>
      </c>
      <c r="D633" s="201">
        <v>2</v>
      </c>
      <c r="E633" s="207"/>
      <c r="F633" s="207"/>
      <c r="G633" s="204">
        <f>PRODUCT(C633:F633)</f>
        <v>2</v>
      </c>
      <c r="H633" s="200"/>
      <c r="J633" s="2"/>
      <c r="K633" s="2"/>
      <c r="L633" s="2"/>
      <c r="M633" s="2"/>
      <c r="N633" s="2"/>
      <c r="O633" s="2"/>
      <c r="P633" s="2"/>
    </row>
    <row r="634" spans="1:16" s="190" customFormat="1" ht="17.399999999999999">
      <c r="A634" s="198"/>
      <c r="B634" s="199"/>
      <c r="C634" s="205"/>
      <c r="D634" s="207"/>
      <c r="E634" s="207"/>
      <c r="F634" s="207"/>
      <c r="G634" s="204"/>
      <c r="H634" s="200"/>
      <c r="J634" s="2"/>
      <c r="K634" s="2"/>
      <c r="L634" s="2"/>
      <c r="M634" s="2"/>
      <c r="N634" s="2"/>
      <c r="O634" s="2"/>
      <c r="P634" s="2"/>
    </row>
    <row r="635" spans="1:16" s="190" customFormat="1" ht="17.399999999999999">
      <c r="A635" s="198"/>
      <c r="B635" s="199"/>
      <c r="C635" s="205"/>
      <c r="D635" s="207"/>
      <c r="E635" s="207"/>
      <c r="F635" s="207"/>
      <c r="G635" s="208">
        <f>ROUND(SUM(G633:G634),0)</f>
        <v>2</v>
      </c>
      <c r="H635" s="205" t="s">
        <v>169</v>
      </c>
      <c r="J635" s="2"/>
      <c r="K635" s="2"/>
      <c r="L635" s="2"/>
      <c r="M635" s="2"/>
      <c r="N635" s="2"/>
      <c r="O635" s="2"/>
      <c r="P635" s="2"/>
    </row>
    <row r="636" spans="1:16" s="190" customFormat="1" ht="17.399999999999999">
      <c r="A636" s="198">
        <f>A632+1</f>
        <v>35</v>
      </c>
      <c r="B636" s="199" t="s">
        <v>566</v>
      </c>
      <c r="C636" s="200"/>
      <c r="D636" s="201"/>
      <c r="E636" s="207"/>
      <c r="F636" s="207"/>
      <c r="G636" s="208"/>
      <c r="H636" s="205"/>
      <c r="J636" s="2"/>
      <c r="K636" s="2"/>
      <c r="L636" s="2"/>
      <c r="M636" s="2"/>
      <c r="N636" s="2"/>
      <c r="O636" s="2"/>
      <c r="P636" s="2"/>
    </row>
    <row r="637" spans="1:16" s="190" customFormat="1" ht="17.399999999999999">
      <c r="A637" s="198"/>
      <c r="B637" s="199" t="s">
        <v>671</v>
      </c>
      <c r="C637" s="200">
        <v>1</v>
      </c>
      <c r="D637" s="201">
        <v>1</v>
      </c>
      <c r="E637" s="207"/>
      <c r="F637" s="207"/>
      <c r="G637" s="204">
        <f>PRODUCT(C637:F637)</f>
        <v>1</v>
      </c>
      <c r="H637" s="200"/>
      <c r="J637" s="2"/>
      <c r="K637" s="2"/>
      <c r="L637" s="2"/>
      <c r="M637" s="2"/>
      <c r="N637" s="2"/>
      <c r="O637" s="2"/>
      <c r="P637" s="2"/>
    </row>
    <row r="638" spans="1:16" s="190" customFormat="1" ht="17.399999999999999">
      <c r="A638" s="198"/>
      <c r="B638" s="199"/>
      <c r="C638" s="205"/>
      <c r="D638" s="207"/>
      <c r="E638" s="207"/>
      <c r="F638" s="207"/>
      <c r="G638" s="204"/>
      <c r="H638" s="200"/>
      <c r="J638" s="2"/>
      <c r="K638" s="2"/>
      <c r="L638" s="2"/>
      <c r="M638" s="2"/>
      <c r="N638" s="2"/>
      <c r="O638" s="2"/>
      <c r="P638" s="2"/>
    </row>
    <row r="639" spans="1:16" s="190" customFormat="1" ht="17.399999999999999">
      <c r="A639" s="198"/>
      <c r="B639" s="199"/>
      <c r="C639" s="205"/>
      <c r="D639" s="207"/>
      <c r="E639" s="207"/>
      <c r="F639" s="207"/>
      <c r="G639" s="208">
        <f>ROUND(SUM(G637:G638),0)</f>
        <v>1</v>
      </c>
      <c r="H639" s="205" t="s">
        <v>169</v>
      </c>
      <c r="J639" s="2"/>
      <c r="K639" s="2"/>
      <c r="L639" s="2"/>
      <c r="M639" s="2"/>
      <c r="N639" s="2"/>
      <c r="O639" s="2"/>
      <c r="P639" s="2"/>
    </row>
    <row r="640" spans="1:16">
      <c r="A640" s="250"/>
      <c r="B640" s="251"/>
      <c r="C640" s="252"/>
      <c r="D640" s="252"/>
      <c r="E640" s="252"/>
      <c r="F640" s="252"/>
      <c r="G640" s="252"/>
      <c r="H640" s="252"/>
    </row>
    <row r="641" spans="1:8">
      <c r="A641" s="250"/>
      <c r="B641" s="251"/>
      <c r="C641" s="252"/>
      <c r="D641" s="252"/>
      <c r="E641" s="252"/>
      <c r="F641" s="252"/>
      <c r="G641" s="252"/>
      <c r="H641" s="252"/>
    </row>
  </sheetData>
  <mergeCells count="3">
    <mergeCell ref="A2:H2"/>
    <mergeCell ref="E149:F149"/>
    <mergeCell ref="E363:F363"/>
  </mergeCells>
  <printOptions horizontalCentered="1"/>
  <pageMargins left="0.11811023622047245" right="0.11811023622047245" top="0.35433070866141736" bottom="0.55118110236220474" header="0.31496062992125984" footer="0.31496062992125984"/>
  <pageSetup paperSize="9" scale="85"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494"/>
  <sheetViews>
    <sheetView view="pageBreakPreview" zoomScaleSheetLayoutView="10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8" ht="35.25" customHeight="1">
      <c r="A2" s="660" t="s">
        <v>981</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329</v>
      </c>
      <c r="C5" s="143"/>
      <c r="D5" s="17"/>
      <c r="E5" s="17"/>
      <c r="F5" s="17"/>
      <c r="G5" s="17"/>
      <c r="H5" s="143"/>
    </row>
    <row r="6" spans="1:8">
      <c r="A6" s="38">
        <v>1</v>
      </c>
      <c r="B6" s="37" t="s">
        <v>32</v>
      </c>
      <c r="C6" s="33">
        <v>1</v>
      </c>
      <c r="D6" s="35">
        <f>14.66+2.5*2</f>
        <v>19.66</v>
      </c>
      <c r="E6" s="35">
        <f>10.06+2.5*2</f>
        <v>15.06</v>
      </c>
      <c r="F6" s="35"/>
      <c r="G6" s="35">
        <f>PRODUCT(C6:F6)</f>
        <v>296.07960000000003</v>
      </c>
      <c r="H6" s="33" t="s">
        <v>6</v>
      </c>
    </row>
    <row r="7" spans="1:8">
      <c r="A7" s="38"/>
      <c r="B7" s="37"/>
      <c r="C7" s="33"/>
      <c r="D7" s="35"/>
      <c r="E7" s="36"/>
      <c r="F7" s="36" t="s">
        <v>33</v>
      </c>
      <c r="G7" s="36">
        <f>ROUNDUP(SUM(G6)*1.1,0)</f>
        <v>326</v>
      </c>
      <c r="H7" s="38" t="s">
        <v>6</v>
      </c>
    </row>
    <row r="8" spans="1:8">
      <c r="A8" s="38"/>
      <c r="B8" s="37"/>
      <c r="C8" s="38"/>
      <c r="D8" s="35"/>
      <c r="E8" s="35" t="s">
        <v>34</v>
      </c>
      <c r="F8" s="35"/>
      <c r="G8" s="36"/>
      <c r="H8" s="38"/>
    </row>
    <row r="9" spans="1:8">
      <c r="A9" s="38">
        <f>A6+1</f>
        <v>2</v>
      </c>
      <c r="B9" s="37" t="s">
        <v>35</v>
      </c>
      <c r="C9" s="33"/>
      <c r="D9" s="35"/>
      <c r="E9" s="35" t="s">
        <v>34</v>
      </c>
      <c r="F9" s="35"/>
      <c r="G9" s="35"/>
      <c r="H9" s="33"/>
    </row>
    <row r="10" spans="1:8">
      <c r="A10" s="38"/>
      <c r="B10" s="37" t="s">
        <v>37</v>
      </c>
      <c r="C10" s="33"/>
      <c r="D10" s="35"/>
      <c r="E10" s="35"/>
      <c r="F10" s="35"/>
      <c r="G10" s="35"/>
      <c r="H10" s="33"/>
    </row>
    <row r="11" spans="1:8">
      <c r="A11" s="38"/>
      <c r="B11" s="34" t="s">
        <v>38</v>
      </c>
      <c r="C11" s="33">
        <v>15</v>
      </c>
      <c r="D11" s="35">
        <f>1.8+0.15*2</f>
        <v>2.1</v>
      </c>
      <c r="E11" s="35">
        <f>1.8+0.15*2</f>
        <v>2.1</v>
      </c>
      <c r="F11" s="35">
        <f>1.5</f>
        <v>1.5</v>
      </c>
      <c r="G11" s="35">
        <f>PRODUCT(C11:F11)</f>
        <v>99.225000000000009</v>
      </c>
      <c r="H11" s="33" t="s">
        <v>7</v>
      </c>
    </row>
    <row r="12" spans="1:8">
      <c r="A12" s="38"/>
      <c r="B12" s="37" t="s">
        <v>39</v>
      </c>
      <c r="C12" s="33"/>
      <c r="D12" s="35"/>
      <c r="E12" s="35"/>
      <c r="F12" s="35"/>
      <c r="G12" s="35"/>
      <c r="H12" s="33"/>
    </row>
    <row r="13" spans="1:8">
      <c r="A13" s="38"/>
      <c r="B13" s="34" t="s">
        <v>40</v>
      </c>
      <c r="C13" s="33">
        <v>1</v>
      </c>
      <c r="D13" s="35">
        <f>14.66*2+10.06*2</f>
        <v>49.44</v>
      </c>
      <c r="E13" s="35">
        <f>0.45+0.15*2</f>
        <v>0.75</v>
      </c>
      <c r="F13" s="35">
        <f>0.6+0.1</f>
        <v>0.7</v>
      </c>
      <c r="G13" s="35">
        <f>PRODUCT(C13:F13)</f>
        <v>25.955999999999996</v>
      </c>
      <c r="H13" s="33" t="s">
        <v>7</v>
      </c>
    </row>
    <row r="14" spans="1:8">
      <c r="A14" s="38"/>
      <c r="B14" s="34"/>
      <c r="C14" s="33"/>
      <c r="D14" s="35"/>
      <c r="E14" s="35"/>
      <c r="F14" s="35"/>
      <c r="G14" s="35"/>
      <c r="H14" s="33"/>
    </row>
    <row r="15" spans="1:8">
      <c r="A15" s="38"/>
      <c r="B15" s="37" t="s">
        <v>41</v>
      </c>
      <c r="C15" s="33"/>
      <c r="D15" s="35"/>
      <c r="E15" s="35"/>
      <c r="F15" s="35"/>
      <c r="G15" s="36">
        <f>ROUND(SUM(G11:G14)*1.1,0)</f>
        <v>138</v>
      </c>
      <c r="H15" s="38" t="s">
        <v>7</v>
      </c>
    </row>
    <row r="16" spans="1:8">
      <c r="A16" s="38"/>
      <c r="B16" s="37" t="s">
        <v>182</v>
      </c>
      <c r="C16" s="33"/>
      <c r="D16" s="35"/>
      <c r="E16" s="35"/>
      <c r="F16" s="35"/>
      <c r="G16" s="36"/>
      <c r="H16" s="38"/>
    </row>
    <row r="17" spans="1:8">
      <c r="A17" s="38"/>
      <c r="B17" s="34" t="str">
        <f>+B11</f>
        <v>F-1</v>
      </c>
      <c r="C17" s="33">
        <f>C11</f>
        <v>15</v>
      </c>
      <c r="D17" s="35">
        <f>D11</f>
        <v>2.1</v>
      </c>
      <c r="E17" s="35">
        <f>+E11</f>
        <v>2.1</v>
      </c>
      <c r="F17" s="35">
        <v>1.5</v>
      </c>
      <c r="G17" s="35">
        <f>PRODUCT(C17:F17)</f>
        <v>99.225000000000009</v>
      </c>
      <c r="H17" s="33" t="s">
        <v>7</v>
      </c>
    </row>
    <row r="18" spans="1:8">
      <c r="A18" s="38"/>
      <c r="B18" s="37" t="s">
        <v>41</v>
      </c>
      <c r="C18" s="33"/>
      <c r="D18" s="35"/>
      <c r="E18" s="35"/>
      <c r="F18" s="35"/>
      <c r="G18" s="36">
        <f>ROUND(SUM(G17)*1.1,0)</f>
        <v>109</v>
      </c>
      <c r="H18" s="38" t="s">
        <v>7</v>
      </c>
    </row>
    <row r="19" spans="1:8">
      <c r="A19" s="44"/>
      <c r="B19" s="37" t="s">
        <v>1050</v>
      </c>
      <c r="C19" s="33"/>
      <c r="D19" s="35"/>
      <c r="E19" s="35"/>
      <c r="F19" s="35"/>
      <c r="G19" s="36"/>
      <c r="H19" s="38"/>
    </row>
    <row r="20" spans="1:8">
      <c r="A20" s="44"/>
      <c r="B20" s="34">
        <f>+B14</f>
        <v>0</v>
      </c>
      <c r="C20" s="33">
        <f>C11</f>
        <v>15</v>
      </c>
      <c r="D20" s="35">
        <f>D11</f>
        <v>2.1</v>
      </c>
      <c r="E20" s="35">
        <f>E11</f>
        <v>2.1</v>
      </c>
      <c r="F20" s="35">
        <v>1</v>
      </c>
      <c r="G20" s="35">
        <f>PRODUCT(C20:F20)</f>
        <v>66.150000000000006</v>
      </c>
      <c r="H20" s="33" t="s">
        <v>7</v>
      </c>
    </row>
    <row r="21" spans="1:8">
      <c r="A21" s="44"/>
      <c r="B21" s="37" t="s">
        <v>41</v>
      </c>
      <c r="C21" s="33"/>
      <c r="D21" s="35"/>
      <c r="E21" s="35"/>
      <c r="F21" s="35"/>
      <c r="G21" s="36">
        <f>ROUND(SUM(G20)*1.1,0)</f>
        <v>73</v>
      </c>
      <c r="H21" s="38" t="s">
        <v>7</v>
      </c>
    </row>
    <row r="22" spans="1:8">
      <c r="A22" s="38"/>
      <c r="B22" s="37"/>
      <c r="C22" s="33"/>
      <c r="D22" s="35"/>
      <c r="E22" s="35"/>
      <c r="F22" s="35"/>
      <c r="G22" s="36"/>
      <c r="H22" s="38"/>
    </row>
    <row r="23" spans="1:8">
      <c r="A23" s="38"/>
      <c r="B23" s="39" t="s">
        <v>42</v>
      </c>
      <c r="C23" s="33"/>
      <c r="D23" s="35"/>
      <c r="E23" s="35"/>
      <c r="F23" s="35"/>
      <c r="G23" s="36">
        <f>G18+G15+G21</f>
        <v>320</v>
      </c>
      <c r="H23" s="38" t="s">
        <v>7</v>
      </c>
    </row>
    <row r="24" spans="1:8">
      <c r="A24" s="38"/>
      <c r="B24" s="34"/>
      <c r="C24" s="33"/>
      <c r="D24" s="35"/>
      <c r="E24" s="35"/>
      <c r="F24" s="35"/>
      <c r="G24" s="36"/>
      <c r="H24" s="38"/>
    </row>
    <row r="25" spans="1:8" ht="27.6">
      <c r="A25" s="38">
        <f>A9+1</f>
        <v>3</v>
      </c>
      <c r="B25" s="49" t="s">
        <v>43</v>
      </c>
      <c r="C25" s="50"/>
      <c r="D25" s="51"/>
      <c r="E25" s="51"/>
      <c r="F25" s="51"/>
      <c r="G25" s="52"/>
      <c r="H25" s="53"/>
    </row>
    <row r="26" spans="1:8">
      <c r="A26" s="53"/>
      <c r="B26" s="54" t="s">
        <v>44</v>
      </c>
      <c r="C26" s="50"/>
      <c r="D26" s="51"/>
      <c r="E26" s="51"/>
      <c r="F26" s="51"/>
      <c r="G26" s="52">
        <f>G23</f>
        <v>320</v>
      </c>
      <c r="H26" s="53" t="s">
        <v>7</v>
      </c>
    </row>
    <row r="27" spans="1:8">
      <c r="A27" s="53"/>
      <c r="B27" s="54" t="s">
        <v>45</v>
      </c>
      <c r="C27" s="50"/>
      <c r="D27" s="51"/>
      <c r="E27" s="51"/>
      <c r="F27" s="51"/>
      <c r="G27" s="52"/>
      <c r="H27" s="53"/>
    </row>
    <row r="28" spans="1:8">
      <c r="A28" s="53"/>
      <c r="B28" s="55" t="s">
        <v>46</v>
      </c>
      <c r="C28" s="50"/>
      <c r="D28" s="51"/>
      <c r="E28" s="51"/>
      <c r="F28" s="51"/>
      <c r="G28" s="51">
        <f>-G54</f>
        <v>-27</v>
      </c>
      <c r="H28" s="50" t="s">
        <v>7</v>
      </c>
    </row>
    <row r="29" spans="1:8">
      <c r="A29" s="44"/>
      <c r="B29" s="41" t="s">
        <v>270</v>
      </c>
      <c r="C29" s="40"/>
      <c r="D29" s="42"/>
      <c r="E29" s="42"/>
      <c r="F29" s="42"/>
      <c r="G29" s="42">
        <f>-G59</f>
        <v>-37</v>
      </c>
      <c r="H29" s="50" t="s">
        <v>7</v>
      </c>
    </row>
    <row r="30" spans="1:8">
      <c r="A30" s="53"/>
      <c r="B30" s="55" t="s">
        <v>47</v>
      </c>
      <c r="C30" s="50"/>
      <c r="D30" s="51"/>
      <c r="E30" s="51"/>
      <c r="F30" s="51"/>
      <c r="G30" s="51">
        <f>-G87</f>
        <v>-24</v>
      </c>
      <c r="H30" s="50" t="s">
        <v>7</v>
      </c>
    </row>
    <row r="31" spans="1:8">
      <c r="A31" s="53"/>
      <c r="B31" s="55" t="s">
        <v>48</v>
      </c>
      <c r="C31" s="50"/>
      <c r="D31" s="51"/>
      <c r="E31" s="51"/>
      <c r="F31" s="51"/>
      <c r="G31" s="51">
        <f>-G99</f>
        <v>-7</v>
      </c>
      <c r="H31" s="50" t="s">
        <v>7</v>
      </c>
    </row>
    <row r="32" spans="1:8">
      <c r="A32" s="53"/>
      <c r="B32" s="55" t="s">
        <v>49</v>
      </c>
      <c r="C32" s="50"/>
      <c r="D32" s="51"/>
      <c r="E32" s="51"/>
      <c r="F32" s="51"/>
      <c r="G32" s="51">
        <f>-G108</f>
        <v>-7</v>
      </c>
      <c r="H32" s="50" t="s">
        <v>7</v>
      </c>
    </row>
    <row r="33" spans="1:8">
      <c r="A33" s="53"/>
      <c r="B33" s="55" t="s">
        <v>50</v>
      </c>
      <c r="C33" s="50"/>
      <c r="D33" s="51"/>
      <c r="E33" s="51"/>
      <c r="F33" s="51"/>
      <c r="G33" s="51">
        <f>-G76</f>
        <v>-28</v>
      </c>
      <c r="H33" s="50" t="s">
        <v>7</v>
      </c>
    </row>
    <row r="34" spans="1:8">
      <c r="A34" s="38"/>
      <c r="B34" s="54" t="s">
        <v>51</v>
      </c>
      <c r="C34" s="50"/>
      <c r="D34" s="51"/>
      <c r="E34" s="51"/>
      <c r="F34" s="51"/>
      <c r="G34" s="56">
        <f>ROUND(SUM(G26:G33),0)</f>
        <v>190</v>
      </c>
      <c r="H34" s="50" t="s">
        <v>7</v>
      </c>
    </row>
    <row r="35" spans="1:8">
      <c r="A35" s="53"/>
      <c r="B35" s="54"/>
      <c r="C35" s="50"/>
      <c r="D35" s="51"/>
      <c r="E35" s="51"/>
      <c r="F35" s="51"/>
      <c r="G35" s="57"/>
      <c r="H35" s="50"/>
    </row>
    <row r="36" spans="1:8">
      <c r="A36" s="53"/>
      <c r="B36" s="58" t="s">
        <v>52</v>
      </c>
      <c r="C36" s="59">
        <v>1</v>
      </c>
      <c r="D36" s="51">
        <v>14.6</v>
      </c>
      <c r="E36" s="51">
        <v>10</v>
      </c>
      <c r="F36" s="51">
        <v>1</v>
      </c>
      <c r="G36" s="51">
        <f>PRODUCT(C36:F36)</f>
        <v>146</v>
      </c>
      <c r="H36" s="50" t="s">
        <v>7</v>
      </c>
    </row>
    <row r="37" spans="1:8">
      <c r="A37" s="53"/>
      <c r="B37" s="58"/>
      <c r="C37" s="59"/>
      <c r="D37" s="51"/>
      <c r="E37" s="51"/>
      <c r="F37" s="51"/>
      <c r="G37" s="60"/>
      <c r="H37" s="50"/>
    </row>
    <row r="38" spans="1:8">
      <c r="A38" s="53"/>
      <c r="B38" s="54" t="s">
        <v>53</v>
      </c>
      <c r="C38" s="50"/>
      <c r="D38" s="51"/>
      <c r="E38" s="51"/>
      <c r="F38" s="51"/>
      <c r="G38" s="56">
        <f>ROUNDUP((G34+G36)-G40,0)</f>
        <v>16</v>
      </c>
      <c r="H38" s="53" t="s">
        <v>7</v>
      </c>
    </row>
    <row r="39" spans="1:8">
      <c r="A39" s="53"/>
      <c r="B39" s="54"/>
      <c r="C39" s="50"/>
      <c r="D39" s="51"/>
      <c r="E39" s="51"/>
      <c r="F39" s="51"/>
      <c r="G39" s="57"/>
      <c r="H39" s="53"/>
    </row>
    <row r="40" spans="1:8" ht="27.6">
      <c r="A40" s="53"/>
      <c r="B40" s="49" t="s">
        <v>54</v>
      </c>
      <c r="C40" s="61"/>
      <c r="D40" s="51"/>
      <c r="E40" s="51"/>
      <c r="F40" s="51"/>
      <c r="G40" s="52">
        <f>G26</f>
        <v>320</v>
      </c>
      <c r="H40" s="53" t="s">
        <v>7</v>
      </c>
    </row>
    <row r="41" spans="1:8">
      <c r="A41" s="53"/>
      <c r="B41" s="62" t="s">
        <v>56</v>
      </c>
      <c r="C41" s="33"/>
      <c r="D41" s="35"/>
      <c r="E41" s="35"/>
      <c r="F41" s="35"/>
      <c r="G41" s="57">
        <f>G26-G40</f>
        <v>0</v>
      </c>
      <c r="H41" s="38" t="s">
        <v>7</v>
      </c>
    </row>
    <row r="42" spans="1:8">
      <c r="A42" s="38"/>
      <c r="B42" s="43"/>
      <c r="C42" s="33"/>
      <c r="D42" s="35"/>
      <c r="E42" s="35"/>
      <c r="F42" s="35"/>
      <c r="G42" s="35"/>
      <c r="H42" s="33"/>
    </row>
    <row r="43" spans="1:8">
      <c r="A43" s="38">
        <f>A25+1</f>
        <v>4</v>
      </c>
      <c r="B43" s="37" t="s">
        <v>57</v>
      </c>
      <c r="C43" s="33"/>
      <c r="D43" s="35"/>
      <c r="E43" s="35"/>
      <c r="F43" s="35"/>
      <c r="G43" s="35"/>
      <c r="H43" s="33"/>
    </row>
    <row r="44" spans="1:8">
      <c r="A44" s="38"/>
      <c r="B44" s="37" t="s">
        <v>259</v>
      </c>
      <c r="C44" s="33"/>
      <c r="D44" s="35"/>
      <c r="E44" s="35"/>
      <c r="F44" s="35"/>
      <c r="G44" s="35"/>
      <c r="H44" s="33"/>
    </row>
    <row r="45" spans="1:8">
      <c r="A45" s="38"/>
      <c r="B45" s="34" t="str">
        <f>+B11</f>
        <v>F-1</v>
      </c>
      <c r="C45" s="33">
        <f>+C11</f>
        <v>15</v>
      </c>
      <c r="D45" s="35">
        <f>+D11</f>
        <v>2.1</v>
      </c>
      <c r="E45" s="35">
        <f>+E11</f>
        <v>2.1</v>
      </c>
      <c r="F45" s="35">
        <v>0.1</v>
      </c>
      <c r="G45" s="35">
        <f>PRODUCT(C45:F45)</f>
        <v>6.6150000000000011</v>
      </c>
      <c r="H45" s="33" t="s">
        <v>7</v>
      </c>
    </row>
    <row r="46" spans="1:8">
      <c r="A46" s="38"/>
      <c r="B46" s="34"/>
      <c r="C46" s="33"/>
      <c r="D46" s="35"/>
      <c r="E46" s="35"/>
      <c r="F46" s="36" t="s">
        <v>33</v>
      </c>
      <c r="G46" s="36">
        <f>SUM(G45:G45)*1.1</f>
        <v>7.2765000000000022</v>
      </c>
      <c r="H46" s="38" t="s">
        <v>7</v>
      </c>
    </row>
    <row r="47" spans="1:8">
      <c r="A47" s="38"/>
      <c r="B47" s="37" t="s">
        <v>39</v>
      </c>
      <c r="C47" s="33"/>
      <c r="D47" s="35"/>
      <c r="E47" s="35"/>
      <c r="F47" s="35"/>
      <c r="G47" s="35"/>
      <c r="H47" s="33"/>
    </row>
    <row r="48" spans="1:8">
      <c r="A48" s="38"/>
      <c r="B48" s="34" t="str">
        <f>B13</f>
        <v>ALL Round Length</v>
      </c>
      <c r="C48" s="33">
        <f>C13</f>
        <v>1</v>
      </c>
      <c r="D48" s="33">
        <f>D13</f>
        <v>49.44</v>
      </c>
      <c r="E48" s="35">
        <v>0.6</v>
      </c>
      <c r="F48" s="35">
        <v>0.1</v>
      </c>
      <c r="G48" s="35">
        <f>PRODUCT(C48:F48)</f>
        <v>2.9664000000000001</v>
      </c>
      <c r="H48" s="33" t="s">
        <v>7</v>
      </c>
    </row>
    <row r="49" spans="1:8">
      <c r="A49" s="38"/>
      <c r="B49" s="34"/>
      <c r="C49" s="33"/>
      <c r="D49" s="33"/>
      <c r="E49" s="35"/>
      <c r="F49" s="36" t="s">
        <v>33</v>
      </c>
      <c r="G49" s="36">
        <f>SUM(G48:G48)*1.1</f>
        <v>3.2630400000000006</v>
      </c>
      <c r="H49" s="38" t="s">
        <v>7</v>
      </c>
    </row>
    <row r="50" spans="1:8">
      <c r="A50" s="38"/>
      <c r="B50" s="37" t="s">
        <v>58</v>
      </c>
      <c r="C50" s="33"/>
      <c r="D50" s="35"/>
      <c r="E50" s="35"/>
      <c r="F50" s="35"/>
      <c r="G50" s="35"/>
      <c r="H50" s="33"/>
    </row>
    <row r="51" spans="1:8">
      <c r="A51" s="38"/>
      <c r="B51" s="34" t="s">
        <v>260</v>
      </c>
      <c r="C51" s="33">
        <v>1</v>
      </c>
      <c r="D51" s="35">
        <v>14.66</v>
      </c>
      <c r="E51" s="35">
        <v>10.06</v>
      </c>
      <c r="F51" s="35">
        <v>0.1</v>
      </c>
      <c r="G51" s="35">
        <f t="shared" ref="G51" si="0">PRODUCT(C51:F51)</f>
        <v>14.747960000000001</v>
      </c>
      <c r="H51" s="33" t="s">
        <v>7</v>
      </c>
    </row>
    <row r="52" spans="1:8">
      <c r="A52" s="38"/>
      <c r="B52" s="37" t="s">
        <v>41</v>
      </c>
      <c r="C52" s="33"/>
      <c r="D52" s="35"/>
      <c r="E52" s="35"/>
      <c r="F52" s="36" t="s">
        <v>33</v>
      </c>
      <c r="G52" s="36">
        <f>SUM(G51:G51)*1.1</f>
        <v>16.222756000000004</v>
      </c>
      <c r="H52" s="38" t="s">
        <v>7</v>
      </c>
    </row>
    <row r="53" spans="1:8">
      <c r="A53" s="38"/>
      <c r="B53" s="37"/>
      <c r="C53" s="33"/>
      <c r="D53" s="35"/>
      <c r="E53" s="35"/>
      <c r="F53" s="35"/>
      <c r="G53" s="36"/>
      <c r="H53" s="38"/>
    </row>
    <row r="54" spans="1:8">
      <c r="A54" s="38"/>
      <c r="B54" s="37" t="s">
        <v>59</v>
      </c>
      <c r="C54" s="33"/>
      <c r="D54" s="35"/>
      <c r="E54" s="35"/>
      <c r="F54" s="35"/>
      <c r="G54" s="36">
        <f>ROUND(G46+G49+G52,0)</f>
        <v>27</v>
      </c>
      <c r="H54" s="38" t="s">
        <v>7</v>
      </c>
    </row>
    <row r="55" spans="1:8">
      <c r="A55" s="44"/>
      <c r="B55" s="48"/>
      <c r="C55" s="40"/>
      <c r="D55" s="42"/>
      <c r="E55" s="42"/>
      <c r="F55" s="42"/>
      <c r="G55" s="45"/>
      <c r="H55" s="44"/>
    </row>
    <row r="56" spans="1:8">
      <c r="A56" s="38">
        <f>A43+1</f>
        <v>5</v>
      </c>
      <c r="B56" s="48" t="s">
        <v>587</v>
      </c>
      <c r="C56" s="33"/>
      <c r="D56" s="35"/>
      <c r="E56" s="35"/>
      <c r="F56" s="35"/>
      <c r="G56" s="35"/>
      <c r="H56" s="33"/>
    </row>
    <row r="57" spans="1:8">
      <c r="A57" s="38"/>
      <c r="B57" s="37" t="s">
        <v>583</v>
      </c>
      <c r="C57" s="33"/>
      <c r="D57" s="35"/>
      <c r="E57" s="35"/>
      <c r="F57" s="35"/>
      <c r="G57" s="35"/>
      <c r="H57" s="33"/>
    </row>
    <row r="58" spans="1:8">
      <c r="A58" s="38"/>
      <c r="B58" s="34" t="str">
        <f>B51</f>
        <v>Workers Rest Room  &amp; Change Room</v>
      </c>
      <c r="C58" s="33">
        <f>C51</f>
        <v>1</v>
      </c>
      <c r="D58" s="35">
        <v>14.6</v>
      </c>
      <c r="E58" s="35">
        <f>E51</f>
        <v>10.06</v>
      </c>
      <c r="F58" s="35">
        <v>0.23</v>
      </c>
      <c r="G58" s="35">
        <f>PRODUCT(C58:F58)</f>
        <v>33.781480000000002</v>
      </c>
      <c r="H58" s="33" t="s">
        <v>7</v>
      </c>
    </row>
    <row r="59" spans="1:8">
      <c r="A59" s="38"/>
      <c r="B59" s="34"/>
      <c r="C59" s="33"/>
      <c r="D59" s="35"/>
      <c r="E59" s="35"/>
      <c r="F59" s="36" t="s">
        <v>33</v>
      </c>
      <c r="G59" s="36">
        <f>ROUND(SUM(G58:G58)*1.1,0)</f>
        <v>37</v>
      </c>
      <c r="H59" s="38" t="s">
        <v>7</v>
      </c>
    </row>
    <row r="60" spans="1:8">
      <c r="A60" s="44"/>
      <c r="B60" s="48"/>
      <c r="C60" s="40"/>
      <c r="D60" s="42"/>
      <c r="E60" s="42"/>
      <c r="F60" s="42"/>
      <c r="G60" s="45"/>
      <c r="H60" s="44"/>
    </row>
    <row r="61" spans="1:8">
      <c r="A61" s="38">
        <f>A56+1</f>
        <v>6</v>
      </c>
      <c r="B61" s="37" t="s">
        <v>60</v>
      </c>
      <c r="C61" s="33"/>
      <c r="D61" s="35"/>
      <c r="E61" s="35"/>
      <c r="F61" s="35"/>
      <c r="G61" s="35"/>
      <c r="H61" s="33"/>
    </row>
    <row r="62" spans="1:8">
      <c r="A62" s="38"/>
      <c r="B62" s="34" t="s">
        <v>61</v>
      </c>
      <c r="C62" s="33">
        <v>1</v>
      </c>
      <c r="D62" s="35">
        <v>14.6</v>
      </c>
      <c r="E62" s="35">
        <v>10</v>
      </c>
      <c r="F62" s="35"/>
      <c r="G62" s="35">
        <f>ROUND(PRODUCT(C62:F62),0)</f>
        <v>146</v>
      </c>
      <c r="H62" s="33" t="s">
        <v>6</v>
      </c>
    </row>
    <row r="63" spans="1:8">
      <c r="A63" s="38"/>
      <c r="B63" s="37"/>
      <c r="C63" s="33"/>
      <c r="D63" s="35"/>
      <c r="E63" s="35"/>
      <c r="F63" s="36"/>
      <c r="G63" s="36">
        <f>G62</f>
        <v>146</v>
      </c>
      <c r="H63" s="33" t="s">
        <v>6</v>
      </c>
    </row>
    <row r="64" spans="1:8">
      <c r="A64" s="38"/>
      <c r="B64" s="37"/>
      <c r="C64" s="33"/>
      <c r="D64" s="35"/>
      <c r="E64" s="35"/>
      <c r="F64" s="36"/>
      <c r="G64" s="36"/>
      <c r="H64" s="38"/>
    </row>
    <row r="65" spans="1:8">
      <c r="A65" s="38"/>
      <c r="B65" s="37" t="s">
        <v>185</v>
      </c>
      <c r="C65" s="33"/>
      <c r="D65" s="35"/>
      <c r="E65" s="35"/>
      <c r="F65" s="36"/>
      <c r="G65" s="36">
        <f>+G63</f>
        <v>146</v>
      </c>
      <c r="H65" s="38" t="s">
        <v>6</v>
      </c>
    </row>
    <row r="66" spans="1:8">
      <c r="A66" s="38"/>
      <c r="B66" s="37"/>
      <c r="C66" s="33"/>
      <c r="D66" s="35"/>
      <c r="E66" s="35"/>
      <c r="F66" s="36"/>
      <c r="G66" s="36"/>
      <c r="H66" s="38"/>
    </row>
    <row r="67" spans="1:8">
      <c r="A67" s="38">
        <f>A61+1</f>
        <v>7</v>
      </c>
      <c r="B67" s="37" t="s">
        <v>62</v>
      </c>
      <c r="C67" s="33"/>
      <c r="D67" s="35"/>
      <c r="E67" s="35"/>
      <c r="F67" s="36"/>
      <c r="G67" s="36"/>
      <c r="H67" s="38"/>
    </row>
    <row r="68" spans="1:8">
      <c r="A68" s="44"/>
      <c r="B68" s="48" t="s">
        <v>261</v>
      </c>
      <c r="C68" s="40"/>
      <c r="D68" s="42"/>
      <c r="E68" s="42"/>
      <c r="F68" s="45"/>
      <c r="G68" s="45"/>
      <c r="H68" s="44"/>
    </row>
    <row r="69" spans="1:8">
      <c r="A69" s="38"/>
      <c r="B69" s="37" t="s">
        <v>580</v>
      </c>
      <c r="C69" s="33"/>
      <c r="D69" s="35"/>
      <c r="E69" s="35"/>
      <c r="F69" s="36"/>
      <c r="G69" s="36"/>
      <c r="H69" s="38"/>
    </row>
    <row r="70" spans="1:8">
      <c r="A70" s="38"/>
      <c r="B70" s="34" t="s">
        <v>64</v>
      </c>
      <c r="C70" s="33">
        <f>C48</f>
        <v>1</v>
      </c>
      <c r="D70" s="35">
        <f>D48</f>
        <v>49.44</v>
      </c>
      <c r="E70" s="35">
        <f>E48-0.075*2</f>
        <v>0.44999999999999996</v>
      </c>
      <c r="F70" s="35">
        <v>0.6</v>
      </c>
      <c r="G70" s="35">
        <f>PRODUCT(C70:F70)</f>
        <v>13.348799999999999</v>
      </c>
      <c r="H70" s="33" t="s">
        <v>7</v>
      </c>
    </row>
    <row r="71" spans="1:8">
      <c r="A71" s="38"/>
      <c r="B71" s="37"/>
      <c r="C71" s="33"/>
      <c r="D71" s="35"/>
      <c r="E71" s="35"/>
      <c r="F71" s="36"/>
      <c r="G71" s="36">
        <f>ROUND(SUM(G70)*1.1,0)</f>
        <v>15</v>
      </c>
      <c r="H71" s="38" t="s">
        <v>7</v>
      </c>
    </row>
    <row r="72" spans="1:8">
      <c r="A72" s="38"/>
      <c r="B72" s="37" t="s">
        <v>65</v>
      </c>
      <c r="C72" s="33"/>
      <c r="D72" s="35"/>
      <c r="E72" s="35"/>
      <c r="F72" s="36"/>
      <c r="G72" s="36"/>
      <c r="H72" s="38"/>
    </row>
    <row r="73" spans="1:8">
      <c r="A73" s="38"/>
      <c r="B73" s="37" t="str">
        <f>B70</f>
        <v>All Round Length</v>
      </c>
      <c r="C73" s="33">
        <f>C70</f>
        <v>1</v>
      </c>
      <c r="D73" s="35">
        <f>D70</f>
        <v>49.44</v>
      </c>
      <c r="E73" s="35">
        <v>0.38</v>
      </c>
      <c r="F73" s="35">
        <f>F36-F105</f>
        <v>0.62</v>
      </c>
      <c r="G73" s="35">
        <f>PRODUCT(C73:F73)</f>
        <v>11.648064</v>
      </c>
      <c r="H73" s="33" t="s">
        <v>7</v>
      </c>
    </row>
    <row r="74" spans="1:8">
      <c r="A74" s="38"/>
      <c r="B74" s="37"/>
      <c r="C74" s="33"/>
      <c r="D74" s="35"/>
      <c r="E74" s="35"/>
      <c r="F74" s="36"/>
      <c r="G74" s="36">
        <f>ROUND(SUM(G73)*1.1,0)</f>
        <v>13</v>
      </c>
      <c r="H74" s="38" t="s">
        <v>7</v>
      </c>
    </row>
    <row r="75" spans="1:8">
      <c r="A75" s="38"/>
      <c r="B75" s="37"/>
      <c r="C75" s="33"/>
      <c r="D75" s="35"/>
      <c r="E75" s="35"/>
      <c r="F75" s="36"/>
      <c r="G75" s="36"/>
      <c r="H75" s="33"/>
    </row>
    <row r="76" spans="1:8">
      <c r="A76" s="38"/>
      <c r="B76" s="37" t="s">
        <v>66</v>
      </c>
      <c r="C76" s="33"/>
      <c r="D76" s="35"/>
      <c r="E76" s="35"/>
      <c r="F76" s="36"/>
      <c r="G76" s="36">
        <f>G71+G74</f>
        <v>28</v>
      </c>
      <c r="H76" s="38" t="s">
        <v>7</v>
      </c>
    </row>
    <row r="77" spans="1:8">
      <c r="A77" s="38"/>
      <c r="B77" s="37"/>
      <c r="C77" s="33"/>
      <c r="D77" s="35"/>
      <c r="E77" s="35"/>
      <c r="F77" s="36"/>
      <c r="G77" s="36"/>
      <c r="H77" s="33"/>
    </row>
    <row r="78" spans="1:8">
      <c r="A78" s="38">
        <f>A67+1</f>
        <v>8</v>
      </c>
      <c r="B78" s="37" t="s">
        <v>67</v>
      </c>
      <c r="C78" s="33"/>
      <c r="D78" s="35"/>
      <c r="E78" s="35"/>
      <c r="F78" s="35"/>
      <c r="G78" s="35"/>
      <c r="H78" s="33"/>
    </row>
    <row r="79" spans="1:8">
      <c r="A79" s="38"/>
      <c r="B79" s="34"/>
      <c r="C79" s="33">
        <v>1</v>
      </c>
      <c r="D79" s="35">
        <f>14.6*2+11.5*2</f>
        <v>52.2</v>
      </c>
      <c r="E79" s="35">
        <v>0.75</v>
      </c>
      <c r="F79" s="35"/>
      <c r="G79" s="35">
        <f>ROUND(PRODUCT(C79:F79),0)</f>
        <v>39</v>
      </c>
      <c r="H79" s="33" t="s">
        <v>6</v>
      </c>
    </row>
    <row r="80" spans="1:8">
      <c r="A80" s="38"/>
      <c r="B80" s="37"/>
      <c r="C80" s="33"/>
      <c r="D80" s="35"/>
      <c r="E80" s="35"/>
      <c r="F80" s="36"/>
      <c r="G80" s="36">
        <f>ROUNDUP(SUM(G79)*1.1,0)</f>
        <v>43</v>
      </c>
      <c r="H80" s="33" t="s">
        <v>6</v>
      </c>
    </row>
    <row r="81" spans="1:8">
      <c r="A81" s="38"/>
      <c r="B81" s="37"/>
      <c r="C81" s="33"/>
      <c r="D81" s="35"/>
      <c r="E81" s="35"/>
      <c r="F81" s="36"/>
      <c r="G81" s="36"/>
      <c r="H81" s="38"/>
    </row>
    <row r="82" spans="1:8">
      <c r="A82" s="38"/>
      <c r="B82" s="37" t="s">
        <v>68</v>
      </c>
      <c r="C82" s="33"/>
      <c r="D82" s="35"/>
      <c r="E82" s="35"/>
      <c r="F82" s="36"/>
      <c r="G82" s="36">
        <f>+G80</f>
        <v>43</v>
      </c>
      <c r="H82" s="38" t="s">
        <v>6</v>
      </c>
    </row>
    <row r="83" spans="1:8">
      <c r="A83" s="38"/>
      <c r="B83" s="37"/>
      <c r="C83" s="33"/>
      <c r="D83" s="35"/>
      <c r="E83" s="35"/>
      <c r="F83" s="36"/>
      <c r="G83" s="36"/>
      <c r="H83" s="38"/>
    </row>
    <row r="84" spans="1:8">
      <c r="A84" s="38">
        <f>A78+1</f>
        <v>9</v>
      </c>
      <c r="B84" s="37" t="s">
        <v>69</v>
      </c>
      <c r="C84" s="33"/>
      <c r="D84" s="35"/>
      <c r="E84" s="35"/>
      <c r="F84" s="35"/>
      <c r="G84" s="36"/>
      <c r="H84" s="38"/>
    </row>
    <row r="85" spans="1:8">
      <c r="A85" s="38" t="s">
        <v>70</v>
      </c>
      <c r="B85" s="37" t="s">
        <v>259</v>
      </c>
      <c r="C85" s="33"/>
      <c r="D85" s="35"/>
      <c r="E85" s="35"/>
      <c r="F85" s="35"/>
      <c r="G85" s="35"/>
      <c r="H85" s="33"/>
    </row>
    <row r="86" spans="1:8">
      <c r="A86" s="38"/>
      <c r="B86" s="34" t="str">
        <f>B45</f>
        <v>F-1</v>
      </c>
      <c r="C86" s="33">
        <f>C45</f>
        <v>15</v>
      </c>
      <c r="D86" s="35">
        <f>D11-0.15*2</f>
        <v>1.8</v>
      </c>
      <c r="E86" s="35">
        <f>E11-0.15*2</f>
        <v>1.8</v>
      </c>
      <c r="F86" s="35">
        <v>0.45</v>
      </c>
      <c r="G86" s="35">
        <f>PRODUCT(C86:F86)</f>
        <v>21.87</v>
      </c>
      <c r="H86" s="33" t="s">
        <v>7</v>
      </c>
    </row>
    <row r="87" spans="1:8">
      <c r="A87" s="38"/>
      <c r="B87" s="37" t="s">
        <v>71</v>
      </c>
      <c r="C87" s="33"/>
      <c r="D87" s="35"/>
      <c r="E87" s="35"/>
      <c r="F87" s="35"/>
      <c r="G87" s="36">
        <f>ROUND(SUM(G86)*1.1,0)</f>
        <v>24</v>
      </c>
      <c r="H87" s="38" t="s">
        <v>7</v>
      </c>
    </row>
    <row r="88" spans="1:8">
      <c r="A88" s="38"/>
      <c r="B88" s="37"/>
      <c r="C88" s="33"/>
      <c r="D88" s="35"/>
      <c r="E88" s="35"/>
      <c r="F88" s="35"/>
      <c r="G88" s="36"/>
      <c r="H88" s="38"/>
    </row>
    <row r="89" spans="1:8">
      <c r="A89" s="38" t="s">
        <v>72</v>
      </c>
      <c r="B89" s="37" t="s">
        <v>73</v>
      </c>
      <c r="C89" s="33"/>
      <c r="D89" s="35"/>
      <c r="E89" s="35"/>
      <c r="F89" s="35"/>
      <c r="G89" s="36"/>
      <c r="H89" s="33"/>
    </row>
    <row r="90" spans="1:8">
      <c r="A90" s="44"/>
      <c r="B90" s="48" t="s">
        <v>91</v>
      </c>
      <c r="C90" s="40"/>
      <c r="D90" s="42"/>
      <c r="E90" s="42"/>
      <c r="F90" s="42"/>
      <c r="G90" s="45"/>
      <c r="H90" s="40"/>
    </row>
    <row r="91" spans="1:8">
      <c r="A91" s="38"/>
      <c r="B91" s="37" t="s">
        <v>262</v>
      </c>
      <c r="C91" s="33"/>
      <c r="D91" s="35"/>
      <c r="E91" s="35"/>
      <c r="F91" s="35"/>
      <c r="G91" s="36"/>
      <c r="H91" s="33"/>
    </row>
    <row r="92" spans="1:8">
      <c r="A92" s="38"/>
      <c r="B92" s="34" t="s">
        <v>75</v>
      </c>
      <c r="C92" s="33">
        <f>C86</f>
        <v>15</v>
      </c>
      <c r="D92" s="35">
        <v>0.23</v>
      </c>
      <c r="E92" s="35">
        <v>0.45</v>
      </c>
      <c r="F92" s="35">
        <f>F11+F17+ F20+F36-F45-F86-F105</f>
        <v>4.07</v>
      </c>
      <c r="G92" s="35">
        <f>PRODUCT(C92:F92)</f>
        <v>6.3186750000000016</v>
      </c>
      <c r="H92" s="33" t="s">
        <v>7</v>
      </c>
    </row>
    <row r="93" spans="1:8">
      <c r="A93" s="38"/>
      <c r="B93" s="37" t="s">
        <v>76</v>
      </c>
      <c r="C93" s="33"/>
      <c r="D93" s="35"/>
      <c r="E93" s="35"/>
      <c r="F93" s="35"/>
      <c r="G93" s="36">
        <f>ROUND(SUM(G92)*1.1,0)</f>
        <v>7</v>
      </c>
      <c r="H93" s="38" t="s">
        <v>7</v>
      </c>
    </row>
    <row r="94" spans="1:8">
      <c r="A94" s="38"/>
      <c r="B94" s="37"/>
      <c r="C94" s="33"/>
      <c r="D94" s="35"/>
      <c r="E94" s="35"/>
      <c r="F94" s="35"/>
      <c r="G94" s="36"/>
      <c r="H94" s="38"/>
    </row>
    <row r="95" spans="1:8">
      <c r="A95" s="38"/>
      <c r="B95" s="37" t="s">
        <v>263</v>
      </c>
      <c r="C95" s="33"/>
      <c r="D95" s="35"/>
      <c r="E95" s="35"/>
      <c r="F95" s="35"/>
      <c r="G95" s="35"/>
      <c r="H95" s="33"/>
    </row>
    <row r="96" spans="1:8">
      <c r="A96" s="38"/>
      <c r="B96" s="34" t="str">
        <f>B92</f>
        <v>C1</v>
      </c>
      <c r="C96" s="33">
        <f>C92</f>
        <v>15</v>
      </c>
      <c r="D96" s="35">
        <f>D92</f>
        <v>0.23</v>
      </c>
      <c r="E96" s="35">
        <f>E92</f>
        <v>0.45</v>
      </c>
      <c r="F96" s="35">
        <v>4.2</v>
      </c>
      <c r="G96" s="35">
        <f>PRODUCT(C96:F96)</f>
        <v>6.5205000000000011</v>
      </c>
      <c r="H96" s="33" t="s">
        <v>7</v>
      </c>
    </row>
    <row r="97" spans="1:8">
      <c r="A97" s="38"/>
      <c r="B97" s="37" t="s">
        <v>41</v>
      </c>
      <c r="C97" s="33"/>
      <c r="D97" s="35"/>
      <c r="E97" s="35"/>
      <c r="F97" s="35"/>
      <c r="G97" s="36">
        <f>ROUND(SUM(G96)*1.1,0)</f>
        <v>7</v>
      </c>
      <c r="H97" s="38" t="s">
        <v>7</v>
      </c>
    </row>
    <row r="98" spans="1:8">
      <c r="A98" s="38"/>
      <c r="B98" s="37"/>
      <c r="C98" s="33"/>
      <c r="D98" s="35"/>
      <c r="E98" s="35"/>
      <c r="F98" s="35"/>
      <c r="G98" s="36"/>
      <c r="H98" s="38"/>
    </row>
    <row r="99" spans="1:8">
      <c r="A99" s="38"/>
      <c r="B99" s="37" t="s">
        <v>78</v>
      </c>
      <c r="C99" s="33"/>
      <c r="D99" s="36" t="s">
        <v>79</v>
      </c>
      <c r="E99" s="36"/>
      <c r="F99" s="35"/>
      <c r="G99" s="36">
        <f>G93</f>
        <v>7</v>
      </c>
      <c r="H99" s="38" t="s">
        <v>7</v>
      </c>
    </row>
    <row r="100" spans="1:8">
      <c r="A100" s="38"/>
      <c r="B100" s="37" t="s">
        <v>78</v>
      </c>
      <c r="C100" s="144" t="s">
        <v>264</v>
      </c>
      <c r="D100" s="145"/>
      <c r="E100" s="146"/>
      <c r="F100" s="147"/>
      <c r="G100" s="36">
        <f>G97</f>
        <v>7</v>
      </c>
      <c r="H100" s="38" t="s">
        <v>7</v>
      </c>
    </row>
    <row r="101" spans="1:8">
      <c r="A101" s="38"/>
      <c r="B101" s="37"/>
      <c r="C101" s="36"/>
      <c r="D101" s="36"/>
      <c r="E101" s="35"/>
      <c r="F101" s="36" t="s">
        <v>23</v>
      </c>
      <c r="G101" s="36">
        <f>SUM(G99:G100)</f>
        <v>14</v>
      </c>
      <c r="H101" s="38" t="s">
        <v>7</v>
      </c>
    </row>
    <row r="102" spans="1:8">
      <c r="A102" s="38"/>
      <c r="B102" s="34"/>
      <c r="C102" s="33"/>
      <c r="D102" s="35"/>
      <c r="E102" s="35"/>
      <c r="F102" s="35"/>
      <c r="G102" s="35"/>
      <c r="H102" s="33"/>
    </row>
    <row r="103" spans="1:8">
      <c r="A103" s="38" t="s">
        <v>81</v>
      </c>
      <c r="B103" s="37" t="s">
        <v>82</v>
      </c>
      <c r="C103" s="33"/>
      <c r="D103" s="35"/>
      <c r="E103" s="35"/>
      <c r="F103" s="35"/>
      <c r="G103" s="35"/>
      <c r="H103" s="33"/>
    </row>
    <row r="104" spans="1:8">
      <c r="A104" s="38"/>
      <c r="B104" s="37" t="s">
        <v>83</v>
      </c>
      <c r="C104" s="33"/>
      <c r="D104" s="35"/>
      <c r="E104" s="35"/>
      <c r="F104" s="35"/>
      <c r="G104" s="35"/>
      <c r="H104" s="33"/>
    </row>
    <row r="105" spans="1:8">
      <c r="A105" s="38"/>
      <c r="B105" s="34" t="s">
        <v>215</v>
      </c>
      <c r="C105" s="33">
        <v>3</v>
      </c>
      <c r="D105" s="35">
        <v>14.66</v>
      </c>
      <c r="E105" s="35">
        <v>0.23</v>
      </c>
      <c r="F105" s="148">
        <v>0.38</v>
      </c>
      <c r="G105" s="35">
        <f>PRODUCT(C105:F105)</f>
        <v>3.8438520000000005</v>
      </c>
      <c r="H105" s="33" t="s">
        <v>7</v>
      </c>
    </row>
    <row r="106" spans="1:8">
      <c r="A106" s="38"/>
      <c r="B106" s="37" t="s">
        <v>85</v>
      </c>
      <c r="C106" s="33"/>
      <c r="D106" s="35"/>
      <c r="E106" s="35"/>
      <c r="F106" s="148"/>
      <c r="G106" s="35"/>
      <c r="H106" s="33"/>
    </row>
    <row r="107" spans="1:8">
      <c r="A107" s="38"/>
      <c r="B107" s="34" t="s">
        <v>265</v>
      </c>
      <c r="C107" s="33">
        <v>3</v>
      </c>
      <c r="D107" s="35">
        <v>10.06</v>
      </c>
      <c r="E107" s="35">
        <v>0.23</v>
      </c>
      <c r="F107" s="148">
        <v>0.38</v>
      </c>
      <c r="G107" s="35">
        <f t="shared" ref="G107" si="1">PRODUCT(C107:F107)</f>
        <v>2.6377319999999997</v>
      </c>
      <c r="H107" s="33" t="s">
        <v>7</v>
      </c>
    </row>
    <row r="108" spans="1:8">
      <c r="A108" s="38"/>
      <c r="B108" s="37" t="s">
        <v>41</v>
      </c>
      <c r="C108" s="33"/>
      <c r="D108" s="35"/>
      <c r="E108" s="35"/>
      <c r="F108" s="35"/>
      <c r="G108" s="36">
        <f>ROUND(SUM(G105:G107)*1.1,0)</f>
        <v>7</v>
      </c>
      <c r="H108" s="38" t="s">
        <v>7</v>
      </c>
    </row>
    <row r="109" spans="1:8">
      <c r="A109" s="44"/>
      <c r="B109" s="48"/>
      <c r="C109" s="40"/>
      <c r="D109" s="42"/>
      <c r="E109" s="42"/>
      <c r="F109" s="42"/>
      <c r="G109" s="45"/>
      <c r="H109" s="44"/>
    </row>
    <row r="110" spans="1:8">
      <c r="A110" s="38" t="s">
        <v>86</v>
      </c>
      <c r="B110" s="37" t="s">
        <v>87</v>
      </c>
      <c r="C110" s="33"/>
      <c r="D110" s="35"/>
      <c r="E110" s="35"/>
      <c r="F110" s="35"/>
      <c r="G110" s="35"/>
      <c r="H110" s="33"/>
    </row>
    <row r="111" spans="1:8">
      <c r="A111" s="38"/>
      <c r="B111" s="149" t="s">
        <v>266</v>
      </c>
      <c r="C111" s="33"/>
      <c r="D111" s="35"/>
      <c r="E111" s="35"/>
      <c r="F111" s="35"/>
      <c r="G111" s="35"/>
      <c r="H111" s="33"/>
    </row>
    <row r="112" spans="1:8">
      <c r="A112" s="38"/>
      <c r="B112" s="37" t="s">
        <v>83</v>
      </c>
      <c r="C112" s="33"/>
      <c r="D112" s="35"/>
      <c r="E112" s="35"/>
      <c r="F112" s="35"/>
      <c r="G112" s="35"/>
      <c r="H112" s="33"/>
    </row>
    <row r="113" spans="1:8">
      <c r="A113" s="38"/>
      <c r="B113" s="34" t="s">
        <v>208</v>
      </c>
      <c r="C113" s="33">
        <v>3</v>
      </c>
      <c r="D113" s="35">
        <v>14.6</v>
      </c>
      <c r="E113" s="35">
        <v>0.23</v>
      </c>
      <c r="F113" s="35">
        <v>0.5</v>
      </c>
      <c r="G113" s="35">
        <f>PRODUCT(C113:F113)</f>
        <v>5.0369999999999999</v>
      </c>
      <c r="H113" s="33" t="s">
        <v>7</v>
      </c>
    </row>
    <row r="114" spans="1:8">
      <c r="A114" s="44"/>
      <c r="B114" s="34" t="s">
        <v>209</v>
      </c>
      <c r="C114" s="40">
        <v>1</v>
      </c>
      <c r="D114" s="35">
        <v>14.6</v>
      </c>
      <c r="E114" s="42">
        <v>0.23</v>
      </c>
      <c r="F114" s="318">
        <v>0.42499999999999999</v>
      </c>
      <c r="G114" s="35">
        <f>PRODUCT(C114:F114)</f>
        <v>1.4271499999999999</v>
      </c>
      <c r="H114" s="33" t="s">
        <v>7</v>
      </c>
    </row>
    <row r="115" spans="1:8">
      <c r="A115" s="38"/>
      <c r="B115" s="37" t="s">
        <v>85</v>
      </c>
      <c r="C115" s="33"/>
      <c r="D115" s="35"/>
      <c r="E115" s="35"/>
      <c r="F115" s="35"/>
      <c r="G115" s="35"/>
      <c r="H115" s="33"/>
    </row>
    <row r="116" spans="1:8">
      <c r="A116" s="44"/>
      <c r="B116" s="34" t="s">
        <v>267</v>
      </c>
      <c r="C116" s="40">
        <v>5</v>
      </c>
      <c r="D116" s="35">
        <v>10</v>
      </c>
      <c r="E116" s="42">
        <v>0.23</v>
      </c>
      <c r="F116" s="42">
        <v>0.5</v>
      </c>
      <c r="G116" s="35">
        <f>PRODUCT(C116:F116)</f>
        <v>5.75</v>
      </c>
      <c r="H116" s="33" t="s">
        <v>7</v>
      </c>
    </row>
    <row r="117" spans="1:8">
      <c r="A117" s="38"/>
      <c r="B117" s="37"/>
      <c r="C117" s="33"/>
      <c r="D117" s="35"/>
      <c r="E117" s="35"/>
      <c r="F117" s="36" t="s">
        <v>33</v>
      </c>
      <c r="G117" s="36">
        <f>ROUND(SUM(G113:G116)*1.1,0)</f>
        <v>13</v>
      </c>
      <c r="H117" s="36" t="s">
        <v>7</v>
      </c>
    </row>
    <row r="118" spans="1:8">
      <c r="A118" s="38"/>
      <c r="B118" s="37"/>
      <c r="C118" s="33"/>
      <c r="D118" s="35"/>
      <c r="E118" s="35"/>
      <c r="F118" s="36"/>
      <c r="G118" s="36"/>
      <c r="H118" s="36"/>
    </row>
    <row r="119" spans="1:8">
      <c r="A119" s="38"/>
      <c r="B119" s="150" t="s">
        <v>88</v>
      </c>
      <c r="C119" s="33"/>
      <c r="D119" s="36" t="s">
        <v>80</v>
      </c>
      <c r="E119" s="36"/>
      <c r="F119" s="36" t="s">
        <v>23</v>
      </c>
      <c r="G119" s="36">
        <f>G117</f>
        <v>13</v>
      </c>
      <c r="H119" s="38" t="s">
        <v>7</v>
      </c>
    </row>
    <row r="120" spans="1:8">
      <c r="A120" s="44"/>
      <c r="B120" s="282"/>
      <c r="C120" s="40"/>
      <c r="D120" s="45"/>
      <c r="E120" s="649"/>
      <c r="F120" s="650"/>
      <c r="G120" s="45"/>
      <c r="H120" s="38"/>
    </row>
    <row r="121" spans="1:8">
      <c r="A121" s="38"/>
      <c r="B121" s="37"/>
      <c r="C121" s="33"/>
      <c r="D121" s="35"/>
      <c r="E121" s="35"/>
      <c r="F121" s="35"/>
      <c r="G121" s="36"/>
      <c r="H121" s="36"/>
    </row>
    <row r="122" spans="1:8">
      <c r="A122" s="38" t="s">
        <v>89</v>
      </c>
      <c r="B122" s="37" t="s">
        <v>90</v>
      </c>
      <c r="C122" s="33"/>
      <c r="D122" s="35"/>
      <c r="E122" s="35"/>
      <c r="F122" s="35"/>
      <c r="G122" s="35"/>
      <c r="H122" s="33"/>
    </row>
    <row r="123" spans="1:8">
      <c r="A123" s="38"/>
      <c r="B123" s="37" t="s">
        <v>268</v>
      </c>
    </row>
    <row r="124" spans="1:8">
      <c r="A124" s="38"/>
      <c r="B124" s="34" t="s">
        <v>581</v>
      </c>
      <c r="C124" s="33">
        <v>1</v>
      </c>
      <c r="D124" s="35">
        <v>11.6</v>
      </c>
      <c r="E124" s="35">
        <v>10</v>
      </c>
      <c r="F124" s="148">
        <v>0.125</v>
      </c>
      <c r="G124" s="35">
        <f>PRODUCT(C124:F124)</f>
        <v>14.5</v>
      </c>
      <c r="H124" s="33" t="s">
        <v>7</v>
      </c>
    </row>
    <row r="125" spans="1:8">
      <c r="A125" s="38"/>
      <c r="B125" s="34"/>
      <c r="C125" s="33"/>
      <c r="D125" s="35"/>
      <c r="E125" s="35"/>
      <c r="F125" s="35"/>
      <c r="G125" s="36" t="s">
        <v>34</v>
      </c>
      <c r="H125" s="33"/>
    </row>
    <row r="126" spans="1:8">
      <c r="A126" s="44"/>
      <c r="B126" s="41"/>
      <c r="C126" s="33"/>
      <c r="D126" s="35"/>
      <c r="E126" s="35"/>
      <c r="F126" s="35"/>
      <c r="G126" s="36">
        <f>ROUNDUP(SUM(G124:G125)*1.1,0)</f>
        <v>16</v>
      </c>
      <c r="H126" s="38" t="s">
        <v>7</v>
      </c>
    </row>
    <row r="127" spans="1:8">
      <c r="A127" s="44"/>
      <c r="B127" s="282"/>
      <c r="C127" s="40"/>
      <c r="D127" s="45"/>
      <c r="E127" s="45"/>
      <c r="F127" s="45"/>
      <c r="G127" s="45"/>
      <c r="H127" s="45"/>
    </row>
    <row r="128" spans="1:8">
      <c r="A128" s="44"/>
      <c r="B128" s="282"/>
      <c r="C128" s="40"/>
      <c r="D128" s="45"/>
      <c r="E128" s="45"/>
      <c r="F128" s="45"/>
      <c r="G128" s="45"/>
      <c r="H128" s="45"/>
    </row>
    <row r="129" spans="1:8">
      <c r="A129" s="38" t="s">
        <v>170</v>
      </c>
      <c r="B129" s="37" t="s">
        <v>93</v>
      </c>
      <c r="C129" s="33"/>
      <c r="D129" s="35"/>
      <c r="E129" s="35"/>
      <c r="F129" s="36"/>
      <c r="G129" s="36"/>
      <c r="H129" s="36"/>
    </row>
    <row r="130" spans="1:8">
      <c r="A130" s="44"/>
      <c r="B130" s="48" t="s">
        <v>80</v>
      </c>
      <c r="C130" s="40"/>
      <c r="D130" s="42"/>
      <c r="E130" s="42"/>
      <c r="F130" s="45"/>
      <c r="G130" s="45"/>
      <c r="H130" s="45"/>
    </row>
    <row r="131" spans="1:8">
      <c r="A131" s="38"/>
      <c r="B131" s="37" t="s">
        <v>94</v>
      </c>
      <c r="C131" s="33"/>
      <c r="D131" s="35"/>
      <c r="E131" s="35"/>
      <c r="F131" s="35"/>
      <c r="G131" s="35"/>
      <c r="H131" s="33"/>
    </row>
    <row r="132" spans="1:8">
      <c r="A132" s="38"/>
      <c r="B132" s="34" t="s">
        <v>95</v>
      </c>
      <c r="C132" s="33">
        <v>1</v>
      </c>
      <c r="D132" s="35">
        <v>4.5</v>
      </c>
      <c r="E132" s="35">
        <v>1.5</v>
      </c>
      <c r="F132" s="148">
        <v>0.17499999999999999</v>
      </c>
      <c r="G132" s="35">
        <f t="shared" ref="G132:G137" si="2">PRODUCT(C132:F132)</f>
        <v>1.1812499999999999</v>
      </c>
      <c r="H132" s="35" t="s">
        <v>7</v>
      </c>
    </row>
    <row r="133" spans="1:8">
      <c r="A133" s="38"/>
      <c r="B133" s="34" t="s">
        <v>96</v>
      </c>
      <c r="C133" s="33">
        <v>12</v>
      </c>
      <c r="D133" s="35">
        <v>1.2</v>
      </c>
      <c r="E133" s="35">
        <v>0.3</v>
      </c>
      <c r="F133" s="35">
        <v>0.15</v>
      </c>
      <c r="G133" s="35">
        <f t="shared" si="2"/>
        <v>0.64799999999999991</v>
      </c>
      <c r="H133" s="35" t="s">
        <v>7</v>
      </c>
    </row>
    <row r="134" spans="1:8">
      <c r="A134" s="38"/>
      <c r="B134" s="34" t="s">
        <v>97</v>
      </c>
      <c r="C134" s="33">
        <v>1</v>
      </c>
      <c r="D134" s="35">
        <v>3</v>
      </c>
      <c r="E134" s="35">
        <v>1.5</v>
      </c>
      <c r="F134" s="148">
        <v>0.17499999999999999</v>
      </c>
      <c r="G134" s="35">
        <f t="shared" si="2"/>
        <v>0.78749999999999998</v>
      </c>
      <c r="H134" s="35" t="s">
        <v>7</v>
      </c>
    </row>
    <row r="135" spans="1:8">
      <c r="A135" s="38"/>
      <c r="B135" s="34" t="s">
        <v>98</v>
      </c>
      <c r="C135" s="33">
        <v>1</v>
      </c>
      <c r="D135" s="35">
        <v>3</v>
      </c>
      <c r="E135" s="35">
        <v>0.23</v>
      </c>
      <c r="F135" s="148">
        <v>0.47499999999999998</v>
      </c>
      <c r="G135" s="35">
        <f t="shared" si="2"/>
        <v>0.32774999999999999</v>
      </c>
      <c r="H135" s="35" t="s">
        <v>7</v>
      </c>
    </row>
    <row r="136" spans="1:8">
      <c r="A136" s="38"/>
      <c r="B136" s="34" t="s">
        <v>1051</v>
      </c>
      <c r="C136" s="33">
        <v>1</v>
      </c>
      <c r="D136" s="35">
        <v>4.5</v>
      </c>
      <c r="E136" s="35">
        <v>1.5</v>
      </c>
      <c r="F136" s="148">
        <v>0.17499999999999999</v>
      </c>
      <c r="G136" s="35">
        <f t="shared" si="2"/>
        <v>1.1812499999999999</v>
      </c>
      <c r="H136" s="35" t="s">
        <v>7</v>
      </c>
    </row>
    <row r="137" spans="1:8">
      <c r="A137" s="38"/>
      <c r="B137" s="34" t="s">
        <v>96</v>
      </c>
      <c r="C137" s="33">
        <v>12</v>
      </c>
      <c r="D137" s="35">
        <v>1.2</v>
      </c>
      <c r="E137" s="35">
        <v>0.3</v>
      </c>
      <c r="F137" s="35">
        <v>0.15</v>
      </c>
      <c r="G137" s="35">
        <f t="shared" si="2"/>
        <v>0.64799999999999991</v>
      </c>
      <c r="H137" s="35" t="s">
        <v>7</v>
      </c>
    </row>
    <row r="138" spans="1:8">
      <c r="A138" s="38"/>
      <c r="B138" s="34"/>
      <c r="C138" s="33"/>
      <c r="D138" s="35"/>
      <c r="E138" s="35"/>
      <c r="F138" s="35"/>
      <c r="G138" s="36">
        <f>ROUND(SUM(G132:G137)*1.05,0)</f>
        <v>5</v>
      </c>
      <c r="H138" s="36" t="s">
        <v>7</v>
      </c>
    </row>
    <row r="139" spans="1:8">
      <c r="A139" s="38"/>
      <c r="B139" s="37"/>
      <c r="C139" s="33"/>
      <c r="D139" s="35"/>
      <c r="E139" s="35"/>
      <c r="F139" s="35"/>
      <c r="G139" s="36"/>
      <c r="H139" s="36"/>
    </row>
    <row r="140" spans="1:8">
      <c r="A140" s="38"/>
      <c r="B140" s="37" t="s">
        <v>99</v>
      </c>
      <c r="C140" s="33"/>
      <c r="D140" s="36" t="s">
        <v>80</v>
      </c>
      <c r="E140" s="36"/>
      <c r="F140" s="36" t="s">
        <v>23</v>
      </c>
      <c r="G140" s="36">
        <f>G138</f>
        <v>5</v>
      </c>
      <c r="H140" s="36" t="s">
        <v>7</v>
      </c>
    </row>
    <row r="141" spans="1:8">
      <c r="A141" s="44"/>
      <c r="B141" s="282"/>
      <c r="C141" s="40"/>
      <c r="D141" s="45"/>
      <c r="E141" s="45"/>
      <c r="F141" s="45"/>
      <c r="G141" s="45"/>
      <c r="H141" s="45"/>
    </row>
    <row r="142" spans="1:8">
      <c r="A142" s="44"/>
      <c r="B142" s="41"/>
      <c r="C142" s="40"/>
      <c r="D142" s="42"/>
      <c r="E142" s="42"/>
      <c r="F142" s="42"/>
      <c r="G142" s="45"/>
      <c r="H142" s="45"/>
    </row>
    <row r="143" spans="1:8">
      <c r="A143" s="38" t="s">
        <v>171</v>
      </c>
      <c r="B143" s="37" t="s">
        <v>100</v>
      </c>
      <c r="C143" s="33"/>
      <c r="D143" s="35"/>
      <c r="E143" s="35"/>
      <c r="F143" s="36"/>
      <c r="G143" s="36"/>
      <c r="H143" s="38"/>
    </row>
    <row r="144" spans="1:8">
      <c r="A144" s="38"/>
      <c r="B144" s="85"/>
      <c r="C144" s="33">
        <v>2</v>
      </c>
      <c r="D144" s="35">
        <v>10</v>
      </c>
      <c r="E144" s="35">
        <v>0.23</v>
      </c>
      <c r="F144" s="35">
        <v>0.3</v>
      </c>
      <c r="G144" s="35">
        <f t="shared" ref="G144:G145" si="3">PRODUCT(C144:F144)</f>
        <v>1.3800000000000001</v>
      </c>
      <c r="H144" s="33" t="s">
        <v>7</v>
      </c>
    </row>
    <row r="145" spans="1:10">
      <c r="A145" s="38"/>
      <c r="B145" s="85"/>
      <c r="C145" s="33">
        <v>3</v>
      </c>
      <c r="D145" s="35">
        <v>14.6</v>
      </c>
      <c r="E145" s="35">
        <v>0.23</v>
      </c>
      <c r="F145" s="35">
        <v>0.3</v>
      </c>
      <c r="G145" s="35">
        <f t="shared" si="3"/>
        <v>3.0221999999999998</v>
      </c>
      <c r="H145" s="33" t="s">
        <v>7</v>
      </c>
    </row>
    <row r="146" spans="1:10">
      <c r="A146" s="38"/>
      <c r="B146" s="34"/>
      <c r="C146" s="33"/>
      <c r="D146" s="35"/>
      <c r="E146" s="35"/>
      <c r="F146" s="35"/>
      <c r="G146" s="35"/>
      <c r="H146" s="33"/>
    </row>
    <row r="147" spans="1:10">
      <c r="A147" s="38"/>
      <c r="B147" s="37" t="s">
        <v>100</v>
      </c>
      <c r="C147" s="33"/>
      <c r="D147" s="36" t="s">
        <v>80</v>
      </c>
      <c r="E147" s="35"/>
      <c r="F147" s="36" t="s">
        <v>23</v>
      </c>
      <c r="G147" s="36">
        <f>ROUND(SUM(G144:G146)*1.1,0)</f>
        <v>5</v>
      </c>
      <c r="H147" s="38" t="s">
        <v>7</v>
      </c>
    </row>
    <row r="148" spans="1:10">
      <c r="A148" s="38"/>
      <c r="B148" s="37"/>
      <c r="C148" s="33"/>
      <c r="D148" s="35"/>
      <c r="E148" s="35"/>
      <c r="F148" s="36"/>
      <c r="G148" s="36"/>
      <c r="H148" s="38"/>
    </row>
    <row r="149" spans="1:10">
      <c r="A149" s="38" t="s">
        <v>717</v>
      </c>
      <c r="B149" s="37" t="s">
        <v>105</v>
      </c>
      <c r="C149" s="33"/>
      <c r="D149" s="35"/>
      <c r="E149" s="35"/>
      <c r="F149" s="36"/>
      <c r="G149" s="36"/>
      <c r="H149" s="38"/>
    </row>
    <row r="150" spans="1:10">
      <c r="A150" s="44"/>
      <c r="B150" s="41"/>
      <c r="C150" s="40">
        <v>1</v>
      </c>
      <c r="D150" s="42">
        <v>51.6</v>
      </c>
      <c r="E150" s="35">
        <v>0.6</v>
      </c>
      <c r="F150" s="35">
        <v>7.4999999999999997E-2</v>
      </c>
      <c r="G150" s="35">
        <f t="shared" ref="G150" si="4">PRODUCT(C150:F150)</f>
        <v>2.3220000000000001</v>
      </c>
      <c r="H150" s="33" t="s">
        <v>7</v>
      </c>
    </row>
    <row r="151" spans="1:10">
      <c r="A151" s="38"/>
      <c r="B151" s="34"/>
      <c r="C151" s="33"/>
      <c r="D151" s="36"/>
      <c r="E151" s="35"/>
      <c r="F151" s="36"/>
      <c r="G151" s="36">
        <f>ROUND(SUM(G150:G150)*1.1,0)</f>
        <v>3</v>
      </c>
      <c r="H151" s="38" t="s">
        <v>7</v>
      </c>
    </row>
    <row r="152" spans="1:10">
      <c r="A152" s="38"/>
      <c r="B152" s="34"/>
      <c r="C152" s="33"/>
      <c r="D152" s="35"/>
      <c r="E152" s="35"/>
      <c r="F152" s="36"/>
      <c r="G152" s="36"/>
      <c r="H152" s="38"/>
    </row>
    <row r="153" spans="1:10">
      <c r="A153" s="38"/>
      <c r="B153" s="37" t="s">
        <v>106</v>
      </c>
      <c r="C153" s="11"/>
      <c r="D153" s="36" t="s">
        <v>80</v>
      </c>
      <c r="E153" s="35"/>
      <c r="F153" s="36" t="s">
        <v>23</v>
      </c>
      <c r="G153" s="36">
        <f>G151</f>
        <v>3</v>
      </c>
      <c r="H153" s="38" t="s">
        <v>7</v>
      </c>
      <c r="I153" s="4"/>
      <c r="J153" s="4"/>
    </row>
    <row r="154" spans="1:10">
      <c r="A154" s="38"/>
      <c r="B154" s="37"/>
      <c r="C154" s="11"/>
      <c r="D154" s="36"/>
      <c r="E154" s="35"/>
      <c r="F154" s="36"/>
      <c r="G154" s="36"/>
      <c r="H154" s="38"/>
      <c r="I154" s="5"/>
      <c r="J154" s="4"/>
    </row>
    <row r="155" spans="1:10">
      <c r="A155" s="38"/>
      <c r="B155" s="37" t="s">
        <v>107</v>
      </c>
      <c r="C155" s="33"/>
      <c r="D155" s="35"/>
      <c r="E155" s="35"/>
      <c r="F155" s="35"/>
      <c r="G155" s="36"/>
      <c r="H155" s="38"/>
    </row>
    <row r="156" spans="1:10">
      <c r="A156" s="38"/>
      <c r="B156" s="37" t="s">
        <v>108</v>
      </c>
      <c r="C156" s="33"/>
      <c r="D156" s="35"/>
      <c r="E156" s="35"/>
      <c r="F156" s="35"/>
      <c r="G156" s="36">
        <f>G87+G99+G108</f>
        <v>38</v>
      </c>
      <c r="H156" s="38" t="s">
        <v>7</v>
      </c>
    </row>
    <row r="157" spans="1:10">
      <c r="A157" s="38"/>
      <c r="B157" s="37" t="s">
        <v>109</v>
      </c>
      <c r="C157" s="33"/>
      <c r="D157" s="35"/>
      <c r="E157" s="35"/>
      <c r="F157" s="35"/>
      <c r="G157" s="36">
        <f>G100+G119+G126</f>
        <v>36</v>
      </c>
      <c r="H157" s="38" t="s">
        <v>7</v>
      </c>
    </row>
    <row r="158" spans="1:10">
      <c r="A158" s="44"/>
      <c r="B158" s="48" t="s">
        <v>1052</v>
      </c>
      <c r="C158" s="40"/>
      <c r="D158" s="42"/>
      <c r="E158" s="176"/>
      <c r="F158" s="46"/>
      <c r="G158" s="45">
        <f>G140</f>
        <v>5</v>
      </c>
      <c r="H158" s="38" t="s">
        <v>7</v>
      </c>
    </row>
    <row r="159" spans="1:10" s="4" customFormat="1">
      <c r="A159" s="44"/>
      <c r="B159" s="48" t="s">
        <v>496</v>
      </c>
      <c r="C159" s="40"/>
      <c r="D159" s="42"/>
      <c r="E159" s="176"/>
      <c r="F159" s="46"/>
      <c r="G159" s="45">
        <f>G153+G147</f>
        <v>8</v>
      </c>
      <c r="H159" s="38" t="s">
        <v>7</v>
      </c>
      <c r="I159"/>
      <c r="J159"/>
    </row>
    <row r="160" spans="1:10" s="4" customFormat="1">
      <c r="A160" s="38"/>
      <c r="B160" s="37"/>
      <c r="C160" s="33"/>
      <c r="D160" s="35"/>
      <c r="E160" s="645" t="s">
        <v>110</v>
      </c>
      <c r="F160" s="646"/>
      <c r="G160" s="36">
        <f>SUM(G156:G159)</f>
        <v>87</v>
      </c>
      <c r="H160" s="38" t="s">
        <v>7</v>
      </c>
      <c r="I160"/>
      <c r="J160"/>
    </row>
    <row r="161" spans="1:8">
      <c r="A161" s="38"/>
      <c r="B161" s="37"/>
      <c r="C161" s="33"/>
      <c r="D161" s="35"/>
      <c r="E161" s="35"/>
      <c r="F161" s="36"/>
      <c r="G161" s="36"/>
      <c r="H161" s="38"/>
    </row>
    <row r="162" spans="1:8">
      <c r="A162" s="38">
        <f>A84+1</f>
        <v>10</v>
      </c>
      <c r="B162" s="107" t="s">
        <v>111</v>
      </c>
      <c r="C162" s="108"/>
      <c r="D162" s="109"/>
      <c r="E162" s="109"/>
      <c r="F162" s="109"/>
      <c r="G162" s="109"/>
      <c r="H162" s="108"/>
    </row>
    <row r="163" spans="1:8">
      <c r="A163" s="38"/>
      <c r="B163" s="110" t="s">
        <v>112</v>
      </c>
      <c r="C163" s="108"/>
      <c r="D163" s="109">
        <f>G87</f>
        <v>24</v>
      </c>
      <c r="E163" s="109" t="s">
        <v>113</v>
      </c>
      <c r="F163" s="12">
        <v>60</v>
      </c>
      <c r="G163" s="109">
        <f t="shared" ref="G163:G170" si="5">F163*D163</f>
        <v>1440</v>
      </c>
      <c r="H163" s="108" t="s">
        <v>114</v>
      </c>
    </row>
    <row r="164" spans="1:8">
      <c r="A164" s="38"/>
      <c r="B164" s="110" t="s">
        <v>115</v>
      </c>
      <c r="C164" s="108"/>
      <c r="D164" s="109">
        <f>G108</f>
        <v>7</v>
      </c>
      <c r="E164" s="109" t="s">
        <v>113</v>
      </c>
      <c r="F164" s="12">
        <v>150</v>
      </c>
      <c r="G164" s="109">
        <f t="shared" si="5"/>
        <v>1050</v>
      </c>
      <c r="H164" s="108" t="s">
        <v>114</v>
      </c>
    </row>
    <row r="165" spans="1:8">
      <c r="A165" s="38"/>
      <c r="B165" s="110" t="s">
        <v>116</v>
      </c>
      <c r="C165" s="108"/>
      <c r="D165" s="109">
        <f>G101</f>
        <v>14</v>
      </c>
      <c r="E165" s="109" t="s">
        <v>113</v>
      </c>
      <c r="F165" s="12">
        <v>250</v>
      </c>
      <c r="G165" s="109">
        <f t="shared" si="5"/>
        <v>3500</v>
      </c>
      <c r="H165" s="108" t="s">
        <v>114</v>
      </c>
    </row>
    <row r="166" spans="1:8">
      <c r="A166" s="38"/>
      <c r="B166" s="110" t="s">
        <v>117</v>
      </c>
      <c r="C166" s="108"/>
      <c r="D166" s="109">
        <f>G119</f>
        <v>13</v>
      </c>
      <c r="E166" s="109" t="s">
        <v>113</v>
      </c>
      <c r="F166" s="12">
        <v>250</v>
      </c>
      <c r="G166" s="109">
        <f t="shared" si="5"/>
        <v>3250</v>
      </c>
      <c r="H166" s="108" t="s">
        <v>114</v>
      </c>
    </row>
    <row r="167" spans="1:8">
      <c r="A167" s="38"/>
      <c r="B167" s="110" t="s">
        <v>118</v>
      </c>
      <c r="C167" s="108"/>
      <c r="D167" s="109">
        <f>G126</f>
        <v>16</v>
      </c>
      <c r="E167" s="109" t="s">
        <v>113</v>
      </c>
      <c r="F167" s="12">
        <v>80</v>
      </c>
      <c r="G167" s="109">
        <f t="shared" si="5"/>
        <v>1280</v>
      </c>
      <c r="H167" s="108" t="s">
        <v>114</v>
      </c>
    </row>
    <row r="168" spans="1:8">
      <c r="A168" s="38"/>
      <c r="B168" s="110" t="s">
        <v>410</v>
      </c>
      <c r="C168" s="108"/>
      <c r="D168" s="109">
        <f>G140</f>
        <v>5</v>
      </c>
      <c r="E168" s="109" t="s">
        <v>113</v>
      </c>
      <c r="F168" s="12">
        <v>100</v>
      </c>
      <c r="G168" s="109">
        <f t="shared" si="5"/>
        <v>500</v>
      </c>
      <c r="H168" s="108" t="s">
        <v>114</v>
      </c>
    </row>
    <row r="169" spans="1:8">
      <c r="A169" s="38"/>
      <c r="B169" s="111" t="s">
        <v>409</v>
      </c>
      <c r="C169" s="108"/>
      <c r="D169" s="109">
        <f>G147</f>
        <v>5</v>
      </c>
      <c r="E169" s="109" t="s">
        <v>113</v>
      </c>
      <c r="F169" s="12">
        <v>80</v>
      </c>
      <c r="G169" s="109">
        <f t="shared" si="5"/>
        <v>400</v>
      </c>
      <c r="H169" s="108" t="s">
        <v>114</v>
      </c>
    </row>
    <row r="170" spans="1:8">
      <c r="A170" s="38"/>
      <c r="B170" s="111" t="s">
        <v>412</v>
      </c>
      <c r="C170" s="108"/>
      <c r="D170" s="109">
        <f>G153</f>
        <v>3</v>
      </c>
      <c r="E170" s="109" t="s">
        <v>113</v>
      </c>
      <c r="F170" s="12">
        <v>60</v>
      </c>
      <c r="G170" s="109">
        <f t="shared" si="5"/>
        <v>180</v>
      </c>
      <c r="H170" s="108" t="s">
        <v>114</v>
      </c>
    </row>
    <row r="171" spans="1:8">
      <c r="A171" s="38"/>
      <c r="B171" s="111"/>
      <c r="C171" s="108"/>
      <c r="D171" s="109">
        <f>ROUNDUP(SUM(D163:D170),0)</f>
        <v>87</v>
      </c>
      <c r="E171" s="109"/>
      <c r="F171" s="109"/>
      <c r="G171" s="109">
        <f>ROUND(SUM(G163:G170),0)</f>
        <v>11600</v>
      </c>
      <c r="H171" s="108" t="s">
        <v>114</v>
      </c>
    </row>
    <row r="172" spans="1:8">
      <c r="A172" s="38"/>
      <c r="B172" s="111" t="s">
        <v>119</v>
      </c>
      <c r="C172" s="108"/>
      <c r="D172" s="109"/>
      <c r="E172" s="109"/>
      <c r="F172" s="109"/>
      <c r="G172" s="109">
        <f>ROUND(+G171*5%,0)</f>
        <v>580</v>
      </c>
      <c r="H172" s="108" t="s">
        <v>114</v>
      </c>
    </row>
    <row r="173" spans="1:8">
      <c r="A173" s="38"/>
      <c r="B173" s="111"/>
      <c r="C173" s="108"/>
      <c r="D173" s="109"/>
      <c r="E173" s="109"/>
      <c r="F173" s="109"/>
      <c r="G173" s="109"/>
      <c r="H173" s="108"/>
    </row>
    <row r="174" spans="1:8">
      <c r="A174" s="38"/>
      <c r="B174" s="111"/>
      <c r="C174" s="108"/>
      <c r="D174" s="109"/>
      <c r="E174" s="109"/>
      <c r="F174" s="109"/>
      <c r="G174" s="112">
        <f>SUM(G171:G173)</f>
        <v>12180</v>
      </c>
      <c r="H174" s="113" t="s">
        <v>120</v>
      </c>
    </row>
    <row r="175" spans="1:8">
      <c r="A175" s="38"/>
      <c r="B175" s="111"/>
      <c r="C175" s="108"/>
      <c r="D175" s="109"/>
      <c r="E175" s="109"/>
      <c r="F175" s="112" t="s">
        <v>121</v>
      </c>
      <c r="G175" s="112">
        <f>ROUNDUP((G174/1000),0)</f>
        <v>13</v>
      </c>
      <c r="H175" s="113" t="s">
        <v>122</v>
      </c>
    </row>
    <row r="176" spans="1:8">
      <c r="A176" s="10"/>
      <c r="B176" s="114"/>
      <c r="C176" s="11"/>
      <c r="D176" s="11"/>
      <c r="E176" s="11"/>
      <c r="F176" s="11"/>
      <c r="G176" s="11"/>
      <c r="H176" s="11"/>
    </row>
    <row r="177" spans="1:8">
      <c r="A177" s="38">
        <f>A162+1</f>
        <v>11</v>
      </c>
      <c r="B177" s="37" t="s">
        <v>123</v>
      </c>
      <c r="C177" s="11"/>
      <c r="D177" s="11"/>
      <c r="E177" s="11"/>
      <c r="F177" s="11"/>
      <c r="G177" s="11"/>
      <c r="H177" s="11"/>
    </row>
    <row r="178" spans="1:8">
      <c r="A178" s="10"/>
      <c r="B178" s="29" t="str">
        <f>+B85</f>
        <v xml:space="preserve">Under Footing </v>
      </c>
      <c r="C178" s="11"/>
      <c r="D178" s="11"/>
      <c r="E178" s="11"/>
      <c r="F178" s="11"/>
      <c r="G178" s="35"/>
      <c r="H178" s="33"/>
    </row>
    <row r="179" spans="1:8">
      <c r="A179" s="10"/>
      <c r="B179" s="114" t="str">
        <f>+B86</f>
        <v>F-1</v>
      </c>
      <c r="C179" s="11">
        <f>+C86</f>
        <v>15</v>
      </c>
      <c r="D179" s="11">
        <f>(D86*2)+(E86*2)</f>
        <v>7.2</v>
      </c>
      <c r="E179" s="11"/>
      <c r="F179" s="12">
        <f>+F86</f>
        <v>0.45</v>
      </c>
      <c r="G179" s="35">
        <f>PRODUCT(C179:F179)</f>
        <v>48.6</v>
      </c>
      <c r="H179" s="33" t="s">
        <v>6</v>
      </c>
    </row>
    <row r="180" spans="1:8">
      <c r="A180" s="10"/>
      <c r="B180" s="29" t="s">
        <v>269</v>
      </c>
      <c r="C180" s="11"/>
      <c r="D180" s="11"/>
      <c r="E180" s="11"/>
      <c r="F180" s="11"/>
      <c r="G180" s="36">
        <f>ROUND(SUM(G179)*1.1,0)</f>
        <v>53</v>
      </c>
      <c r="H180" s="38" t="s">
        <v>6</v>
      </c>
    </row>
    <row r="181" spans="1:8">
      <c r="A181" s="10"/>
      <c r="B181" s="29"/>
      <c r="C181" s="11"/>
      <c r="D181" s="11"/>
      <c r="E181" s="11"/>
      <c r="F181" s="11"/>
      <c r="G181" s="36"/>
      <c r="H181" s="38"/>
    </row>
    <row r="182" spans="1:8">
      <c r="A182" s="10"/>
      <c r="B182" s="29" t="str">
        <f>+B89</f>
        <v>RCC Columns</v>
      </c>
      <c r="C182" s="11"/>
      <c r="D182" s="11"/>
      <c r="E182" s="11"/>
      <c r="F182" s="11"/>
      <c r="G182" s="11"/>
      <c r="H182" s="11"/>
    </row>
    <row r="183" spans="1:8">
      <c r="A183" s="10"/>
      <c r="B183" s="29" t="str">
        <f>+B91</f>
        <v xml:space="preserve">Below FFL </v>
      </c>
      <c r="C183" s="11"/>
      <c r="D183" s="11"/>
      <c r="E183" s="11"/>
      <c r="F183" s="11"/>
      <c r="G183" s="11"/>
      <c r="H183" s="11"/>
    </row>
    <row r="184" spans="1:8">
      <c r="A184" s="10"/>
      <c r="B184" s="114" t="str">
        <f>+B92</f>
        <v>C1</v>
      </c>
      <c r="C184" s="11">
        <f>+C92</f>
        <v>15</v>
      </c>
      <c r="D184" s="11">
        <f>+(D92+E92)*2</f>
        <v>1.36</v>
      </c>
      <c r="E184" s="11"/>
      <c r="F184" s="12">
        <f>+F92</f>
        <v>4.07</v>
      </c>
      <c r="G184" s="35">
        <f>PRODUCT(C184:F184)</f>
        <v>83.02800000000002</v>
      </c>
      <c r="H184" s="33" t="s">
        <v>6</v>
      </c>
    </row>
    <row r="185" spans="1:8">
      <c r="A185" s="10"/>
      <c r="B185" s="29"/>
      <c r="C185" s="11"/>
      <c r="D185" s="11"/>
      <c r="E185" s="11"/>
      <c r="F185" s="11"/>
      <c r="G185" s="36">
        <f>ROUND(SUM(G184:G184)*1.1,0)</f>
        <v>91</v>
      </c>
      <c r="H185" s="38" t="s">
        <v>6</v>
      </c>
    </row>
    <row r="186" spans="1:8">
      <c r="A186" s="10"/>
      <c r="B186" s="29" t="str">
        <f>+B95</f>
        <v xml:space="preserve">RCC for columns(above FFL upto GF)  </v>
      </c>
      <c r="C186" s="11"/>
      <c r="D186" s="11"/>
      <c r="E186" s="11"/>
      <c r="F186" s="11"/>
      <c r="G186" s="11"/>
      <c r="H186" s="11"/>
    </row>
    <row r="187" spans="1:8">
      <c r="A187" s="10"/>
      <c r="B187" s="114" t="str">
        <f>+B96</f>
        <v>C1</v>
      </c>
      <c r="C187" s="11">
        <f>+C96</f>
        <v>15</v>
      </c>
      <c r="D187" s="11">
        <f>+(D96+E96)*2</f>
        <v>1.36</v>
      </c>
      <c r="E187" s="11"/>
      <c r="F187" s="12">
        <f>+F96</f>
        <v>4.2</v>
      </c>
      <c r="G187" s="35">
        <f>PRODUCT(C187:F187)</f>
        <v>85.68</v>
      </c>
      <c r="H187" s="33" t="s">
        <v>6</v>
      </c>
    </row>
    <row r="188" spans="1:8">
      <c r="A188" s="10"/>
      <c r="B188" s="114"/>
      <c r="C188" s="11"/>
      <c r="D188" s="11"/>
      <c r="E188" s="11"/>
      <c r="F188" s="12"/>
      <c r="G188" s="36">
        <f>ROUND(SUM(G187:G187)*1.1,0)</f>
        <v>94</v>
      </c>
      <c r="H188" s="38" t="s">
        <v>6</v>
      </c>
    </row>
    <row r="189" spans="1:8">
      <c r="A189" s="10"/>
      <c r="B189" s="114"/>
      <c r="C189" s="11"/>
      <c r="D189" s="11"/>
      <c r="E189" s="11"/>
      <c r="F189" s="11"/>
      <c r="G189" s="11"/>
      <c r="H189" s="11"/>
    </row>
    <row r="190" spans="1:8">
      <c r="A190" s="10"/>
      <c r="B190" s="29" t="s">
        <v>124</v>
      </c>
      <c r="C190" s="33"/>
      <c r="D190" s="36" t="s">
        <v>79</v>
      </c>
      <c r="E190" s="36"/>
      <c r="F190" s="11"/>
      <c r="G190" s="115">
        <f>G185</f>
        <v>91</v>
      </c>
      <c r="H190" s="38" t="s">
        <v>6</v>
      </c>
    </row>
    <row r="191" spans="1:8">
      <c r="A191" s="10"/>
      <c r="B191" s="29" t="s">
        <v>124</v>
      </c>
      <c r="C191" s="144" t="s">
        <v>264</v>
      </c>
      <c r="D191" s="145"/>
      <c r="E191" s="146"/>
      <c r="F191" s="11"/>
      <c r="G191" s="115">
        <f>G188</f>
        <v>94</v>
      </c>
      <c r="H191" s="38" t="s">
        <v>6</v>
      </c>
    </row>
    <row r="192" spans="1:8">
      <c r="A192" s="10"/>
      <c r="B192" s="29"/>
      <c r="C192" s="10"/>
      <c r="D192" s="10"/>
      <c r="E192" s="651" t="s">
        <v>110</v>
      </c>
      <c r="F192" s="652"/>
      <c r="G192" s="115">
        <f>SUM(G190:G191)</f>
        <v>185</v>
      </c>
      <c r="H192" s="38" t="s">
        <v>6</v>
      </c>
    </row>
    <row r="193" spans="1:8">
      <c r="A193" s="63"/>
      <c r="B193" s="126"/>
      <c r="C193" s="63"/>
      <c r="D193" s="63"/>
      <c r="E193" s="259"/>
      <c r="F193" s="260"/>
      <c r="G193" s="117"/>
      <c r="H193" s="44"/>
    </row>
    <row r="194" spans="1:8">
      <c r="A194" s="10"/>
      <c r="B194" s="29" t="s">
        <v>126</v>
      </c>
      <c r="C194" s="11"/>
      <c r="D194" s="11"/>
      <c r="E194" s="11"/>
      <c r="F194" s="11"/>
      <c r="G194" s="11"/>
      <c r="H194" s="11"/>
    </row>
    <row r="195" spans="1:8">
      <c r="A195" s="10"/>
      <c r="B195" s="29" t="str">
        <f>B104</f>
        <v>Horizontal  Beams</v>
      </c>
      <c r="C195" s="11"/>
      <c r="D195" s="11"/>
      <c r="E195" s="11"/>
      <c r="F195" s="11"/>
      <c r="G195" s="35"/>
      <c r="H195" s="33"/>
    </row>
    <row r="196" spans="1:8">
      <c r="A196" s="10"/>
      <c r="B196" s="114" t="str">
        <f>B105</f>
        <v>PB1</v>
      </c>
      <c r="C196" s="11">
        <f>C105</f>
        <v>3</v>
      </c>
      <c r="D196" s="11">
        <f>D105</f>
        <v>14.66</v>
      </c>
      <c r="E196" s="11"/>
      <c r="F196" s="11">
        <f>F105*2</f>
        <v>0.76</v>
      </c>
      <c r="G196" s="35">
        <f t="shared" ref="G196:G198" si="6">PRODUCT(C196:F196)</f>
        <v>33.424800000000005</v>
      </c>
      <c r="H196" s="33" t="s">
        <v>6</v>
      </c>
    </row>
    <row r="197" spans="1:8">
      <c r="A197" s="10"/>
      <c r="B197" s="29" t="str">
        <f>B106</f>
        <v>Vertical  Beams</v>
      </c>
      <c r="C197" s="11"/>
      <c r="D197" s="11"/>
      <c r="E197" s="11"/>
      <c r="F197" s="11"/>
      <c r="G197" s="35"/>
      <c r="H197" s="33"/>
    </row>
    <row r="198" spans="1:8">
      <c r="A198" s="10"/>
      <c r="B198" s="114" t="str">
        <f>B107</f>
        <v>PB2</v>
      </c>
      <c r="C198" s="11">
        <f>C107</f>
        <v>3</v>
      </c>
      <c r="D198" s="11">
        <f>D107</f>
        <v>10.06</v>
      </c>
      <c r="E198" s="11"/>
      <c r="F198" s="11">
        <f>F107*2</f>
        <v>0.76</v>
      </c>
      <c r="G198" s="35">
        <f t="shared" si="6"/>
        <v>22.936800000000002</v>
      </c>
      <c r="H198" s="33" t="s">
        <v>6</v>
      </c>
    </row>
    <row r="199" spans="1:8">
      <c r="A199" s="10"/>
      <c r="B199" s="114"/>
      <c r="C199" s="11"/>
      <c r="D199" s="11"/>
      <c r="E199" s="11"/>
      <c r="F199" s="11"/>
      <c r="G199" s="36">
        <f>ROUND(SUM(G196:G198)*1.1,0)</f>
        <v>62</v>
      </c>
      <c r="H199" s="38" t="s">
        <v>6</v>
      </c>
    </row>
    <row r="200" spans="1:8">
      <c r="A200" s="10"/>
      <c r="B200" s="29" t="s">
        <v>127</v>
      </c>
      <c r="C200" s="11"/>
      <c r="D200" s="11"/>
      <c r="E200" s="11"/>
      <c r="F200" s="11"/>
      <c r="G200" s="11"/>
      <c r="H200" s="11"/>
    </row>
    <row r="201" spans="1:8">
      <c r="A201" s="10"/>
      <c r="B201" s="29" t="str">
        <f t="shared" ref="B201:B206" si="7">B111</f>
        <v xml:space="preserve">Ground Floor </v>
      </c>
      <c r="C201" s="11"/>
      <c r="D201" s="11"/>
      <c r="E201" s="11"/>
      <c r="F201" s="11"/>
      <c r="G201" s="11"/>
      <c r="H201" s="11"/>
    </row>
    <row r="202" spans="1:8">
      <c r="A202" s="10"/>
      <c r="B202" s="29" t="str">
        <f t="shared" si="7"/>
        <v>Horizontal  Beams</v>
      </c>
      <c r="C202" s="12"/>
      <c r="D202" s="12"/>
      <c r="E202" s="12"/>
      <c r="F202" s="12"/>
      <c r="G202" s="11"/>
      <c r="H202" s="11"/>
    </row>
    <row r="203" spans="1:8">
      <c r="A203" s="10"/>
      <c r="B203" s="114" t="str">
        <f t="shared" si="7"/>
        <v>RB1</v>
      </c>
      <c r="C203" s="11">
        <f>C113</f>
        <v>3</v>
      </c>
      <c r="D203" s="11">
        <f>D113</f>
        <v>14.6</v>
      </c>
      <c r="E203" s="12"/>
      <c r="F203" s="12">
        <f>E113+F113*2</f>
        <v>1.23</v>
      </c>
      <c r="G203" s="35">
        <f t="shared" ref="G203:G206" si="8">PRODUCT(C203:F203)</f>
        <v>53.873999999999995</v>
      </c>
      <c r="H203" s="33" t="s">
        <v>6</v>
      </c>
    </row>
    <row r="204" spans="1:8">
      <c r="A204" s="63"/>
      <c r="B204" s="114" t="str">
        <f t="shared" si="7"/>
        <v>RB2</v>
      </c>
      <c r="C204" s="11">
        <f>C114</f>
        <v>1</v>
      </c>
      <c r="D204" s="11">
        <f>D114</f>
        <v>14.6</v>
      </c>
      <c r="E204" s="12"/>
      <c r="F204" s="12">
        <f>E114+F114*2</f>
        <v>1.08</v>
      </c>
      <c r="G204" s="35">
        <f t="shared" ref="G204" si="9">PRODUCT(C204:F204)</f>
        <v>15.768000000000001</v>
      </c>
      <c r="H204" s="33" t="s">
        <v>6</v>
      </c>
    </row>
    <row r="205" spans="1:8">
      <c r="A205" s="10"/>
      <c r="B205" s="29" t="str">
        <f t="shared" si="7"/>
        <v>Vertical  Beams</v>
      </c>
      <c r="C205" s="11"/>
      <c r="D205" s="11"/>
      <c r="E205" s="12"/>
      <c r="F205" s="12"/>
      <c r="G205" s="35"/>
      <c r="H205" s="33"/>
    </row>
    <row r="206" spans="1:8">
      <c r="A206" s="10"/>
      <c r="B206" s="114" t="str">
        <f t="shared" si="7"/>
        <v>RB3</v>
      </c>
      <c r="C206" s="11">
        <f>C116</f>
        <v>5</v>
      </c>
      <c r="D206" s="11">
        <f>D116</f>
        <v>10</v>
      </c>
      <c r="E206" s="12"/>
      <c r="F206" s="12">
        <f>E116+F116*2</f>
        <v>1.23</v>
      </c>
      <c r="G206" s="35">
        <f t="shared" si="8"/>
        <v>61.5</v>
      </c>
      <c r="H206" s="33" t="s">
        <v>6</v>
      </c>
    </row>
    <row r="207" spans="1:8">
      <c r="A207" s="10"/>
      <c r="B207" s="114"/>
      <c r="C207" s="11"/>
      <c r="D207" s="11"/>
      <c r="E207" s="12"/>
      <c r="F207" s="12"/>
      <c r="G207" s="36">
        <f>ROUND(SUM(G203:G206)*1.1,0)</f>
        <v>144</v>
      </c>
      <c r="H207" s="38" t="s">
        <v>6</v>
      </c>
    </row>
    <row r="208" spans="1:8">
      <c r="A208" s="10"/>
      <c r="B208" s="13"/>
      <c r="C208" s="12"/>
      <c r="D208" s="12"/>
      <c r="E208" s="12"/>
      <c r="F208" s="12"/>
      <c r="G208" s="36"/>
      <c r="H208" s="38"/>
    </row>
    <row r="209" spans="1:9">
      <c r="A209" s="10"/>
      <c r="B209" s="29" t="s">
        <v>128</v>
      </c>
      <c r="C209" s="10"/>
      <c r="D209" s="10" t="s">
        <v>80</v>
      </c>
      <c r="E209" s="12"/>
      <c r="F209" s="12"/>
      <c r="G209" s="115">
        <f>G207</f>
        <v>144</v>
      </c>
      <c r="H209" s="38" t="s">
        <v>6</v>
      </c>
    </row>
    <row r="210" spans="1:9">
      <c r="A210" s="10"/>
      <c r="B210" s="29"/>
      <c r="C210" s="10"/>
      <c r="D210" s="10"/>
      <c r="E210" s="651"/>
      <c r="F210" s="652"/>
      <c r="G210" s="115"/>
      <c r="H210" s="38"/>
    </row>
    <row r="211" spans="1:9">
      <c r="A211" s="10"/>
      <c r="B211" s="29" t="s">
        <v>129</v>
      </c>
      <c r="C211" s="11"/>
      <c r="D211" s="11"/>
      <c r="E211" s="11"/>
      <c r="F211" s="11"/>
      <c r="G211" s="11"/>
      <c r="H211" s="11"/>
    </row>
    <row r="212" spans="1:9">
      <c r="A212" s="10"/>
      <c r="B212" s="13" t="str">
        <f>B123</f>
        <v xml:space="preserve">GROUND  FLOOR  </v>
      </c>
      <c r="C212" s="12"/>
      <c r="D212" s="12"/>
      <c r="E212" s="12"/>
      <c r="F212" s="12"/>
      <c r="G212" s="11"/>
      <c r="H212" s="11"/>
    </row>
    <row r="213" spans="1:9">
      <c r="A213" s="63"/>
      <c r="B213" s="13" t="str">
        <f>B124</f>
        <v>Slab-1</v>
      </c>
      <c r="C213" s="151">
        <f>C124</f>
        <v>1</v>
      </c>
      <c r="D213" s="12">
        <f>D124</f>
        <v>11.6</v>
      </c>
      <c r="E213" s="12">
        <f>E124</f>
        <v>10</v>
      </c>
      <c r="F213" s="152"/>
      <c r="G213" s="35">
        <f>PRODUCT(C213:F213)</f>
        <v>116</v>
      </c>
      <c r="H213" s="33" t="s">
        <v>6</v>
      </c>
    </row>
    <row r="214" spans="1:9">
      <c r="A214" s="63"/>
      <c r="B214" s="13"/>
      <c r="C214" s="151">
        <v>1</v>
      </c>
      <c r="D214" s="12">
        <v>49.2</v>
      </c>
      <c r="E214" s="12"/>
      <c r="F214" s="614">
        <v>0.125</v>
      </c>
      <c r="G214" s="35">
        <f t="shared" ref="G214" si="10">PRODUCT(C214:F214)</f>
        <v>6.15</v>
      </c>
      <c r="H214" s="33" t="s">
        <v>6</v>
      </c>
    </row>
    <row r="215" spans="1:9">
      <c r="A215" s="63"/>
      <c r="B215" s="153"/>
      <c r="C215" s="238"/>
      <c r="D215" s="152"/>
      <c r="E215" s="152"/>
      <c r="F215" s="152"/>
      <c r="G215" s="42"/>
      <c r="H215" s="40"/>
    </row>
    <row r="216" spans="1:9">
      <c r="A216" s="63"/>
      <c r="B216" s="13"/>
      <c r="C216" s="151"/>
      <c r="D216" s="12"/>
      <c r="E216" s="12"/>
      <c r="F216" s="152"/>
      <c r="G216" s="36">
        <f>ROUND(SUM(G213:G215)*1.1,0)</f>
        <v>134</v>
      </c>
      <c r="H216" s="38" t="s">
        <v>6</v>
      </c>
    </row>
    <row r="217" spans="1:9">
      <c r="A217" s="10"/>
      <c r="B217" s="13"/>
      <c r="C217" s="12"/>
      <c r="D217" s="12"/>
      <c r="E217" s="12"/>
      <c r="F217" s="12"/>
      <c r="G217" s="11"/>
      <c r="H217" s="11"/>
    </row>
    <row r="218" spans="1:9">
      <c r="A218" s="10"/>
      <c r="B218" s="116" t="s">
        <v>130</v>
      </c>
      <c r="C218" s="115"/>
      <c r="D218" s="10" t="s">
        <v>80</v>
      </c>
      <c r="E218" s="115"/>
      <c r="F218" s="115"/>
      <c r="G218" s="115">
        <f>G216</f>
        <v>134</v>
      </c>
      <c r="H218" s="38" t="s">
        <v>6</v>
      </c>
    </row>
    <row r="219" spans="1:9">
      <c r="A219" s="10"/>
      <c r="B219" s="13"/>
      <c r="C219" s="12"/>
      <c r="D219" s="12"/>
      <c r="E219" s="12"/>
      <c r="F219" s="12"/>
      <c r="G219" s="11"/>
      <c r="H219" s="11"/>
      <c r="I219" s="226"/>
    </row>
    <row r="220" spans="1:9">
      <c r="A220" s="10"/>
      <c r="B220" s="116" t="s">
        <v>132</v>
      </c>
      <c r="C220" s="12"/>
      <c r="D220" s="12"/>
      <c r="E220" s="12"/>
      <c r="F220" s="12"/>
      <c r="G220" s="11"/>
      <c r="H220" s="11"/>
    </row>
    <row r="221" spans="1:9">
      <c r="A221" s="10"/>
      <c r="B221" s="13">
        <f>+B144</f>
        <v>0</v>
      </c>
      <c r="C221" s="12">
        <v>2</v>
      </c>
      <c r="D221" s="12">
        <f>+D144</f>
        <v>10</v>
      </c>
      <c r="E221" s="12"/>
      <c r="F221" s="12">
        <v>0.83</v>
      </c>
      <c r="G221" s="35">
        <f t="shared" ref="G221:G222" si="11">PRODUCT(C221:F221)</f>
        <v>16.599999999999998</v>
      </c>
      <c r="H221" s="33" t="s">
        <v>6</v>
      </c>
    </row>
    <row r="222" spans="1:9">
      <c r="A222" s="10"/>
      <c r="B222" s="13" t="s">
        <v>133</v>
      </c>
      <c r="C222" s="12">
        <v>3</v>
      </c>
      <c r="D222" s="12">
        <v>14.6</v>
      </c>
      <c r="E222" s="12"/>
      <c r="F222" s="12">
        <v>0.83</v>
      </c>
      <c r="G222" s="35">
        <f t="shared" si="11"/>
        <v>36.353999999999999</v>
      </c>
      <c r="H222" s="33" t="s">
        <v>6</v>
      </c>
    </row>
    <row r="223" spans="1:9">
      <c r="A223" s="63"/>
      <c r="B223" s="153"/>
      <c r="C223" s="152"/>
      <c r="D223" s="152"/>
      <c r="E223" s="152"/>
      <c r="F223" s="152"/>
      <c r="G223" s="42"/>
      <c r="H223" s="40"/>
      <c r="I223" s="226"/>
    </row>
    <row r="224" spans="1:9">
      <c r="A224" s="10"/>
      <c r="B224" s="13"/>
      <c r="C224" s="12"/>
      <c r="D224" s="12"/>
      <c r="E224" s="12"/>
      <c r="F224" s="115" t="s">
        <v>33</v>
      </c>
      <c r="G224" s="36">
        <f>ROUND(SUM(G221:G222)*1.1,0)</f>
        <v>58</v>
      </c>
      <c r="H224" s="38" t="s">
        <v>6</v>
      </c>
      <c r="I224" s="226"/>
    </row>
    <row r="225" spans="1:9">
      <c r="A225" s="10"/>
      <c r="B225" s="13"/>
      <c r="C225" s="12"/>
      <c r="D225" s="12"/>
      <c r="E225" s="12"/>
      <c r="F225" s="12"/>
      <c r="G225" s="11"/>
      <c r="H225" s="11"/>
      <c r="I225" s="226"/>
    </row>
    <row r="226" spans="1:9">
      <c r="A226" s="10"/>
      <c r="B226" s="116" t="s">
        <v>134</v>
      </c>
      <c r="C226" s="12"/>
      <c r="D226" s="12"/>
      <c r="E226" s="12"/>
      <c r="F226" s="12"/>
      <c r="G226" s="11"/>
      <c r="H226" s="11"/>
      <c r="I226" s="226"/>
    </row>
    <row r="227" spans="1:9">
      <c r="A227" s="10"/>
      <c r="B227" s="13" t="s">
        <v>1048</v>
      </c>
      <c r="C227" s="12">
        <f>C150</f>
        <v>1</v>
      </c>
      <c r="D227" s="12">
        <f>D150</f>
        <v>51.6</v>
      </c>
      <c r="E227" s="12">
        <f>E150</f>
        <v>0.6</v>
      </c>
      <c r="F227" s="12"/>
      <c r="G227" s="35">
        <f t="shared" ref="G227:G228" si="12">PRODUCT(C227:F227)</f>
        <v>30.96</v>
      </c>
      <c r="H227" s="33" t="s">
        <v>6</v>
      </c>
      <c r="I227" s="226"/>
    </row>
    <row r="228" spans="1:9">
      <c r="A228" s="10"/>
      <c r="B228" s="13" t="s">
        <v>133</v>
      </c>
      <c r="C228" s="12">
        <f>C227</f>
        <v>1</v>
      </c>
      <c r="D228" s="12">
        <v>54</v>
      </c>
      <c r="E228" s="12"/>
      <c r="F228" s="12">
        <f>+F150</f>
        <v>7.4999999999999997E-2</v>
      </c>
      <c r="G228" s="35">
        <f t="shared" si="12"/>
        <v>4.05</v>
      </c>
      <c r="H228" s="33" t="s">
        <v>6</v>
      </c>
      <c r="I228" s="226"/>
    </row>
    <row r="229" spans="1:9">
      <c r="A229" s="10"/>
      <c r="B229" s="13"/>
      <c r="C229" s="12"/>
      <c r="D229" s="12"/>
      <c r="E229" s="12"/>
      <c r="F229" s="115" t="s">
        <v>33</v>
      </c>
      <c r="G229" s="36">
        <f>ROUND(SUM(G227:G228)*1.1,0)</f>
        <v>39</v>
      </c>
      <c r="H229" s="38" t="s">
        <v>6</v>
      </c>
      <c r="I229" s="226"/>
    </row>
    <row r="230" spans="1:9">
      <c r="A230" s="63"/>
      <c r="B230" s="153"/>
      <c r="C230" s="152"/>
      <c r="D230" s="152"/>
      <c r="E230" s="152"/>
      <c r="F230" s="117"/>
      <c r="G230" s="45"/>
      <c r="H230" s="44"/>
      <c r="I230" s="226"/>
    </row>
    <row r="231" spans="1:9">
      <c r="A231" s="63"/>
      <c r="B231" s="29" t="s">
        <v>131</v>
      </c>
      <c r="C231" s="12"/>
      <c r="D231" s="12"/>
      <c r="E231" s="12"/>
      <c r="F231" s="12"/>
      <c r="G231" s="11"/>
      <c r="H231" s="11"/>
      <c r="I231" s="226"/>
    </row>
    <row r="232" spans="1:9">
      <c r="A232" s="63"/>
      <c r="B232" s="116" t="str">
        <f>B70</f>
        <v>All Round Length</v>
      </c>
      <c r="C232" s="152"/>
      <c r="D232" s="152"/>
      <c r="E232" s="152"/>
      <c r="F232" s="152"/>
      <c r="G232" s="159"/>
      <c r="H232" s="159"/>
      <c r="I232" s="226"/>
    </row>
    <row r="233" spans="1:9">
      <c r="A233" s="63"/>
      <c r="B233" s="34" t="s">
        <v>95</v>
      </c>
      <c r="C233" s="151">
        <v>1</v>
      </c>
      <c r="D233" s="12">
        <v>4.5</v>
      </c>
      <c r="E233" s="12">
        <v>1.85</v>
      </c>
      <c r="F233" s="12"/>
      <c r="G233" s="35">
        <f>PRODUCT(C233:F233)</f>
        <v>8.3250000000000011</v>
      </c>
      <c r="H233" s="33" t="s">
        <v>6</v>
      </c>
      <c r="I233" s="226"/>
    </row>
    <row r="234" spans="1:9">
      <c r="A234" s="63"/>
      <c r="B234" s="34" t="s">
        <v>96</v>
      </c>
      <c r="C234" s="151">
        <v>12</v>
      </c>
      <c r="D234" s="12">
        <v>1.5</v>
      </c>
      <c r="E234" s="12"/>
      <c r="F234" s="12">
        <v>0.15</v>
      </c>
      <c r="G234" s="35">
        <f>PRODUCT(C234:F234)</f>
        <v>2.6999999999999997</v>
      </c>
      <c r="H234" s="33" t="s">
        <v>6</v>
      </c>
      <c r="I234" s="226"/>
    </row>
    <row r="235" spans="1:9">
      <c r="A235" s="63"/>
      <c r="B235" s="34" t="s">
        <v>97</v>
      </c>
      <c r="C235" s="151">
        <v>1</v>
      </c>
      <c r="D235" s="12">
        <v>3</v>
      </c>
      <c r="E235" s="12">
        <v>1.5</v>
      </c>
      <c r="F235" s="11"/>
      <c r="G235" s="35">
        <f>PRODUCT(C235:F235)</f>
        <v>4.5</v>
      </c>
      <c r="H235" s="33" t="s">
        <v>6</v>
      </c>
      <c r="I235" s="226"/>
    </row>
    <row r="236" spans="1:9">
      <c r="A236" s="63"/>
      <c r="B236" s="34"/>
      <c r="C236" s="151">
        <v>1</v>
      </c>
      <c r="D236" s="12">
        <v>1.5</v>
      </c>
      <c r="E236" s="12"/>
      <c r="F236" s="615">
        <v>0.17499999999999999</v>
      </c>
      <c r="G236" s="35">
        <f>PRODUCT(C236:F236)</f>
        <v>0.26249999999999996</v>
      </c>
      <c r="H236" s="33" t="s">
        <v>6</v>
      </c>
      <c r="I236" s="226"/>
    </row>
    <row r="237" spans="1:9">
      <c r="A237" s="63"/>
      <c r="B237" s="34" t="s">
        <v>98</v>
      </c>
      <c r="C237" s="238">
        <v>1</v>
      </c>
      <c r="D237" s="152">
        <v>3</v>
      </c>
      <c r="E237" s="152">
        <v>1.1299999999999999</v>
      </c>
      <c r="F237" s="614"/>
      <c r="G237" s="35">
        <f t="shared" ref="G237" si="13">PRODUCT(C237:F237)</f>
        <v>3.3899999999999997</v>
      </c>
      <c r="H237" s="33" t="s">
        <v>6</v>
      </c>
      <c r="I237" s="226"/>
    </row>
    <row r="238" spans="1:9">
      <c r="A238" s="63"/>
      <c r="B238" s="34" t="s">
        <v>95</v>
      </c>
      <c r="C238" s="151">
        <v>1</v>
      </c>
      <c r="D238" s="12">
        <v>4.5</v>
      </c>
      <c r="E238" s="12">
        <v>1.85</v>
      </c>
      <c r="F238" s="12"/>
      <c r="G238" s="35">
        <f t="shared" ref="G238" si="14">PRODUCT(C238:F238)</f>
        <v>8.3250000000000011</v>
      </c>
      <c r="H238" s="33" t="s">
        <v>6</v>
      </c>
      <c r="I238" s="226"/>
    </row>
    <row r="239" spans="1:9">
      <c r="A239" s="63"/>
      <c r="B239" s="34" t="s">
        <v>96</v>
      </c>
      <c r="C239" s="151">
        <v>12</v>
      </c>
      <c r="D239" s="12">
        <v>1.5</v>
      </c>
      <c r="E239" s="12"/>
      <c r="F239" s="12">
        <v>0.15</v>
      </c>
      <c r="G239" s="35">
        <f>PRODUCT(C239:F239)</f>
        <v>2.6999999999999997</v>
      </c>
      <c r="H239" s="33" t="s">
        <v>6</v>
      </c>
    </row>
    <row r="240" spans="1:9">
      <c r="A240" s="63"/>
      <c r="B240" s="13"/>
      <c r="C240" s="151"/>
      <c r="D240" s="12"/>
      <c r="E240" s="12"/>
      <c r="F240" s="12"/>
      <c r="G240" s="36">
        <f>ROUND(SUM(G233:G239)*1.05,0)</f>
        <v>32</v>
      </c>
      <c r="H240" s="38" t="s">
        <v>6</v>
      </c>
    </row>
    <row r="241" spans="1:8">
      <c r="A241" s="63"/>
      <c r="B241" s="153"/>
      <c r="C241" s="238"/>
      <c r="D241" s="152"/>
      <c r="E241" s="152"/>
      <c r="F241" s="152"/>
      <c r="G241" s="45"/>
      <c r="H241" s="44"/>
    </row>
    <row r="242" spans="1:8">
      <c r="A242" s="63"/>
      <c r="B242" s="116" t="s">
        <v>99</v>
      </c>
      <c r="C242" s="115"/>
      <c r="D242" s="115"/>
      <c r="E242" s="115"/>
      <c r="F242" s="115"/>
      <c r="G242" s="115">
        <f>G240</f>
        <v>32</v>
      </c>
      <c r="H242" s="38" t="s">
        <v>6</v>
      </c>
    </row>
    <row r="243" spans="1:8">
      <c r="A243" s="63"/>
      <c r="B243" s="153"/>
      <c r="C243" s="152"/>
      <c r="D243" s="152"/>
      <c r="E243" s="152"/>
      <c r="F243" s="117"/>
      <c r="G243" s="45"/>
      <c r="H243" s="44"/>
    </row>
    <row r="244" spans="1:8">
      <c r="A244" s="82">
        <f>A177+1</f>
        <v>12</v>
      </c>
      <c r="B244" s="118" t="s">
        <v>135</v>
      </c>
      <c r="C244" s="83"/>
      <c r="D244" s="84"/>
      <c r="E244" s="84"/>
      <c r="F244" s="84"/>
      <c r="G244" s="84"/>
      <c r="H244" s="83"/>
    </row>
    <row r="245" spans="1:8">
      <c r="A245" s="82"/>
      <c r="B245" s="119" t="s">
        <v>611</v>
      </c>
      <c r="C245" s="83"/>
      <c r="D245" s="84"/>
      <c r="E245" s="84"/>
      <c r="F245" s="84"/>
      <c r="G245" s="84"/>
      <c r="H245" s="83"/>
    </row>
    <row r="246" spans="1:8">
      <c r="A246" s="82"/>
      <c r="B246" s="118" t="s">
        <v>80</v>
      </c>
      <c r="C246" s="83"/>
      <c r="D246" s="84"/>
      <c r="E246" s="84"/>
      <c r="F246" s="84"/>
      <c r="G246" s="84"/>
      <c r="H246" s="83"/>
    </row>
    <row r="247" spans="1:8">
      <c r="A247" s="82"/>
      <c r="B247" s="85" t="s">
        <v>136</v>
      </c>
      <c r="C247" s="83">
        <v>3</v>
      </c>
      <c r="D247" s="84">
        <v>14.6</v>
      </c>
      <c r="E247" s="84">
        <v>0.2</v>
      </c>
      <c r="F247" s="84">
        <v>3.2</v>
      </c>
      <c r="G247" s="35">
        <f>PRODUCT(C247:F247)</f>
        <v>28.032</v>
      </c>
      <c r="H247" s="83" t="s">
        <v>7</v>
      </c>
    </row>
    <row r="248" spans="1:8">
      <c r="A248" s="82"/>
      <c r="B248" s="85" t="s">
        <v>137</v>
      </c>
      <c r="C248" s="83">
        <v>3</v>
      </c>
      <c r="D248" s="84">
        <v>10</v>
      </c>
      <c r="E248" s="84">
        <v>0.2</v>
      </c>
      <c r="F248" s="84">
        <v>3.2</v>
      </c>
      <c r="G248" s="35">
        <f>PRODUCT(C248:F248)</f>
        <v>19.200000000000003</v>
      </c>
      <c r="H248" s="83" t="s">
        <v>7</v>
      </c>
    </row>
    <row r="249" spans="1:8">
      <c r="A249" s="86"/>
      <c r="B249" s="87" t="s">
        <v>200</v>
      </c>
      <c r="C249" s="88"/>
      <c r="D249" s="89"/>
      <c r="E249" s="89"/>
      <c r="F249" s="89"/>
      <c r="G249" s="42"/>
      <c r="H249" s="88"/>
    </row>
    <row r="250" spans="1:8">
      <c r="A250" s="86"/>
      <c r="B250" s="90" t="s">
        <v>271</v>
      </c>
      <c r="C250" s="88">
        <v>3</v>
      </c>
      <c r="D250" s="89">
        <v>2.1</v>
      </c>
      <c r="E250" s="89">
        <v>0.9</v>
      </c>
      <c r="F250" s="89">
        <v>0.15</v>
      </c>
      <c r="G250" s="35">
        <f>PRODUCT(C250:F250)</f>
        <v>0.85050000000000014</v>
      </c>
      <c r="H250" s="83" t="s">
        <v>7</v>
      </c>
    </row>
    <row r="251" spans="1:8">
      <c r="A251" s="86"/>
      <c r="B251" s="90"/>
      <c r="C251" s="88">
        <f>C250</f>
        <v>3</v>
      </c>
      <c r="D251" s="89">
        <f>D250</f>
        <v>2.1</v>
      </c>
      <c r="E251" s="89">
        <f>E250-0.3</f>
        <v>0.60000000000000009</v>
      </c>
      <c r="F251" s="89">
        <f>F250+0.15</f>
        <v>0.3</v>
      </c>
      <c r="G251" s="35">
        <f>PRODUCT(C251:F251)</f>
        <v>1.1340000000000003</v>
      </c>
      <c r="H251" s="83" t="s">
        <v>7</v>
      </c>
    </row>
    <row r="252" spans="1:8">
      <c r="A252" s="86"/>
      <c r="B252" s="90"/>
      <c r="C252" s="88">
        <f>C251</f>
        <v>3</v>
      </c>
      <c r="D252" s="89">
        <f>D251</f>
        <v>2.1</v>
      </c>
      <c r="E252" s="89">
        <f>E251-0.3</f>
        <v>0.3000000000000001</v>
      </c>
      <c r="F252" s="89">
        <f>F251+0.15</f>
        <v>0.44999999999999996</v>
      </c>
      <c r="G252" s="35">
        <f>PRODUCT(C252:F252)</f>
        <v>0.85050000000000026</v>
      </c>
      <c r="H252" s="83" t="s">
        <v>7</v>
      </c>
    </row>
    <row r="253" spans="1:8">
      <c r="A253" s="86"/>
      <c r="B253" s="87" t="s">
        <v>272</v>
      </c>
      <c r="C253" s="88"/>
      <c r="D253" s="89"/>
      <c r="E253" s="89"/>
      <c r="F253" s="89"/>
      <c r="G253" s="42"/>
      <c r="H253" s="88"/>
    </row>
    <row r="254" spans="1:8">
      <c r="A254" s="86"/>
      <c r="B254" s="90" t="s">
        <v>101</v>
      </c>
      <c r="C254" s="88">
        <v>3</v>
      </c>
      <c r="D254" s="89">
        <v>1.05</v>
      </c>
      <c r="E254" s="84">
        <v>0.2</v>
      </c>
      <c r="F254" s="89">
        <v>2.1</v>
      </c>
      <c r="G254" s="35">
        <f>-PRODUCT(C254:F254)</f>
        <v>-1.3230000000000004</v>
      </c>
      <c r="H254" s="83" t="s">
        <v>7</v>
      </c>
    </row>
    <row r="255" spans="1:8">
      <c r="A255" s="86"/>
      <c r="B255" s="90" t="s">
        <v>103</v>
      </c>
      <c r="C255" s="88">
        <v>14</v>
      </c>
      <c r="D255" s="89">
        <v>1.2</v>
      </c>
      <c r="E255" s="84">
        <v>0.2</v>
      </c>
      <c r="F255" s="89">
        <v>1.2</v>
      </c>
      <c r="G255" s="35">
        <f>-PRODUCT(C255:F255)</f>
        <v>-4.032</v>
      </c>
      <c r="H255" s="83" t="s">
        <v>7</v>
      </c>
    </row>
    <row r="256" spans="1:8">
      <c r="A256" s="86"/>
      <c r="B256" s="90"/>
      <c r="C256" s="88"/>
      <c r="D256" s="89"/>
      <c r="E256" s="89"/>
      <c r="F256" s="89"/>
      <c r="G256" s="42"/>
      <c r="H256" s="88"/>
    </row>
    <row r="257" spans="1:8">
      <c r="A257" s="82"/>
      <c r="B257" s="118" t="s">
        <v>738</v>
      </c>
      <c r="C257" s="83"/>
      <c r="D257" s="84"/>
      <c r="E257" s="84"/>
      <c r="F257" s="84"/>
      <c r="G257" s="36">
        <f>ROUND(SUM(G247:G256)*1.1,0)</f>
        <v>49</v>
      </c>
      <c r="H257" s="82" t="s">
        <v>7</v>
      </c>
    </row>
    <row r="258" spans="1:8">
      <c r="A258" s="86"/>
      <c r="B258" s="87"/>
      <c r="C258" s="88"/>
      <c r="D258" s="89"/>
      <c r="E258" s="89"/>
      <c r="F258" s="89"/>
      <c r="G258" s="45"/>
      <c r="H258" s="86"/>
    </row>
    <row r="259" spans="1:8">
      <c r="A259" s="86"/>
      <c r="B259" s="118" t="s">
        <v>715</v>
      </c>
      <c r="C259" s="83"/>
      <c r="D259" s="91" t="s">
        <v>80</v>
      </c>
      <c r="E259" s="82"/>
      <c r="F259" s="91" t="s">
        <v>23</v>
      </c>
      <c r="G259" s="91">
        <f>G257</f>
        <v>49</v>
      </c>
      <c r="H259" s="82" t="s">
        <v>7</v>
      </c>
    </row>
    <row r="260" spans="1:8">
      <c r="A260" s="86"/>
      <c r="B260" s="87"/>
      <c r="C260" s="88"/>
      <c r="D260" s="92"/>
      <c r="E260" s="651"/>
      <c r="F260" s="652"/>
      <c r="G260" s="115"/>
      <c r="H260" s="82"/>
    </row>
    <row r="261" spans="1:8">
      <c r="A261" s="82">
        <f>A244+1</f>
        <v>13</v>
      </c>
      <c r="B261" s="119" t="s">
        <v>584</v>
      </c>
      <c r="C261" s="83"/>
      <c r="D261" s="84"/>
      <c r="E261" s="84"/>
      <c r="F261" s="84"/>
      <c r="G261" s="84"/>
      <c r="H261" s="83"/>
    </row>
    <row r="262" spans="1:8">
      <c r="A262" s="86"/>
      <c r="B262" s="119" t="s">
        <v>211</v>
      </c>
      <c r="C262" s="83"/>
      <c r="D262" s="84"/>
      <c r="E262" s="84"/>
      <c r="F262" s="84"/>
      <c r="G262" s="84"/>
      <c r="H262" s="83"/>
    </row>
    <row r="263" spans="1:8">
      <c r="A263" s="82"/>
      <c r="B263" s="118" t="s">
        <v>80</v>
      </c>
      <c r="C263" s="83"/>
      <c r="D263" s="84"/>
      <c r="E263" s="84"/>
      <c r="F263" s="84"/>
      <c r="G263" s="84"/>
      <c r="H263" s="83"/>
    </row>
    <row r="264" spans="1:8">
      <c r="A264" s="86"/>
      <c r="B264" s="90" t="s">
        <v>189</v>
      </c>
      <c r="C264" s="88">
        <v>1</v>
      </c>
      <c r="D264" s="89">
        <f>14.6*2+10*2</f>
        <v>49.2</v>
      </c>
      <c r="E264" s="89"/>
      <c r="F264" s="89">
        <v>0.9</v>
      </c>
      <c r="G264" s="35">
        <f t="shared" ref="G264" si="15">PRODUCT(C264:F264)</f>
        <v>44.28</v>
      </c>
      <c r="H264" s="84" t="s">
        <v>6</v>
      </c>
    </row>
    <row r="265" spans="1:8">
      <c r="A265" s="82"/>
      <c r="B265" s="118" t="s">
        <v>596</v>
      </c>
      <c r="C265" s="83"/>
      <c r="D265" s="84"/>
      <c r="E265" s="84"/>
      <c r="F265" s="84"/>
      <c r="G265" s="36">
        <f>ROUND(SUM(G264:G264)*1.1,0)</f>
        <v>49</v>
      </c>
      <c r="H265" s="91" t="s">
        <v>6</v>
      </c>
    </row>
    <row r="266" spans="1:8">
      <c r="A266" s="82"/>
      <c r="B266" s="118"/>
      <c r="C266" s="83"/>
      <c r="D266" s="84"/>
      <c r="E266" s="84"/>
      <c r="F266" s="84"/>
      <c r="G266" s="91"/>
      <c r="H266" s="91"/>
    </row>
    <row r="267" spans="1:8">
      <c r="A267" s="82"/>
      <c r="B267" s="118" t="s">
        <v>586</v>
      </c>
      <c r="C267" s="83"/>
      <c r="D267" s="91" t="s">
        <v>80</v>
      </c>
      <c r="E267" s="84"/>
      <c r="F267" s="91" t="s">
        <v>23</v>
      </c>
      <c r="G267" s="91">
        <f>G265</f>
        <v>49</v>
      </c>
      <c r="H267" s="82" t="s">
        <v>6</v>
      </c>
    </row>
    <row r="268" spans="1:8">
      <c r="A268" s="82"/>
      <c r="B268" s="118"/>
      <c r="C268" s="83"/>
      <c r="D268" s="91"/>
      <c r="E268" s="84"/>
      <c r="F268" s="91"/>
      <c r="G268" s="91"/>
      <c r="H268" s="82"/>
    </row>
    <row r="269" spans="1:8">
      <c r="A269" s="82">
        <f>A261+1</f>
        <v>14</v>
      </c>
      <c r="B269" s="118" t="s">
        <v>140</v>
      </c>
      <c r="C269" s="83"/>
      <c r="D269" s="84"/>
      <c r="E269" s="84"/>
      <c r="F269" s="84"/>
      <c r="G269" s="84"/>
      <c r="H269" s="83"/>
    </row>
    <row r="270" spans="1:8">
      <c r="A270" s="82"/>
      <c r="B270" s="118" t="s">
        <v>408</v>
      </c>
      <c r="C270" s="83"/>
      <c r="D270" s="84"/>
      <c r="E270" s="84"/>
      <c r="F270" s="84"/>
      <c r="G270" s="84"/>
      <c r="H270" s="83"/>
    </row>
    <row r="271" spans="1:8">
      <c r="A271" s="82"/>
      <c r="B271" s="118" t="s">
        <v>80</v>
      </c>
      <c r="C271" s="83"/>
      <c r="D271" s="84"/>
      <c r="E271" s="84"/>
      <c r="F271" s="84"/>
      <c r="G271" s="84"/>
      <c r="H271" s="83"/>
    </row>
    <row r="272" spans="1:8">
      <c r="A272" s="82"/>
      <c r="B272" s="85" t="s">
        <v>273</v>
      </c>
      <c r="C272" s="83">
        <v>1</v>
      </c>
      <c r="D272" s="84">
        <f>(14.6+10)*2</f>
        <v>49.2</v>
      </c>
      <c r="E272" s="84"/>
      <c r="F272" s="84">
        <v>4.5999999999999996</v>
      </c>
      <c r="G272" s="84">
        <f>PRODUCT(C272:F272)</f>
        <v>226.32</v>
      </c>
      <c r="H272" s="83" t="s">
        <v>6</v>
      </c>
    </row>
    <row r="273" spans="1:8">
      <c r="A273" s="86"/>
      <c r="B273" s="90" t="s">
        <v>190</v>
      </c>
      <c r="C273" s="88">
        <v>1</v>
      </c>
      <c r="D273" s="84">
        <f>(14.6+10)*2</f>
        <v>49.2</v>
      </c>
      <c r="E273" s="89"/>
      <c r="F273" s="89">
        <f>0.9+0.9+0.115</f>
        <v>1.915</v>
      </c>
      <c r="G273" s="84">
        <f>PRODUCT(C273:F273)</f>
        <v>94.218000000000004</v>
      </c>
      <c r="H273" s="83" t="s">
        <v>6</v>
      </c>
    </row>
    <row r="274" spans="1:8">
      <c r="A274" s="86"/>
      <c r="B274" s="87" t="s">
        <v>235</v>
      </c>
      <c r="C274" s="88"/>
      <c r="D274" s="89"/>
      <c r="E274" s="89"/>
      <c r="F274" s="89"/>
      <c r="G274" s="89"/>
      <c r="H274" s="88"/>
    </row>
    <row r="275" spans="1:8">
      <c r="A275" s="86"/>
      <c r="B275" s="90" t="s">
        <v>133</v>
      </c>
      <c r="C275" s="88">
        <v>3</v>
      </c>
      <c r="D275" s="89">
        <v>0.9</v>
      </c>
      <c r="E275" s="89"/>
      <c r="F275" s="89">
        <v>0.45</v>
      </c>
      <c r="G275" s="84">
        <f>PRODUCT(C275:F275)</f>
        <v>1.2150000000000001</v>
      </c>
      <c r="H275" s="83" t="s">
        <v>6</v>
      </c>
    </row>
    <row r="276" spans="1:8">
      <c r="A276" s="82"/>
      <c r="B276" s="118" t="s">
        <v>192</v>
      </c>
      <c r="C276" s="83"/>
      <c r="D276" s="84"/>
      <c r="E276" s="84"/>
      <c r="F276" s="84"/>
      <c r="G276" s="84"/>
      <c r="H276" s="83"/>
    </row>
    <row r="277" spans="1:8">
      <c r="A277" s="82"/>
      <c r="B277" s="85" t="s">
        <v>101</v>
      </c>
      <c r="C277" s="83">
        <f>3*0.5</f>
        <v>1.5</v>
      </c>
      <c r="D277" s="84">
        <v>1.05</v>
      </c>
      <c r="E277" s="84"/>
      <c r="F277" s="84">
        <v>2.1</v>
      </c>
      <c r="G277" s="84">
        <f>-PRODUCT(C277:F277)</f>
        <v>-3.3075000000000006</v>
      </c>
      <c r="H277" s="83" t="s">
        <v>6</v>
      </c>
    </row>
    <row r="278" spans="1:8">
      <c r="A278" s="82"/>
      <c r="B278" s="85" t="s">
        <v>232</v>
      </c>
      <c r="C278" s="83">
        <f>14*0.5</f>
        <v>7</v>
      </c>
      <c r="D278" s="84">
        <v>1.2</v>
      </c>
      <c r="E278" s="84"/>
      <c r="F278" s="84">
        <v>1.2</v>
      </c>
      <c r="G278" s="84">
        <f t="shared" ref="G278" si="16">-PRODUCT(C278:F278)</f>
        <v>-10.08</v>
      </c>
      <c r="H278" s="83" t="s">
        <v>6</v>
      </c>
    </row>
    <row r="279" spans="1:8">
      <c r="A279" s="82"/>
      <c r="B279" s="85"/>
      <c r="C279" s="83"/>
      <c r="D279" s="84"/>
      <c r="E279" s="84"/>
      <c r="F279" s="91" t="s">
        <v>33</v>
      </c>
      <c r="G279" s="36">
        <f>ROUND(SUM(G272:G278)*1.1,0)</f>
        <v>339</v>
      </c>
      <c r="H279" s="82" t="s">
        <v>6</v>
      </c>
    </row>
    <row r="280" spans="1:8">
      <c r="A280" s="82"/>
      <c r="B280" s="85"/>
      <c r="C280" s="83"/>
      <c r="D280" s="84"/>
      <c r="E280" s="84"/>
      <c r="F280" s="91"/>
      <c r="G280" s="91"/>
      <c r="H280" s="82"/>
    </row>
    <row r="281" spans="1:8">
      <c r="A281" s="82"/>
      <c r="B281" s="118" t="s">
        <v>142</v>
      </c>
      <c r="C281" s="83"/>
      <c r="D281" s="91" t="s">
        <v>80</v>
      </c>
      <c r="E281" s="82"/>
      <c r="F281" s="84"/>
      <c r="G281" s="91">
        <f>G279</f>
        <v>339</v>
      </c>
      <c r="H281" s="82" t="s">
        <v>6</v>
      </c>
    </row>
    <row r="282" spans="1:8">
      <c r="A282" s="82"/>
      <c r="B282" s="118"/>
      <c r="C282" s="83"/>
      <c r="D282" s="84"/>
      <c r="E282" s="84"/>
      <c r="F282" s="84"/>
      <c r="G282" s="91"/>
      <c r="H282" s="82"/>
    </row>
    <row r="283" spans="1:8">
      <c r="A283" s="82">
        <f>A269+1</f>
        <v>15</v>
      </c>
      <c r="B283" s="118" t="s">
        <v>143</v>
      </c>
      <c r="C283" s="83"/>
      <c r="D283" s="84"/>
      <c r="E283" s="84"/>
      <c r="F283" s="84"/>
      <c r="G283" s="84"/>
      <c r="H283" s="83"/>
    </row>
    <row r="284" spans="1:8">
      <c r="A284" s="82"/>
      <c r="B284" s="154" t="s">
        <v>80</v>
      </c>
      <c r="C284" s="83"/>
      <c r="D284" s="84"/>
      <c r="E284" s="84"/>
      <c r="F284" s="84"/>
      <c r="G284" s="84"/>
      <c r="H284" s="83"/>
    </row>
    <row r="285" spans="1:8">
      <c r="A285" s="82"/>
      <c r="B285" s="85" t="s">
        <v>274</v>
      </c>
      <c r="C285" s="83">
        <v>1</v>
      </c>
      <c r="D285" s="84">
        <f>(11.2+5.4)*2</f>
        <v>33.200000000000003</v>
      </c>
      <c r="E285" s="84"/>
      <c r="F285" s="84">
        <v>3.6</v>
      </c>
      <c r="G285" s="84">
        <f t="shared" ref="G285:G291" si="17">PRODUCT(C285:F285)</f>
        <v>119.52000000000001</v>
      </c>
      <c r="H285" s="83" t="s">
        <v>6</v>
      </c>
    </row>
    <row r="286" spans="1:8">
      <c r="A286" s="86"/>
      <c r="B286" s="85" t="s">
        <v>275</v>
      </c>
      <c r="C286" s="83">
        <v>1</v>
      </c>
      <c r="D286" s="84">
        <f>(11.2+4)*2</f>
        <v>30.4</v>
      </c>
      <c r="E286" s="84"/>
      <c r="F286" s="84">
        <v>3.6</v>
      </c>
      <c r="G286" s="84">
        <f t="shared" si="17"/>
        <v>109.44</v>
      </c>
      <c r="H286" s="83" t="s">
        <v>6</v>
      </c>
    </row>
    <row r="287" spans="1:8">
      <c r="A287" s="86"/>
      <c r="B287" s="90" t="s">
        <v>1054</v>
      </c>
      <c r="C287" s="88">
        <v>1</v>
      </c>
      <c r="D287" s="84">
        <f>(10*2)+3</f>
        <v>23</v>
      </c>
      <c r="E287" s="89"/>
      <c r="F287" s="89">
        <v>3.6</v>
      </c>
      <c r="G287" s="84">
        <f t="shared" si="17"/>
        <v>82.8</v>
      </c>
      <c r="H287" s="83" t="s">
        <v>6</v>
      </c>
    </row>
    <row r="288" spans="1:8">
      <c r="A288" s="86"/>
      <c r="B288" s="34" t="s">
        <v>96</v>
      </c>
      <c r="C288" s="151">
        <v>12</v>
      </c>
      <c r="D288" s="12">
        <v>1.5</v>
      </c>
      <c r="E288" s="12"/>
      <c r="F288" s="12">
        <v>0.15</v>
      </c>
      <c r="G288" s="35">
        <f t="shared" si="17"/>
        <v>2.6999999999999997</v>
      </c>
      <c r="H288" s="33" t="s">
        <v>6</v>
      </c>
    </row>
    <row r="289" spans="1:8">
      <c r="A289" s="86"/>
      <c r="B289" s="41"/>
      <c r="C289" s="151">
        <v>12</v>
      </c>
      <c r="D289" s="12">
        <v>1.5</v>
      </c>
      <c r="E289" s="12"/>
      <c r="F289" s="12">
        <v>0.3</v>
      </c>
      <c r="G289" s="35">
        <f t="shared" si="17"/>
        <v>5.3999999999999995</v>
      </c>
      <c r="H289" s="33" t="s">
        <v>6</v>
      </c>
    </row>
    <row r="290" spans="1:8">
      <c r="A290" s="86"/>
      <c r="B290" s="34" t="s">
        <v>97</v>
      </c>
      <c r="C290" s="151">
        <v>1</v>
      </c>
      <c r="D290" s="12">
        <v>3</v>
      </c>
      <c r="E290" s="12">
        <v>1.5</v>
      </c>
      <c r="F290" s="11"/>
      <c r="G290" s="35">
        <f t="shared" si="17"/>
        <v>4.5</v>
      </c>
      <c r="H290" s="33" t="s">
        <v>6</v>
      </c>
    </row>
    <row r="291" spans="1:8">
      <c r="A291" s="86"/>
      <c r="B291" s="34"/>
      <c r="C291" s="151">
        <v>1</v>
      </c>
      <c r="D291" s="12">
        <v>1.5</v>
      </c>
      <c r="E291" s="12"/>
      <c r="F291" s="615">
        <v>0.17499999999999999</v>
      </c>
      <c r="G291" s="35">
        <f t="shared" si="17"/>
        <v>0.26249999999999996</v>
      </c>
      <c r="H291" s="33" t="s">
        <v>6</v>
      </c>
    </row>
    <row r="292" spans="1:8">
      <c r="A292" s="86"/>
      <c r="B292" s="34" t="s">
        <v>98</v>
      </c>
      <c r="C292" s="238">
        <v>1</v>
      </c>
      <c r="D292" s="152">
        <v>3</v>
      </c>
      <c r="E292" s="152">
        <v>1.1299999999999999</v>
      </c>
      <c r="F292" s="614"/>
      <c r="G292" s="35">
        <f t="shared" ref="G292" si="18">PRODUCT(C292:F292)</f>
        <v>3.3899999999999997</v>
      </c>
      <c r="H292" s="33" t="s">
        <v>6</v>
      </c>
    </row>
    <row r="293" spans="1:8">
      <c r="A293" s="86"/>
      <c r="B293" s="34" t="s">
        <v>96</v>
      </c>
      <c r="C293" s="151">
        <v>12</v>
      </c>
      <c r="D293" s="12">
        <v>1.5</v>
      </c>
      <c r="E293" s="12"/>
      <c r="F293" s="12">
        <v>0.15</v>
      </c>
      <c r="G293" s="35">
        <f>PRODUCT(C293:F293)</f>
        <v>2.6999999999999997</v>
      </c>
      <c r="H293" s="33" t="s">
        <v>6</v>
      </c>
    </row>
    <row r="294" spans="1:8">
      <c r="A294" s="86"/>
      <c r="B294" s="90"/>
      <c r="C294" s="151">
        <v>12</v>
      </c>
      <c r="D294" s="12">
        <v>1.5</v>
      </c>
      <c r="E294" s="12"/>
      <c r="F294" s="12">
        <v>0.3</v>
      </c>
      <c r="G294" s="35">
        <f>PRODUCT(C294:F294)</f>
        <v>5.3999999999999995</v>
      </c>
      <c r="H294" s="33" t="s">
        <v>6</v>
      </c>
    </row>
    <row r="295" spans="1:8">
      <c r="A295" s="82"/>
      <c r="B295" s="118" t="s">
        <v>193</v>
      </c>
      <c r="C295" s="83"/>
      <c r="D295" s="84"/>
      <c r="E295" s="84"/>
      <c r="F295" s="84"/>
      <c r="G295" s="84"/>
      <c r="H295" s="83"/>
    </row>
    <row r="296" spans="1:8">
      <c r="A296" s="82"/>
      <c r="B296" s="85" t="s">
        <v>101</v>
      </c>
      <c r="C296" s="83">
        <f>3*0.5</f>
        <v>1.5</v>
      </c>
      <c r="D296" s="84">
        <v>1.05</v>
      </c>
      <c r="E296" s="84"/>
      <c r="F296" s="84">
        <v>2.1</v>
      </c>
      <c r="G296" s="84">
        <f>-PRODUCT(C296:F296)</f>
        <v>-3.3075000000000006</v>
      </c>
      <c r="H296" s="83" t="s">
        <v>6</v>
      </c>
    </row>
    <row r="297" spans="1:8">
      <c r="A297" s="82"/>
      <c r="B297" s="85" t="s">
        <v>232</v>
      </c>
      <c r="C297" s="83">
        <f>14*0.5</f>
        <v>7</v>
      </c>
      <c r="D297" s="84">
        <v>1.2</v>
      </c>
      <c r="E297" s="84"/>
      <c r="F297" s="84">
        <v>1.2</v>
      </c>
      <c r="G297" s="84">
        <f t="shared" ref="G297" si="19">-PRODUCT(C297:F297)</f>
        <v>-10.08</v>
      </c>
      <c r="H297" s="83" t="s">
        <v>6</v>
      </c>
    </row>
    <row r="298" spans="1:8">
      <c r="A298" s="82"/>
      <c r="B298" s="85"/>
      <c r="C298" s="83"/>
      <c r="D298" s="84"/>
      <c r="E298" s="84"/>
      <c r="F298" s="91" t="s">
        <v>33</v>
      </c>
      <c r="G298" s="36">
        <f>ROUND(SUM(G285:G297)*1.1,0)</f>
        <v>355</v>
      </c>
      <c r="H298" s="82" t="s">
        <v>6</v>
      </c>
    </row>
    <row r="299" spans="1:8">
      <c r="A299" s="82"/>
      <c r="B299" s="118"/>
      <c r="C299" s="83"/>
      <c r="D299" s="84"/>
      <c r="E299" s="84"/>
      <c r="F299" s="84"/>
      <c r="G299" s="84"/>
      <c r="H299" s="83"/>
    </row>
    <row r="300" spans="1:8">
      <c r="A300" s="82"/>
      <c r="B300" s="118" t="s">
        <v>144</v>
      </c>
      <c r="C300" s="83"/>
      <c r="D300" s="91" t="s">
        <v>80</v>
      </c>
      <c r="E300" s="82"/>
      <c r="F300" s="91" t="s">
        <v>23</v>
      </c>
      <c r="G300" s="91">
        <f>G298</f>
        <v>355</v>
      </c>
      <c r="H300" s="82" t="s">
        <v>6</v>
      </c>
    </row>
    <row r="301" spans="1:8">
      <c r="A301" s="86"/>
      <c r="B301" s="87"/>
      <c r="C301" s="88"/>
      <c r="D301" s="92"/>
      <c r="E301" s="86"/>
      <c r="F301" s="92"/>
      <c r="G301" s="92"/>
      <c r="H301" s="86"/>
    </row>
    <row r="302" spans="1:8">
      <c r="A302" s="82">
        <f>A283+1</f>
        <v>16</v>
      </c>
      <c r="B302" s="118" t="s">
        <v>145</v>
      </c>
      <c r="C302" s="83"/>
      <c r="D302" s="84"/>
      <c r="E302" s="84"/>
      <c r="F302" s="84"/>
      <c r="G302" s="84"/>
      <c r="H302" s="83"/>
    </row>
    <row r="303" spans="1:8">
      <c r="A303" s="82"/>
      <c r="B303" s="118" t="s">
        <v>91</v>
      </c>
      <c r="C303" s="83"/>
      <c r="D303" s="84"/>
      <c r="E303" s="84"/>
      <c r="F303" s="155"/>
      <c r="G303" s="84"/>
      <c r="H303" s="83"/>
    </row>
    <row r="304" spans="1:8">
      <c r="A304" s="38"/>
      <c r="B304" s="85" t="s">
        <v>274</v>
      </c>
      <c r="C304" s="33">
        <v>1</v>
      </c>
      <c r="D304" s="35">
        <v>11.2</v>
      </c>
      <c r="E304" s="35">
        <v>5.4</v>
      </c>
      <c r="F304" s="35"/>
      <c r="G304" s="35">
        <f t="shared" ref="G304:G309" si="20">PRODUCT(C304:F304)</f>
        <v>60.48</v>
      </c>
      <c r="H304" s="83" t="s">
        <v>6</v>
      </c>
    </row>
    <row r="305" spans="1:10">
      <c r="A305" s="38"/>
      <c r="B305" s="85" t="s">
        <v>275</v>
      </c>
      <c r="C305" s="33">
        <v>1</v>
      </c>
      <c r="D305" s="35">
        <v>11.2</v>
      </c>
      <c r="E305" s="35">
        <v>4</v>
      </c>
      <c r="F305" s="35"/>
      <c r="G305" s="35">
        <f t="shared" si="20"/>
        <v>44.8</v>
      </c>
      <c r="H305" s="83" t="s">
        <v>6</v>
      </c>
    </row>
    <row r="306" spans="1:10">
      <c r="A306" s="82"/>
      <c r="B306" s="120" t="s">
        <v>242</v>
      </c>
      <c r="C306" s="121">
        <v>2</v>
      </c>
      <c r="D306" s="84">
        <f>14.6-0.23*3</f>
        <v>13.91</v>
      </c>
      <c r="E306" s="84"/>
      <c r="F306" s="84">
        <f>0.5*2</f>
        <v>1</v>
      </c>
      <c r="G306" s="35">
        <f t="shared" si="20"/>
        <v>27.82</v>
      </c>
      <c r="H306" s="83" t="s">
        <v>6</v>
      </c>
    </row>
    <row r="307" spans="1:10">
      <c r="A307" s="86"/>
      <c r="B307" s="156" t="s">
        <v>276</v>
      </c>
      <c r="C307" s="121">
        <v>2</v>
      </c>
      <c r="D307" s="84">
        <f>10-0.23</f>
        <v>9.77</v>
      </c>
      <c r="E307" s="84"/>
      <c r="F307" s="84">
        <f>0.5*2</f>
        <v>1</v>
      </c>
      <c r="G307" s="35">
        <f t="shared" si="20"/>
        <v>19.54</v>
      </c>
      <c r="H307" s="83" t="s">
        <v>6</v>
      </c>
    </row>
    <row r="308" spans="1:10">
      <c r="A308" s="86"/>
      <c r="B308" s="34" t="s">
        <v>95</v>
      </c>
      <c r="C308" s="151">
        <v>1</v>
      </c>
      <c r="D308" s="12">
        <v>4.5</v>
      </c>
      <c r="E308" s="615">
        <v>1.675</v>
      </c>
      <c r="F308" s="12"/>
      <c r="G308" s="35">
        <f t="shared" si="20"/>
        <v>7.5375000000000005</v>
      </c>
      <c r="H308" s="33" t="s">
        <v>6</v>
      </c>
    </row>
    <row r="309" spans="1:10">
      <c r="A309" s="86"/>
      <c r="B309" s="34" t="s">
        <v>95</v>
      </c>
      <c r="C309" s="151">
        <v>1</v>
      </c>
      <c r="D309" s="12">
        <v>4.5</v>
      </c>
      <c r="E309" s="615">
        <v>1.675</v>
      </c>
      <c r="F309" s="12"/>
      <c r="G309" s="35">
        <f t="shared" si="20"/>
        <v>7.5375000000000005</v>
      </c>
      <c r="H309" s="33" t="s">
        <v>6</v>
      </c>
    </row>
    <row r="310" spans="1:10">
      <c r="A310" s="86"/>
      <c r="B310" s="166" t="s">
        <v>243</v>
      </c>
      <c r="C310" s="88"/>
      <c r="D310" s="89"/>
      <c r="E310" s="89"/>
      <c r="F310" s="89"/>
      <c r="G310" s="42"/>
      <c r="H310" s="88"/>
    </row>
    <row r="311" spans="1:10">
      <c r="A311" s="86"/>
      <c r="B311" s="156"/>
      <c r="C311" s="88">
        <v>2</v>
      </c>
      <c r="D311" s="89">
        <v>51.6</v>
      </c>
      <c r="E311" s="89">
        <v>0.6</v>
      </c>
      <c r="F311" s="89"/>
      <c r="G311" s="35">
        <f>PRODUCT(C311:F311)</f>
        <v>61.92</v>
      </c>
      <c r="H311" s="83" t="s">
        <v>6</v>
      </c>
    </row>
    <row r="312" spans="1:10">
      <c r="A312" s="86"/>
      <c r="B312" s="156"/>
      <c r="C312" s="88">
        <v>1</v>
      </c>
      <c r="D312" s="89">
        <v>54</v>
      </c>
      <c r="E312" s="89"/>
      <c r="F312" s="89">
        <v>7.4999999999999997E-2</v>
      </c>
      <c r="G312" s="35">
        <f>PRODUCT(C312:F312)</f>
        <v>4.05</v>
      </c>
      <c r="H312" s="83" t="s">
        <v>6</v>
      </c>
    </row>
    <row r="313" spans="1:10">
      <c r="A313" s="86"/>
      <c r="B313" s="156"/>
      <c r="C313" s="157"/>
      <c r="D313" s="89"/>
      <c r="E313" s="89"/>
      <c r="F313" s="89"/>
      <c r="G313" s="36">
        <f>ROUND(SUM(G304:G312)*1.1,0)</f>
        <v>257</v>
      </c>
      <c r="H313" s="82" t="s">
        <v>6</v>
      </c>
    </row>
    <row r="314" spans="1:10">
      <c r="A314" s="82"/>
      <c r="B314" s="85"/>
      <c r="C314" s="83"/>
      <c r="D314" s="84"/>
      <c r="E314" s="84"/>
      <c r="F314" s="91"/>
      <c r="G314" s="36"/>
      <c r="H314" s="82"/>
    </row>
    <row r="315" spans="1:10">
      <c r="A315" s="82"/>
      <c r="B315" s="118" t="s">
        <v>145</v>
      </c>
      <c r="C315" s="91"/>
      <c r="D315" s="91" t="s">
        <v>80</v>
      </c>
      <c r="E315" s="82"/>
      <c r="F315" s="91" t="s">
        <v>23</v>
      </c>
      <c r="G315" s="91">
        <f>G313</f>
        <v>257</v>
      </c>
      <c r="H315" s="82" t="s">
        <v>6</v>
      </c>
    </row>
    <row r="316" spans="1:10">
      <c r="A316" s="82"/>
      <c r="B316" s="118"/>
      <c r="C316" s="91"/>
      <c r="D316" s="91"/>
      <c r="E316" s="651"/>
      <c r="F316" s="652"/>
      <c r="G316" s="115"/>
      <c r="H316" s="82"/>
    </row>
    <row r="317" spans="1:10">
      <c r="A317" s="82">
        <f>A302+1</f>
        <v>17</v>
      </c>
      <c r="B317" s="118" t="s">
        <v>146</v>
      </c>
      <c r="C317" s="91"/>
      <c r="D317" s="91"/>
      <c r="E317" s="82"/>
      <c r="F317" s="91"/>
      <c r="G317" s="91"/>
      <c r="H317" s="82"/>
    </row>
    <row r="318" spans="1:10">
      <c r="A318" s="82"/>
      <c r="B318" s="118" t="s">
        <v>147</v>
      </c>
      <c r="C318" s="91"/>
      <c r="D318" s="91"/>
      <c r="E318" s="82"/>
      <c r="F318" s="91"/>
      <c r="G318" s="91"/>
      <c r="H318" s="82"/>
    </row>
    <row r="319" spans="1:10">
      <c r="A319" s="82"/>
      <c r="B319" s="85" t="s">
        <v>64</v>
      </c>
      <c r="C319" s="121">
        <v>1</v>
      </c>
      <c r="D319" s="84">
        <v>0</v>
      </c>
      <c r="E319" s="84"/>
      <c r="F319" s="84">
        <v>0</v>
      </c>
      <c r="G319" s="84">
        <f t="shared" ref="G319" si="21">PRODUCT(C319:F319)</f>
        <v>0</v>
      </c>
      <c r="H319" s="83" t="s">
        <v>6</v>
      </c>
      <c r="I319" s="4"/>
      <c r="J319" s="4"/>
    </row>
    <row r="320" spans="1:10">
      <c r="A320" s="82"/>
      <c r="B320" s="118"/>
      <c r="C320" s="91"/>
      <c r="D320" s="91"/>
      <c r="E320" s="82"/>
      <c r="F320" s="91"/>
      <c r="G320" s="91"/>
      <c r="H320" s="82"/>
      <c r="I320" s="4"/>
      <c r="J320" s="4"/>
    </row>
    <row r="321" spans="1:10">
      <c r="A321" s="82"/>
      <c r="B321" s="85"/>
      <c r="C321" s="83"/>
      <c r="D321" s="84"/>
      <c r="E321" s="84"/>
      <c r="F321" s="91"/>
      <c r="G321" s="36">
        <f>ROUND(SUM(G319:G320)*1.1,0)</f>
        <v>0</v>
      </c>
      <c r="H321" s="82" t="s">
        <v>6</v>
      </c>
      <c r="I321" s="4"/>
      <c r="J321" s="4"/>
    </row>
    <row r="322" spans="1:10">
      <c r="A322" s="82"/>
      <c r="B322" s="118" t="s">
        <v>148</v>
      </c>
      <c r="C322" s="91"/>
      <c r="D322" s="91"/>
      <c r="E322" s="82"/>
      <c r="F322" s="91" t="s">
        <v>23</v>
      </c>
      <c r="G322" s="91">
        <f>G321</f>
        <v>0</v>
      </c>
      <c r="H322" s="82" t="s">
        <v>6</v>
      </c>
      <c r="I322" s="4"/>
      <c r="J322" s="4"/>
    </row>
    <row r="323" spans="1:10">
      <c r="A323" s="86"/>
      <c r="B323" s="87"/>
      <c r="C323" s="92"/>
      <c r="D323" s="92"/>
      <c r="E323" s="86"/>
      <c r="F323" s="92"/>
      <c r="G323" s="92"/>
      <c r="H323" s="86"/>
      <c r="I323" s="4"/>
      <c r="J323" s="4"/>
    </row>
    <row r="324" spans="1:10">
      <c r="A324" s="86">
        <f>A317+1</f>
        <v>18</v>
      </c>
      <c r="B324" s="87" t="s">
        <v>497</v>
      </c>
      <c r="C324" s="92"/>
      <c r="D324" s="92"/>
      <c r="E324" s="86"/>
      <c r="F324" s="92"/>
      <c r="G324" s="92"/>
      <c r="H324" s="86"/>
    </row>
    <row r="325" spans="1:10" s="4" customFormat="1">
      <c r="A325" s="86"/>
      <c r="B325" s="156" t="s">
        <v>1053</v>
      </c>
      <c r="C325" s="157">
        <v>1</v>
      </c>
      <c r="D325" s="89">
        <v>54</v>
      </c>
      <c r="E325" s="86"/>
      <c r="F325" s="92"/>
      <c r="G325" s="84">
        <f t="shared" ref="G325:G326" si="22">PRODUCT(C325:F325)</f>
        <v>54</v>
      </c>
      <c r="H325" s="88" t="s">
        <v>9</v>
      </c>
      <c r="I325"/>
      <c r="J325"/>
    </row>
    <row r="326" spans="1:10" s="4" customFormat="1">
      <c r="A326" s="86"/>
      <c r="B326" s="156" t="s">
        <v>725</v>
      </c>
      <c r="C326" s="157">
        <v>1</v>
      </c>
      <c r="D326" s="89">
        <f>14.6*2+10*2</f>
        <v>49.2</v>
      </c>
      <c r="E326" s="86"/>
      <c r="F326" s="92"/>
      <c r="G326" s="84">
        <f t="shared" si="22"/>
        <v>49.2</v>
      </c>
      <c r="H326" s="88" t="s">
        <v>9</v>
      </c>
      <c r="I326"/>
      <c r="J326"/>
    </row>
    <row r="327" spans="1:10" s="4" customFormat="1">
      <c r="A327" s="86"/>
      <c r="B327" s="87"/>
      <c r="C327" s="92"/>
      <c r="D327" s="92"/>
      <c r="E327" s="86"/>
      <c r="F327" s="92"/>
      <c r="G327" s="92"/>
      <c r="H327" s="86"/>
      <c r="I327"/>
      <c r="J327"/>
    </row>
    <row r="328" spans="1:10" s="4" customFormat="1">
      <c r="A328" s="86"/>
      <c r="B328" s="87"/>
      <c r="C328" s="92"/>
      <c r="D328" s="92"/>
      <c r="E328" s="86"/>
      <c r="F328" s="91" t="s">
        <v>33</v>
      </c>
      <c r="G328" s="36">
        <f>ROUND(SUM(G324:G327)*1.1,0)</f>
        <v>114</v>
      </c>
      <c r="H328" s="86" t="s">
        <v>9</v>
      </c>
      <c r="I328"/>
      <c r="J328"/>
    </row>
    <row r="329" spans="1:10" s="4" customFormat="1">
      <c r="A329" s="82">
        <f>A324+1</f>
        <v>19</v>
      </c>
      <c r="B329" s="118" t="s">
        <v>149</v>
      </c>
      <c r="C329" s="83"/>
      <c r="D329" s="84"/>
      <c r="E329" s="84"/>
      <c r="F329" s="84"/>
      <c r="G329" s="84"/>
      <c r="H329" s="83"/>
      <c r="I329"/>
      <c r="J329"/>
    </row>
    <row r="330" spans="1:10">
      <c r="A330" s="82"/>
      <c r="B330" s="118" t="s">
        <v>277</v>
      </c>
      <c r="C330" s="83"/>
      <c r="D330" s="84"/>
      <c r="E330" s="84"/>
      <c r="F330" s="84"/>
      <c r="G330" s="84"/>
      <c r="H330" s="83"/>
    </row>
    <row r="331" spans="1:10">
      <c r="A331" s="82"/>
      <c r="B331" s="118" t="s">
        <v>80</v>
      </c>
      <c r="C331" s="83"/>
      <c r="D331" s="84"/>
      <c r="E331" s="84"/>
      <c r="F331" s="84"/>
      <c r="G331" s="84"/>
      <c r="H331" s="83"/>
    </row>
    <row r="332" spans="1:10">
      <c r="A332" s="82"/>
      <c r="B332" s="85" t="s">
        <v>274</v>
      </c>
      <c r="C332" s="88">
        <v>1</v>
      </c>
      <c r="D332" s="89">
        <v>14.2</v>
      </c>
      <c r="E332" s="89">
        <v>5.4</v>
      </c>
      <c r="F332" s="84"/>
      <c r="G332" s="84">
        <f>PRODUCT(C332:F332)</f>
        <v>76.680000000000007</v>
      </c>
      <c r="H332" s="83" t="s">
        <v>6</v>
      </c>
    </row>
    <row r="333" spans="1:10">
      <c r="A333" s="86"/>
      <c r="B333" s="85" t="s">
        <v>275</v>
      </c>
      <c r="C333" s="88">
        <v>1</v>
      </c>
      <c r="D333" s="89">
        <v>14.2</v>
      </c>
      <c r="E333" s="89">
        <v>4</v>
      </c>
      <c r="F333" s="89"/>
      <c r="G333" s="84">
        <f>PRODUCT(C333:F333)</f>
        <v>56.8</v>
      </c>
      <c r="H333" s="83" t="s">
        <v>6</v>
      </c>
    </row>
    <row r="334" spans="1:10">
      <c r="A334" s="86"/>
      <c r="B334" s="90"/>
      <c r="C334" s="88"/>
      <c r="D334" s="89"/>
      <c r="E334" s="89"/>
      <c r="F334" s="89"/>
      <c r="G334" s="89"/>
      <c r="H334" s="88"/>
    </row>
    <row r="335" spans="1:10">
      <c r="A335" s="82"/>
      <c r="B335" s="120"/>
      <c r="C335" s="83"/>
      <c r="D335" s="84"/>
      <c r="E335" s="84"/>
      <c r="F335" s="91" t="s">
        <v>33</v>
      </c>
      <c r="G335" s="36">
        <f>ROUND(SUM(G332:G334)*1.1,0)</f>
        <v>147</v>
      </c>
      <c r="H335" s="82" t="s">
        <v>6</v>
      </c>
    </row>
    <row r="336" spans="1:10">
      <c r="A336" s="82"/>
      <c r="B336" s="85"/>
      <c r="C336" s="83"/>
      <c r="D336" s="84"/>
      <c r="E336" s="84"/>
      <c r="F336" s="91"/>
      <c r="G336" s="91"/>
      <c r="H336" s="82"/>
    </row>
    <row r="337" spans="1:8">
      <c r="A337" s="82"/>
      <c r="B337" s="118" t="s">
        <v>277</v>
      </c>
      <c r="C337" s="91"/>
      <c r="D337" s="91" t="s">
        <v>80</v>
      </c>
      <c r="E337" s="84"/>
      <c r="F337" s="91" t="s">
        <v>23</v>
      </c>
      <c r="G337" s="91">
        <f>G335</f>
        <v>147</v>
      </c>
      <c r="H337" s="82" t="s">
        <v>6</v>
      </c>
    </row>
    <row r="338" spans="1:8">
      <c r="A338" s="82"/>
      <c r="B338" s="118"/>
      <c r="C338" s="91"/>
      <c r="D338" s="82"/>
      <c r="E338" s="84"/>
      <c r="F338" s="91"/>
      <c r="G338" s="91"/>
      <c r="H338" s="82"/>
    </row>
    <row r="339" spans="1:8">
      <c r="A339" s="82">
        <f>A329+1</f>
        <v>20</v>
      </c>
      <c r="B339" s="118" t="s">
        <v>150</v>
      </c>
      <c r="C339" s="91"/>
      <c r="D339" s="82"/>
      <c r="E339" s="84"/>
      <c r="F339" s="91"/>
      <c r="G339" s="91"/>
      <c r="H339" s="82"/>
    </row>
    <row r="340" spans="1:8">
      <c r="A340" s="82"/>
      <c r="B340" s="120" t="str">
        <f>B332</f>
        <v>Workers Change Room</v>
      </c>
      <c r="C340" s="121">
        <f>C332</f>
        <v>1</v>
      </c>
      <c r="D340" s="83">
        <f>D332*2+E332*2</f>
        <v>39.200000000000003</v>
      </c>
      <c r="E340" s="84"/>
      <c r="F340" s="84">
        <v>0.1</v>
      </c>
      <c r="G340" s="84">
        <f>PRODUCT(C340:F340)</f>
        <v>3.9200000000000004</v>
      </c>
      <c r="H340" s="83" t="s">
        <v>6</v>
      </c>
    </row>
    <row r="341" spans="1:8">
      <c r="A341" s="86"/>
      <c r="B341" s="120" t="str">
        <f>B333</f>
        <v>Workers Rest Room</v>
      </c>
      <c r="C341" s="121">
        <f>C333</f>
        <v>1</v>
      </c>
      <c r="D341" s="83">
        <f>D333*2+E333*2</f>
        <v>36.4</v>
      </c>
      <c r="E341" s="89"/>
      <c r="F341" s="84">
        <v>0.1</v>
      </c>
      <c r="G341" s="84">
        <f>PRODUCT(C341:F341)</f>
        <v>3.64</v>
      </c>
      <c r="H341" s="83" t="s">
        <v>6</v>
      </c>
    </row>
    <row r="342" spans="1:8">
      <c r="A342" s="82"/>
      <c r="B342" s="118"/>
      <c r="C342" s="121"/>
      <c r="D342" s="83"/>
      <c r="E342" s="84"/>
      <c r="F342" s="84"/>
      <c r="G342" s="84"/>
      <c r="H342" s="83"/>
    </row>
    <row r="343" spans="1:8">
      <c r="A343" s="82"/>
      <c r="B343" s="118" t="s">
        <v>278</v>
      </c>
      <c r="C343" s="121"/>
      <c r="D343" s="83"/>
      <c r="E343" s="84"/>
      <c r="F343" s="91" t="s">
        <v>33</v>
      </c>
      <c r="G343" s="36">
        <f>ROUND(SUM(G340:G342)*1.1,0)</f>
        <v>8</v>
      </c>
      <c r="H343" s="82" t="s">
        <v>6</v>
      </c>
    </row>
    <row r="344" spans="1:8">
      <c r="A344" s="82"/>
      <c r="B344" s="118"/>
      <c r="C344" s="83"/>
      <c r="D344" s="84"/>
      <c r="E344" s="84"/>
      <c r="F344" s="84"/>
      <c r="G344" s="91"/>
      <c r="H344" s="82"/>
    </row>
    <row r="345" spans="1:8">
      <c r="A345" s="82">
        <f>A339+1</f>
        <v>21</v>
      </c>
      <c r="B345" s="118" t="s">
        <v>154</v>
      </c>
      <c r="C345" s="83"/>
      <c r="D345" s="84"/>
      <c r="E345" s="84"/>
      <c r="F345" s="84"/>
      <c r="G345" s="84"/>
      <c r="H345" s="83"/>
    </row>
    <row r="346" spans="1:8">
      <c r="A346" s="86"/>
      <c r="B346" s="280" t="s">
        <v>80</v>
      </c>
      <c r="C346" s="88"/>
      <c r="D346" s="89"/>
      <c r="E346" s="89"/>
      <c r="F346" s="89"/>
      <c r="G346" s="89"/>
      <c r="H346" s="88"/>
    </row>
    <row r="347" spans="1:8">
      <c r="A347" s="86"/>
      <c r="B347" s="280" t="s">
        <v>247</v>
      </c>
      <c r="C347" s="88"/>
      <c r="D347" s="89"/>
      <c r="E347" s="89"/>
      <c r="F347" s="89"/>
      <c r="G347" s="89"/>
      <c r="H347" s="88"/>
    </row>
    <row r="348" spans="1:8">
      <c r="A348" s="82"/>
      <c r="B348" s="280" t="s">
        <v>279</v>
      </c>
      <c r="C348" s="83"/>
      <c r="D348" s="84"/>
      <c r="E348" s="84"/>
      <c r="F348" s="84"/>
      <c r="G348" s="84"/>
      <c r="H348" s="83"/>
    </row>
    <row r="349" spans="1:8">
      <c r="A349" s="38"/>
      <c r="B349" s="34" t="s">
        <v>155</v>
      </c>
      <c r="C349" s="33">
        <f>3*3</f>
        <v>9</v>
      </c>
      <c r="D349" s="35">
        <v>2</v>
      </c>
      <c r="E349" s="35">
        <v>0.3</v>
      </c>
      <c r="F349" s="35"/>
      <c r="G349" s="35">
        <f>PRODUCT(C349:F349)</f>
        <v>5.3999999999999995</v>
      </c>
      <c r="H349" s="35" t="s">
        <v>6</v>
      </c>
    </row>
    <row r="350" spans="1:8">
      <c r="A350" s="38"/>
      <c r="B350" s="34" t="s">
        <v>204</v>
      </c>
      <c r="C350" s="33">
        <f>C349</f>
        <v>9</v>
      </c>
      <c r="D350" s="35">
        <v>2</v>
      </c>
      <c r="E350" s="35"/>
      <c r="F350" s="35">
        <v>0.15</v>
      </c>
      <c r="G350" s="35">
        <f>PRODUCT(C350:F350)</f>
        <v>2.6999999999999997</v>
      </c>
      <c r="H350" s="35" t="s">
        <v>6</v>
      </c>
    </row>
    <row r="351" spans="1:8">
      <c r="A351" s="82"/>
      <c r="B351" s="118"/>
      <c r="C351" s="83"/>
      <c r="D351" s="84"/>
      <c r="E351" s="84"/>
      <c r="F351" s="91" t="s">
        <v>33</v>
      </c>
      <c r="G351" s="36">
        <f>ROUND(SUM(G349:G350)*1.1,0)</f>
        <v>9</v>
      </c>
      <c r="H351" s="82" t="s">
        <v>6</v>
      </c>
    </row>
    <row r="352" spans="1:8">
      <c r="A352" s="86"/>
      <c r="B352" s="90"/>
      <c r="C352" s="88"/>
      <c r="D352" s="89"/>
      <c r="E352" s="89"/>
      <c r="F352" s="92"/>
      <c r="G352" s="45"/>
      <c r="H352" s="86"/>
    </row>
    <row r="353" spans="1:10">
      <c r="A353" s="82"/>
      <c r="B353" s="118" t="s">
        <v>154</v>
      </c>
      <c r="C353" s="91"/>
      <c r="D353" s="91" t="s">
        <v>80</v>
      </c>
      <c r="E353" s="84"/>
      <c r="F353" s="91" t="s">
        <v>23</v>
      </c>
      <c r="G353" s="91">
        <f>G351</f>
        <v>9</v>
      </c>
      <c r="H353" s="82" t="s">
        <v>6</v>
      </c>
    </row>
    <row r="354" spans="1:10">
      <c r="A354" s="82"/>
      <c r="B354" s="85"/>
      <c r="C354" s="83"/>
      <c r="D354" s="84"/>
      <c r="E354" s="651"/>
      <c r="F354" s="652"/>
      <c r="G354" s="115"/>
      <c r="H354" s="82"/>
    </row>
    <row r="355" spans="1:10">
      <c r="A355" s="86"/>
      <c r="B355" s="90"/>
      <c r="C355" s="88"/>
      <c r="D355" s="89"/>
      <c r="E355" s="259"/>
      <c r="F355" s="260"/>
      <c r="G355" s="117"/>
      <c r="H355" s="177"/>
    </row>
    <row r="356" spans="1:10">
      <c r="A356" s="86">
        <f>A345+1</f>
        <v>22</v>
      </c>
      <c r="B356" s="87" t="s">
        <v>716</v>
      </c>
      <c r="C356" s="92"/>
      <c r="D356" s="92"/>
      <c r="E356" s="89"/>
      <c r="F356" s="92"/>
      <c r="G356" s="45"/>
      <c r="H356" s="177"/>
    </row>
    <row r="357" spans="1:10">
      <c r="A357" s="86"/>
      <c r="B357" s="301" t="s">
        <v>719</v>
      </c>
      <c r="C357" s="92"/>
      <c r="D357" s="92"/>
      <c r="E357" s="89"/>
      <c r="F357" s="92"/>
      <c r="G357" s="45"/>
      <c r="H357" s="177"/>
    </row>
    <row r="358" spans="1:10">
      <c r="A358" s="86"/>
      <c r="B358" s="85" t="s">
        <v>101</v>
      </c>
      <c r="C358" s="83">
        <v>3</v>
      </c>
      <c r="D358" s="84">
        <v>1.05</v>
      </c>
      <c r="E358" s="89">
        <v>0.2</v>
      </c>
      <c r="F358" s="92"/>
      <c r="G358" s="42">
        <f t="shared" ref="G358:G359" si="23">PRODUCT(C358:F358)</f>
        <v>0.63000000000000012</v>
      </c>
      <c r="H358" s="176" t="s">
        <v>6</v>
      </c>
      <c r="I358" s="1"/>
      <c r="J358" s="1"/>
    </row>
    <row r="359" spans="1:10">
      <c r="A359" s="86"/>
      <c r="B359" s="85" t="s">
        <v>232</v>
      </c>
      <c r="C359" s="83">
        <v>14</v>
      </c>
      <c r="D359" s="84">
        <v>1.2</v>
      </c>
      <c r="E359" s="89">
        <v>0.2</v>
      </c>
      <c r="F359" s="92"/>
      <c r="G359" s="42">
        <f t="shared" si="23"/>
        <v>3.3600000000000003</v>
      </c>
      <c r="H359" s="176" t="s">
        <v>6</v>
      </c>
    </row>
    <row r="360" spans="1:10">
      <c r="A360" s="86"/>
      <c r="B360" s="87"/>
      <c r="C360" s="92"/>
      <c r="D360" s="92"/>
      <c r="E360" s="89"/>
      <c r="F360" s="92"/>
      <c r="G360" s="45"/>
      <c r="H360" s="177"/>
    </row>
    <row r="361" spans="1:10">
      <c r="A361" s="86"/>
      <c r="B361" s="87"/>
      <c r="C361" s="92"/>
      <c r="D361" s="92"/>
      <c r="E361" s="89"/>
      <c r="F361" s="92" t="s">
        <v>33</v>
      </c>
      <c r="G361" s="45">
        <f>ROUND(SUM(G358:G360)*1.1,0)</f>
        <v>4</v>
      </c>
      <c r="H361" s="177" t="s">
        <v>6</v>
      </c>
    </row>
    <row r="362" spans="1:10">
      <c r="A362" s="86"/>
      <c r="B362" s="87"/>
      <c r="C362" s="92"/>
      <c r="D362" s="92"/>
      <c r="E362" s="89"/>
      <c r="F362" s="92"/>
      <c r="G362" s="45"/>
      <c r="H362" s="177"/>
      <c r="I362" s="14"/>
      <c r="J362" s="1"/>
    </row>
    <row r="363" spans="1:10">
      <c r="A363" s="86"/>
      <c r="B363" s="87"/>
      <c r="C363" s="92"/>
      <c r="D363" s="92"/>
      <c r="E363" s="647" t="s">
        <v>110</v>
      </c>
      <c r="F363" s="648"/>
      <c r="G363" s="92">
        <f>G361</f>
        <v>4</v>
      </c>
      <c r="H363" s="177" t="s">
        <v>6</v>
      </c>
    </row>
    <row r="364" spans="1:10" s="1" customFormat="1">
      <c r="A364" s="82">
        <f>A356+1</f>
        <v>23</v>
      </c>
      <c r="B364" s="118" t="s">
        <v>156</v>
      </c>
      <c r="C364" s="83"/>
      <c r="D364" s="84"/>
      <c r="E364" s="84"/>
      <c r="F364" s="84"/>
      <c r="G364" s="91"/>
      <c r="H364" s="82"/>
      <c r="I364"/>
      <c r="J364"/>
    </row>
    <row r="365" spans="1:10">
      <c r="A365" s="82"/>
      <c r="B365" s="118" t="s">
        <v>157</v>
      </c>
      <c r="C365" s="91"/>
      <c r="D365" s="91"/>
      <c r="E365" s="84"/>
      <c r="F365" s="84"/>
      <c r="G365" s="91">
        <f>G281</f>
        <v>339</v>
      </c>
      <c r="H365" s="82" t="s">
        <v>6</v>
      </c>
    </row>
    <row r="366" spans="1:10">
      <c r="A366" s="82"/>
      <c r="B366" s="118" t="s">
        <v>158</v>
      </c>
      <c r="C366" s="91"/>
      <c r="D366" s="91"/>
      <c r="E366" s="84"/>
      <c r="F366" s="84"/>
      <c r="G366" s="91">
        <f>G300+G315</f>
        <v>612</v>
      </c>
      <c r="H366" s="82" t="s">
        <v>6</v>
      </c>
    </row>
    <row r="367" spans="1:10">
      <c r="A367" s="86"/>
      <c r="B367" s="87" t="s">
        <v>855</v>
      </c>
      <c r="C367" s="92"/>
      <c r="D367" s="91"/>
      <c r="E367" s="91" t="s">
        <v>80</v>
      </c>
      <c r="F367" s="89"/>
      <c r="G367" s="92">
        <f>G365+G366</f>
        <v>951</v>
      </c>
      <c r="H367" s="82" t="s">
        <v>6</v>
      </c>
    </row>
    <row r="368" spans="1:10" s="1" customFormat="1">
      <c r="A368" s="82"/>
      <c r="B368" s="118" t="s">
        <v>159</v>
      </c>
      <c r="C368" s="91"/>
      <c r="D368" s="91"/>
      <c r="E368" s="84"/>
      <c r="F368" s="84"/>
      <c r="G368" s="91">
        <v>0</v>
      </c>
      <c r="H368" s="82" t="s">
        <v>6</v>
      </c>
      <c r="I368"/>
      <c r="J368"/>
    </row>
    <row r="369" spans="1:8">
      <c r="A369" s="82"/>
      <c r="B369" s="118"/>
      <c r="C369" s="83"/>
      <c r="D369" s="84"/>
      <c r="E369" s="84"/>
      <c r="F369" s="84"/>
      <c r="G369" s="91"/>
      <c r="H369" s="82"/>
    </row>
    <row r="370" spans="1:8">
      <c r="A370" s="82">
        <f>A364+1</f>
        <v>24</v>
      </c>
      <c r="B370" s="118" t="s">
        <v>160</v>
      </c>
      <c r="C370" s="83"/>
      <c r="D370" s="84"/>
      <c r="E370" s="84"/>
      <c r="F370" s="84"/>
      <c r="G370" s="91"/>
      <c r="H370" s="82"/>
    </row>
    <row r="371" spans="1:8">
      <c r="A371" s="82"/>
      <c r="B371" s="118" t="s">
        <v>80</v>
      </c>
      <c r="C371" s="83"/>
      <c r="D371" s="84"/>
      <c r="E371" s="84"/>
      <c r="F371" s="84"/>
      <c r="G371" s="91"/>
      <c r="H371" s="82"/>
    </row>
    <row r="372" spans="1:8">
      <c r="A372" s="82"/>
      <c r="B372" s="118" t="s">
        <v>162</v>
      </c>
      <c r="C372" s="83"/>
      <c r="D372" s="84"/>
      <c r="E372" s="84"/>
      <c r="F372" s="84"/>
      <c r="G372" s="91"/>
      <c r="H372" s="82"/>
    </row>
    <row r="373" spans="1:8">
      <c r="A373" s="82"/>
      <c r="B373" s="85" t="s">
        <v>163</v>
      </c>
      <c r="C373" s="83">
        <v>1</v>
      </c>
      <c r="D373" s="84">
        <v>14.6</v>
      </c>
      <c r="E373" s="84">
        <v>10</v>
      </c>
      <c r="F373" s="84"/>
      <c r="G373" s="84">
        <f>PRODUCT(C373:F373)</f>
        <v>146</v>
      </c>
      <c r="H373" s="83" t="s">
        <v>6</v>
      </c>
    </row>
    <row r="374" spans="1:8">
      <c r="A374" s="82"/>
      <c r="B374" s="118"/>
      <c r="C374" s="83"/>
      <c r="D374" s="84"/>
      <c r="E374" s="84"/>
      <c r="F374" s="84"/>
      <c r="G374" s="91"/>
      <c r="H374" s="82"/>
    </row>
    <row r="375" spans="1:8">
      <c r="A375" s="82"/>
      <c r="B375" s="118"/>
      <c r="C375" s="83"/>
      <c r="D375" s="84"/>
      <c r="E375" s="84"/>
      <c r="F375" s="91" t="s">
        <v>33</v>
      </c>
      <c r="G375" s="36">
        <f>ROUND(SUM(G373:G374)*1.1,0)</f>
        <v>161</v>
      </c>
      <c r="H375" s="82" t="s">
        <v>6</v>
      </c>
    </row>
    <row r="376" spans="1:8">
      <c r="A376" s="82">
        <f>A370+1</f>
        <v>25</v>
      </c>
      <c r="B376" s="118" t="s">
        <v>164</v>
      </c>
      <c r="C376" s="83"/>
      <c r="D376" s="84"/>
      <c r="E376" s="84"/>
      <c r="F376" s="84"/>
      <c r="G376" s="91"/>
      <c r="H376" s="82"/>
    </row>
    <row r="377" spans="1:8">
      <c r="A377" s="82"/>
      <c r="B377" s="118" t="s">
        <v>80</v>
      </c>
      <c r="C377" s="83"/>
      <c r="D377" s="84"/>
      <c r="E377" s="84"/>
      <c r="F377" s="84"/>
      <c r="G377" s="91"/>
      <c r="H377" s="82"/>
    </row>
    <row r="378" spans="1:8">
      <c r="A378" s="82"/>
      <c r="B378" s="118" t="s">
        <v>740</v>
      </c>
      <c r="C378" s="83"/>
      <c r="D378" s="91"/>
      <c r="E378" s="82"/>
      <c r="F378" s="84"/>
      <c r="G378" s="91"/>
      <c r="H378" s="82"/>
    </row>
    <row r="379" spans="1:8">
      <c r="A379" s="82"/>
      <c r="B379" s="85" t="s">
        <v>101</v>
      </c>
      <c r="C379" s="83">
        <v>3</v>
      </c>
      <c r="D379" s="84">
        <v>1.05</v>
      </c>
      <c r="E379" s="82"/>
      <c r="F379" s="84">
        <v>2.1</v>
      </c>
      <c r="G379" s="84">
        <f>PRODUCT(C379:F379)</f>
        <v>6.6150000000000011</v>
      </c>
      <c r="H379" s="83" t="s">
        <v>6</v>
      </c>
    </row>
    <row r="380" spans="1:8">
      <c r="A380" s="82"/>
      <c r="B380" s="85"/>
      <c r="C380" s="83"/>
      <c r="D380" s="84"/>
      <c r="E380" s="83"/>
      <c r="F380" s="91"/>
      <c r="G380" s="91">
        <f>ROUND(SUM(G379:G379),0)</f>
        <v>7</v>
      </c>
      <c r="H380" s="82" t="s">
        <v>6</v>
      </c>
    </row>
    <row r="381" spans="1:8">
      <c r="A381" s="82"/>
      <c r="B381" s="118" t="s">
        <v>165</v>
      </c>
      <c r="C381" s="83"/>
      <c r="D381" s="91"/>
      <c r="E381" s="82"/>
      <c r="F381" s="91" t="s">
        <v>33</v>
      </c>
      <c r="G381" s="91">
        <f>G380</f>
        <v>7</v>
      </c>
      <c r="H381" s="82" t="s">
        <v>6</v>
      </c>
    </row>
    <row r="382" spans="1:8">
      <c r="A382" s="82"/>
      <c r="B382" s="118"/>
      <c r="C382" s="83"/>
      <c r="D382" s="91"/>
      <c r="E382" s="82"/>
      <c r="F382" s="91"/>
      <c r="G382" s="91"/>
      <c r="H382" s="82"/>
    </row>
    <row r="383" spans="1:8">
      <c r="A383" s="82"/>
      <c r="B383" s="118" t="s">
        <v>414</v>
      </c>
      <c r="C383" s="83"/>
      <c r="D383" s="84"/>
      <c r="E383" s="84"/>
      <c r="F383" s="84"/>
      <c r="G383" s="91"/>
      <c r="H383" s="82"/>
    </row>
    <row r="384" spans="1:8">
      <c r="A384" s="82"/>
      <c r="B384" s="118" t="s">
        <v>80</v>
      </c>
      <c r="C384" s="83"/>
      <c r="D384" s="84"/>
      <c r="E384" s="84"/>
      <c r="F384" s="84"/>
      <c r="G384" s="91"/>
      <c r="H384" s="82"/>
    </row>
    <row r="385" spans="1:10">
      <c r="A385" s="82"/>
      <c r="B385" s="85" t="str">
        <f>B379</f>
        <v>D1</v>
      </c>
      <c r="C385" s="83">
        <f>C379</f>
        <v>3</v>
      </c>
      <c r="D385" s="84">
        <f>D379+F379*2</f>
        <v>5.25</v>
      </c>
      <c r="E385" s="84"/>
      <c r="F385" s="84"/>
      <c r="G385" s="84">
        <f>PRODUCT(C385:F385)</f>
        <v>15.75</v>
      </c>
      <c r="H385" s="83" t="s">
        <v>9</v>
      </c>
    </row>
    <row r="386" spans="1:10">
      <c r="A386" s="82"/>
      <c r="B386" s="85"/>
      <c r="C386" s="83"/>
      <c r="D386" s="84"/>
      <c r="E386" s="84"/>
      <c r="F386" s="84"/>
      <c r="G386" s="84"/>
      <c r="H386" s="83"/>
    </row>
    <row r="387" spans="1:10">
      <c r="A387" s="82"/>
      <c r="B387" s="85"/>
      <c r="C387" s="83"/>
      <c r="D387" s="84"/>
      <c r="E387" s="84"/>
      <c r="F387" s="91"/>
      <c r="G387" s="91">
        <f>ROUND(SUM(G385:G386),0)</f>
        <v>16</v>
      </c>
      <c r="H387" s="82" t="s">
        <v>9</v>
      </c>
    </row>
    <row r="388" spans="1:10">
      <c r="A388" s="82"/>
      <c r="B388" s="118" t="s">
        <v>415</v>
      </c>
      <c r="C388" s="91"/>
      <c r="D388" s="82"/>
      <c r="E388" s="84"/>
      <c r="F388" s="91" t="s">
        <v>23</v>
      </c>
      <c r="G388" s="91">
        <f>ROUNDUP(G387,0)</f>
        <v>16</v>
      </c>
      <c r="H388" s="82" t="s">
        <v>9</v>
      </c>
    </row>
    <row r="389" spans="1:10">
      <c r="A389" s="82"/>
      <c r="B389" s="85"/>
      <c r="C389" s="83"/>
      <c r="D389" s="91"/>
      <c r="E389" s="82"/>
      <c r="F389" s="91"/>
      <c r="G389" s="91"/>
      <c r="H389" s="82"/>
    </row>
    <row r="390" spans="1:10">
      <c r="A390" s="82">
        <f>A376+1</f>
        <v>26</v>
      </c>
      <c r="B390" s="118" t="s">
        <v>758</v>
      </c>
      <c r="C390" s="83"/>
      <c r="D390" s="91"/>
      <c r="E390" s="82"/>
      <c r="F390" s="84"/>
      <c r="G390" s="91"/>
      <c r="H390" s="82"/>
    </row>
    <row r="391" spans="1:10">
      <c r="A391" s="82"/>
      <c r="B391" s="118" t="s">
        <v>80</v>
      </c>
      <c r="C391" s="83"/>
      <c r="D391" s="91"/>
      <c r="E391" s="82"/>
      <c r="F391" s="84"/>
      <c r="G391" s="91"/>
      <c r="H391" s="82"/>
    </row>
    <row r="392" spans="1:10">
      <c r="A392" s="82"/>
      <c r="B392" s="85" t="s">
        <v>166</v>
      </c>
      <c r="C392" s="83"/>
      <c r="D392" s="91"/>
      <c r="E392" s="82"/>
      <c r="F392" s="84"/>
      <c r="G392" s="91"/>
      <c r="H392" s="82"/>
    </row>
    <row r="393" spans="1:10">
      <c r="A393" s="86"/>
      <c r="B393" s="90" t="s">
        <v>103</v>
      </c>
      <c r="C393" s="88">
        <v>14</v>
      </c>
      <c r="D393" s="89">
        <v>1.2</v>
      </c>
      <c r="E393" s="89"/>
      <c r="F393" s="84">
        <v>1.2</v>
      </c>
      <c r="G393" s="84">
        <f t="shared" ref="G393" si="24">PRODUCT(C393:F393)</f>
        <v>20.16</v>
      </c>
      <c r="H393" s="83" t="s">
        <v>6</v>
      </c>
    </row>
    <row r="394" spans="1:10">
      <c r="A394" s="82"/>
      <c r="B394" s="85"/>
      <c r="C394" s="83"/>
      <c r="D394" s="91"/>
      <c r="E394" s="82"/>
      <c r="F394" s="91" t="s">
        <v>33</v>
      </c>
      <c r="G394" s="91">
        <f>ROUND(SUM(G393:G393),0)</f>
        <v>20</v>
      </c>
      <c r="H394" s="82" t="s">
        <v>6</v>
      </c>
    </row>
    <row r="395" spans="1:10">
      <c r="A395" s="82"/>
      <c r="B395" s="85"/>
      <c r="C395" s="83"/>
      <c r="D395" s="91"/>
      <c r="E395" s="82"/>
      <c r="F395" s="91"/>
      <c r="G395" s="91"/>
      <c r="H395" s="82"/>
    </row>
    <row r="396" spans="1:10">
      <c r="A396" s="82"/>
      <c r="B396" s="118" t="s">
        <v>758</v>
      </c>
      <c r="C396" s="83"/>
      <c r="D396" s="91"/>
      <c r="E396" s="82"/>
      <c r="F396" s="91" t="s">
        <v>33</v>
      </c>
      <c r="G396" s="91">
        <f>G394</f>
        <v>20</v>
      </c>
      <c r="H396" s="82" t="s">
        <v>6</v>
      </c>
    </row>
    <row r="397" spans="1:10">
      <c r="A397" s="86"/>
      <c r="B397" s="87"/>
      <c r="C397" s="88"/>
      <c r="D397" s="92"/>
      <c r="E397" s="86"/>
      <c r="F397" s="92"/>
      <c r="G397" s="92"/>
      <c r="H397" s="86"/>
    </row>
    <row r="398" spans="1:10">
      <c r="A398" s="86">
        <f>A390+1</f>
        <v>27</v>
      </c>
      <c r="B398" s="118" t="s">
        <v>206</v>
      </c>
      <c r="C398" s="83"/>
      <c r="D398" s="91"/>
      <c r="E398" s="82"/>
      <c r="F398" s="91"/>
      <c r="G398" s="91"/>
      <c r="H398" s="82"/>
    </row>
    <row r="399" spans="1:10">
      <c r="A399" s="86"/>
      <c r="B399" s="85" t="s">
        <v>104</v>
      </c>
      <c r="C399" s="83">
        <v>14</v>
      </c>
      <c r="D399" s="84">
        <v>1.2</v>
      </c>
      <c r="E399" s="84"/>
      <c r="F399" s="84">
        <v>0.6</v>
      </c>
      <c r="G399" s="84">
        <f t="shared" ref="G399" si="25">PRODUCT(C399:F399)</f>
        <v>10.08</v>
      </c>
      <c r="H399" s="83" t="s">
        <v>6</v>
      </c>
    </row>
    <row r="400" spans="1:10">
      <c r="A400" s="86"/>
      <c r="B400" s="118"/>
      <c r="C400" s="83"/>
      <c r="D400" s="91"/>
      <c r="E400" s="82"/>
      <c r="F400" s="91"/>
      <c r="G400" s="91">
        <f>ROUND(SUM(G399),0)</f>
        <v>10</v>
      </c>
      <c r="H400" s="82" t="s">
        <v>6</v>
      </c>
      <c r="I400" s="1"/>
      <c r="J400" s="6"/>
    </row>
    <row r="401" spans="1:10">
      <c r="A401" s="86"/>
      <c r="B401" s="118"/>
      <c r="C401" s="83"/>
      <c r="D401" s="91"/>
      <c r="E401" s="82"/>
      <c r="F401" s="91"/>
      <c r="G401" s="91"/>
      <c r="H401" s="82"/>
      <c r="I401" s="1"/>
      <c r="J401" s="6"/>
    </row>
    <row r="402" spans="1:10">
      <c r="A402" s="86"/>
      <c r="B402" s="118" t="s">
        <v>168</v>
      </c>
      <c r="C402" s="83"/>
      <c r="D402" s="91"/>
      <c r="E402" s="82"/>
      <c r="F402" s="91" t="s">
        <v>33</v>
      </c>
      <c r="G402" s="91">
        <f>G400</f>
        <v>10</v>
      </c>
      <c r="H402" s="82" t="s">
        <v>6</v>
      </c>
      <c r="I402" s="1"/>
      <c r="J402" s="6"/>
    </row>
    <row r="403" spans="1:10">
      <c r="A403" s="86"/>
      <c r="B403" s="87"/>
      <c r="C403" s="88"/>
      <c r="D403" s="92"/>
      <c r="E403" s="86"/>
      <c r="F403" s="92"/>
      <c r="G403" s="92"/>
      <c r="H403" s="86"/>
      <c r="I403" s="1"/>
      <c r="J403" s="6"/>
    </row>
    <row r="404" spans="1:10">
      <c r="A404" s="86"/>
      <c r="B404" s="87"/>
      <c r="C404" s="88"/>
      <c r="D404" s="92"/>
      <c r="E404" s="86"/>
      <c r="F404" s="92"/>
      <c r="G404" s="92"/>
      <c r="H404" s="86"/>
    </row>
    <row r="405" spans="1:10">
      <c r="A405" s="86">
        <f>A398+1</f>
        <v>28</v>
      </c>
      <c r="B405" s="87" t="s">
        <v>498</v>
      </c>
      <c r="C405" s="88"/>
      <c r="D405" s="92"/>
      <c r="E405" s="86"/>
      <c r="F405" s="92"/>
      <c r="G405" s="92"/>
      <c r="H405" s="86"/>
    </row>
    <row r="406" spans="1:10" s="6" customFormat="1">
      <c r="A406" s="86"/>
      <c r="B406" s="90" t="str">
        <f>B379</f>
        <v>D1</v>
      </c>
      <c r="C406" s="88">
        <f>C379*2</f>
        <v>6</v>
      </c>
      <c r="D406" s="89"/>
      <c r="E406" s="86"/>
      <c r="F406" s="92"/>
      <c r="G406" s="84">
        <f t="shared" ref="G406" si="26">PRODUCT(C406:F406)</f>
        <v>6</v>
      </c>
      <c r="H406" s="83" t="s">
        <v>356</v>
      </c>
      <c r="I406"/>
      <c r="J406"/>
    </row>
    <row r="407" spans="1:10" s="6" customFormat="1">
      <c r="A407" s="86"/>
      <c r="B407" s="118"/>
      <c r="C407" s="83"/>
      <c r="D407" s="91"/>
      <c r="E407" s="82"/>
      <c r="F407" s="91"/>
      <c r="G407" s="91">
        <f>ROUND(SUM(G406),0)</f>
        <v>6</v>
      </c>
      <c r="H407" s="82" t="s">
        <v>356</v>
      </c>
      <c r="I407"/>
      <c r="J407"/>
    </row>
    <row r="408" spans="1:10" s="6" customFormat="1">
      <c r="A408" s="86"/>
      <c r="B408" s="87"/>
      <c r="C408" s="88"/>
      <c r="D408" s="92"/>
      <c r="E408" s="86"/>
      <c r="F408" s="92"/>
      <c r="G408" s="92"/>
      <c r="H408" s="86"/>
      <c r="I408"/>
      <c r="J408"/>
    </row>
    <row r="409" spans="1:10" s="6" customFormat="1">
      <c r="A409" s="82"/>
      <c r="B409" s="85"/>
      <c r="C409" s="83"/>
      <c r="D409" s="84"/>
      <c r="E409" s="84"/>
      <c r="F409" s="84"/>
      <c r="G409" s="91"/>
      <c r="H409" s="83"/>
      <c r="I409"/>
      <c r="J409"/>
    </row>
    <row r="410" spans="1:10">
      <c r="A410" s="86">
        <f>A405+1</f>
        <v>29</v>
      </c>
      <c r="B410" s="87" t="s">
        <v>207</v>
      </c>
      <c r="C410" s="88"/>
      <c r="D410" s="89"/>
      <c r="E410" s="89"/>
      <c r="F410" s="89"/>
      <c r="G410" s="92"/>
      <c r="H410" s="88"/>
    </row>
    <row r="411" spans="1:10">
      <c r="A411" s="82"/>
      <c r="B411" s="85" t="s">
        <v>175</v>
      </c>
      <c r="C411" s="83">
        <v>0</v>
      </c>
      <c r="D411" s="84">
        <v>0</v>
      </c>
      <c r="E411" s="84"/>
      <c r="F411" s="84"/>
      <c r="G411" s="84">
        <f>C411*D411</f>
        <v>0</v>
      </c>
      <c r="H411" s="83" t="s">
        <v>174</v>
      </c>
    </row>
    <row r="412" spans="1:10">
      <c r="A412" s="82"/>
      <c r="B412" s="85"/>
      <c r="C412" s="83"/>
      <c r="D412" s="84"/>
      <c r="E412" s="84"/>
      <c r="F412" s="84"/>
      <c r="G412" s="84"/>
      <c r="H412" s="83"/>
    </row>
    <row r="413" spans="1:10">
      <c r="A413" s="82"/>
      <c r="B413" s="93" t="s">
        <v>176</v>
      </c>
      <c r="C413" s="82"/>
      <c r="D413" s="91"/>
      <c r="E413" s="91"/>
      <c r="F413" s="91"/>
      <c r="G413" s="91">
        <f>ROUND(SUM(G411:G412)*1.1,0)</f>
        <v>0</v>
      </c>
      <c r="H413" s="82" t="s">
        <v>174</v>
      </c>
    </row>
    <row r="414" spans="1:10">
      <c r="A414" s="82"/>
      <c r="B414" s="85"/>
      <c r="C414" s="83"/>
      <c r="D414" s="84"/>
      <c r="E414" s="84"/>
      <c r="F414" s="84"/>
      <c r="G414" s="91"/>
      <c r="H414" s="83"/>
    </row>
    <row r="415" spans="1:10">
      <c r="A415" s="10">
        <f>A410+1</f>
        <v>30</v>
      </c>
      <c r="B415" s="116" t="s">
        <v>177</v>
      </c>
      <c r="C415" s="12"/>
      <c r="D415" s="12"/>
      <c r="E415" s="12"/>
      <c r="F415" s="12"/>
      <c r="G415" s="11"/>
      <c r="H415" s="11"/>
    </row>
    <row r="416" spans="1:10">
      <c r="A416" s="10"/>
      <c r="B416" s="122" t="s">
        <v>178</v>
      </c>
      <c r="C416" s="12"/>
      <c r="D416" s="12"/>
      <c r="E416" s="12"/>
      <c r="F416" s="12"/>
      <c r="G416" s="11"/>
      <c r="H416" s="11"/>
    </row>
    <row r="417" spans="1:10">
      <c r="A417" s="10"/>
      <c r="B417" s="123" t="s">
        <v>179</v>
      </c>
      <c r="C417" s="124"/>
      <c r="D417" s="125"/>
      <c r="E417" s="12"/>
      <c r="F417" s="124"/>
      <c r="G417" s="11"/>
      <c r="H417" s="11"/>
    </row>
    <row r="418" spans="1:10">
      <c r="A418" s="82"/>
      <c r="B418" s="85" t="s">
        <v>103</v>
      </c>
      <c r="C418" s="83">
        <v>0</v>
      </c>
      <c r="D418" s="84">
        <v>0</v>
      </c>
      <c r="E418" s="84"/>
      <c r="F418" s="84">
        <v>0</v>
      </c>
      <c r="G418" s="84">
        <f t="shared" ref="G418" si="27">PRODUCT(C418:F418)</f>
        <v>0</v>
      </c>
      <c r="H418" s="83" t="s">
        <v>6</v>
      </c>
    </row>
    <row r="419" spans="1:10">
      <c r="A419" s="82"/>
      <c r="B419" s="85"/>
      <c r="C419" s="83"/>
      <c r="D419" s="84"/>
      <c r="E419" s="84"/>
      <c r="F419" s="84"/>
      <c r="G419" s="84"/>
      <c r="H419" s="83"/>
      <c r="I419" s="164"/>
      <c r="J419" s="164"/>
    </row>
    <row r="420" spans="1:10" ht="15.6">
      <c r="A420" s="82"/>
      <c r="B420" s="85"/>
      <c r="C420" s="83"/>
      <c r="D420" s="84"/>
      <c r="E420" s="84"/>
      <c r="F420" s="91" t="s">
        <v>33</v>
      </c>
      <c r="G420" s="91">
        <f>ROUND(SUM(G418:G419)*1.1,0)</f>
        <v>0</v>
      </c>
      <c r="H420" s="82" t="s">
        <v>6</v>
      </c>
      <c r="I420" s="190"/>
      <c r="J420" s="190"/>
    </row>
    <row r="421" spans="1:10">
      <c r="A421" s="82"/>
      <c r="B421" s="122" t="s">
        <v>180</v>
      </c>
      <c r="C421" s="83"/>
      <c r="D421" s="84"/>
      <c r="E421" s="84"/>
      <c r="F421" s="91"/>
      <c r="G421" s="91"/>
      <c r="H421" s="82"/>
    </row>
    <row r="422" spans="1:10">
      <c r="A422" s="82"/>
      <c r="B422" s="85" t="s">
        <v>101</v>
      </c>
      <c r="C422" s="83">
        <v>3</v>
      </c>
      <c r="D422" s="84">
        <v>1.05</v>
      </c>
      <c r="E422" s="82"/>
      <c r="F422" s="84">
        <v>2.1</v>
      </c>
      <c r="G422" s="84">
        <f>PRODUCT(C422:F422)</f>
        <v>6.6150000000000011</v>
      </c>
      <c r="H422" s="83" t="s">
        <v>6</v>
      </c>
    </row>
    <row r="423" spans="1:10">
      <c r="A423" s="82"/>
      <c r="B423" s="85"/>
      <c r="C423" s="83"/>
      <c r="D423" s="84"/>
      <c r="E423" s="84"/>
      <c r="F423" s="91" t="s">
        <v>33</v>
      </c>
      <c r="G423" s="91">
        <f>ROUND(SUM(G422:G422)*1.1,0)</f>
        <v>7</v>
      </c>
      <c r="H423" s="82" t="s">
        <v>6</v>
      </c>
    </row>
    <row r="424" spans="1:10" ht="15.6">
      <c r="A424" s="10"/>
      <c r="B424" s="116"/>
      <c r="C424" s="115"/>
      <c r="D424" s="115"/>
      <c r="E424" s="653" t="s">
        <v>110</v>
      </c>
      <c r="F424" s="654"/>
      <c r="G424" s="115">
        <f>G423+G420</f>
        <v>7</v>
      </c>
      <c r="H424" s="82" t="s">
        <v>6</v>
      </c>
      <c r="I424" s="190"/>
      <c r="J424" s="190"/>
    </row>
    <row r="425" spans="1:10" s="164" customFormat="1" ht="15.6">
      <c r="A425" s="241">
        <f>A415+1</f>
        <v>31</v>
      </c>
      <c r="B425" s="253" t="s">
        <v>844</v>
      </c>
      <c r="C425" s="247"/>
      <c r="D425" s="245"/>
      <c r="E425" s="245"/>
      <c r="F425" s="245"/>
      <c r="G425" s="246"/>
      <c r="H425" s="247"/>
      <c r="I425" s="190"/>
      <c r="J425" s="190"/>
    </row>
    <row r="426" spans="1:10" s="190" customFormat="1" ht="15.6">
      <c r="A426" s="363"/>
      <c r="B426" s="369" t="s">
        <v>845</v>
      </c>
      <c r="C426" s="364">
        <v>8</v>
      </c>
      <c r="D426" s="365">
        <f>3.6+0.9+0.9</f>
        <v>5.4</v>
      </c>
      <c r="E426" s="365"/>
      <c r="F426" s="366"/>
      <c r="G426" s="370">
        <f>+PRODUCT(C426:F426)</f>
        <v>43.2</v>
      </c>
      <c r="H426" s="371" t="s">
        <v>9</v>
      </c>
    </row>
    <row r="427" spans="1:10" ht="15.6">
      <c r="A427" s="372"/>
      <c r="B427" s="369"/>
      <c r="C427" s="364"/>
      <c r="D427" s="365"/>
      <c r="E427" s="365"/>
      <c r="F427" s="366"/>
      <c r="G427" s="367"/>
      <c r="H427" s="368"/>
      <c r="I427" s="190"/>
      <c r="J427" s="190"/>
    </row>
    <row r="428" spans="1:10" ht="15.6">
      <c r="A428" s="372"/>
      <c r="B428" s="369"/>
      <c r="C428" s="364"/>
      <c r="D428" s="365"/>
      <c r="E428" s="365"/>
      <c r="F428" s="366" t="s">
        <v>33</v>
      </c>
      <c r="G428" s="367">
        <f>ROUNDUP(+SUM(G426:G427),0)</f>
        <v>44</v>
      </c>
      <c r="H428" s="368" t="s">
        <v>9</v>
      </c>
      <c r="I428" s="190"/>
      <c r="J428" s="190"/>
    </row>
    <row r="429" spans="1:10" ht="15.6">
      <c r="A429" s="198">
        <f>A425+1</f>
        <v>32</v>
      </c>
      <c r="B429" s="249" t="s">
        <v>866</v>
      </c>
      <c r="C429" s="200">
        <v>1</v>
      </c>
      <c r="D429" s="201">
        <f>12.5*2</f>
        <v>25</v>
      </c>
      <c r="E429" s="207"/>
      <c r="F429" s="207"/>
      <c r="G429" s="204">
        <f>PRODUCT(C429:F429)</f>
        <v>25</v>
      </c>
      <c r="H429" s="200" t="s">
        <v>9</v>
      </c>
      <c r="I429" s="190"/>
      <c r="J429" s="190"/>
    </row>
    <row r="430" spans="1:10" s="190" customFormat="1" ht="15.6">
      <c r="A430" s="198"/>
      <c r="B430" s="202"/>
      <c r="C430" s="205"/>
      <c r="D430" s="207"/>
      <c r="E430" s="207"/>
      <c r="F430" s="207"/>
      <c r="G430" s="204"/>
      <c r="H430" s="200"/>
    </row>
    <row r="431" spans="1:10" s="190" customFormat="1" ht="15.6">
      <c r="A431" s="198"/>
      <c r="B431" s="202"/>
      <c r="C431" s="205"/>
      <c r="D431" s="207"/>
      <c r="E431" s="207"/>
      <c r="F431" s="207"/>
      <c r="G431" s="208">
        <f>ROUND(SUM(G429:G430),0)</f>
        <v>25</v>
      </c>
      <c r="H431" s="205" t="s">
        <v>9</v>
      </c>
    </row>
    <row r="432" spans="1:10" s="190" customFormat="1" ht="15.6">
      <c r="A432" s="616"/>
      <c r="B432" s="191"/>
      <c r="C432" s="617"/>
      <c r="D432" s="618"/>
      <c r="E432" s="618"/>
      <c r="F432" s="618"/>
      <c r="G432" s="619"/>
      <c r="H432" s="617"/>
      <c r="I432"/>
      <c r="J432"/>
    </row>
    <row r="433" spans="1:10" s="190" customFormat="1" ht="15.6">
      <c r="A433" s="198">
        <f>A429+1</f>
        <v>33</v>
      </c>
      <c r="B433" s="202" t="s">
        <v>577</v>
      </c>
      <c r="C433" s="200"/>
      <c r="D433" s="201"/>
      <c r="E433" s="201"/>
      <c r="F433" s="201"/>
      <c r="G433" s="204"/>
      <c r="H433" s="200"/>
      <c r="I433"/>
      <c r="J433"/>
    </row>
    <row r="434" spans="1:10" s="190" customFormat="1" ht="15.6">
      <c r="A434" s="198"/>
      <c r="B434" s="206"/>
      <c r="C434" s="200">
        <v>1</v>
      </c>
      <c r="D434" s="200">
        <v>1</v>
      </c>
      <c r="E434" s="200"/>
      <c r="F434" s="200"/>
      <c r="G434" s="204">
        <f>PRODUCT(C434:F434)</f>
        <v>1</v>
      </c>
      <c r="H434" s="200"/>
      <c r="I434"/>
      <c r="J434"/>
    </row>
    <row r="435" spans="1:10" s="190" customFormat="1" ht="15.6">
      <c r="A435" s="198"/>
      <c r="B435" s="206"/>
      <c r="C435" s="200"/>
      <c r="D435" s="200"/>
      <c r="E435" s="201"/>
      <c r="F435" s="201"/>
      <c r="G435" s="204"/>
      <c r="H435" s="200"/>
      <c r="I435"/>
      <c r="J435"/>
    </row>
    <row r="436" spans="1:10" s="190" customFormat="1" ht="15.6">
      <c r="A436" s="198"/>
      <c r="B436" s="202" t="s">
        <v>537</v>
      </c>
      <c r="C436" s="205"/>
      <c r="D436" s="205"/>
      <c r="E436" s="207"/>
      <c r="F436" s="207"/>
      <c r="G436" s="208">
        <f>SUM(G434:G435)</f>
        <v>1</v>
      </c>
      <c r="H436" s="205" t="s">
        <v>169</v>
      </c>
      <c r="I436"/>
      <c r="J436"/>
    </row>
    <row r="437" spans="1:10" s="190" customFormat="1" ht="15.6">
      <c r="A437" s="7"/>
      <c r="B437" s="8"/>
      <c r="C437" s="9"/>
      <c r="D437" s="9"/>
      <c r="E437" s="9"/>
      <c r="F437" s="9"/>
      <c r="G437" s="9"/>
      <c r="H437" s="9"/>
      <c r="I437"/>
      <c r="J437"/>
    </row>
    <row r="438" spans="1:10" ht="15.6">
      <c r="A438" s="7">
        <f>A433+1</f>
        <v>34</v>
      </c>
      <c r="B438" s="202" t="s">
        <v>646</v>
      </c>
      <c r="C438" s="200"/>
      <c r="D438" s="201"/>
      <c r="E438" s="201"/>
      <c r="F438" s="201"/>
      <c r="G438" s="204"/>
      <c r="H438" s="200"/>
    </row>
    <row r="439" spans="1:10" ht="15.6">
      <c r="B439" s="206"/>
      <c r="C439" s="200">
        <v>1</v>
      </c>
      <c r="D439" s="200">
        <v>1</v>
      </c>
      <c r="E439" s="200"/>
      <c r="F439" s="200"/>
      <c r="G439" s="204">
        <f>PRODUCT(C439:F439)</f>
        <v>1</v>
      </c>
      <c r="H439" s="200"/>
    </row>
    <row r="440" spans="1:10" ht="15.6">
      <c r="B440" s="206"/>
      <c r="C440" s="200"/>
      <c r="D440" s="200"/>
      <c r="E440" s="200"/>
      <c r="F440" s="200"/>
      <c r="G440" s="204"/>
      <c r="H440" s="200"/>
    </row>
    <row r="441" spans="1:10" ht="15.6">
      <c r="B441" s="202" t="s">
        <v>537</v>
      </c>
      <c r="C441" s="205"/>
      <c r="D441" s="205"/>
      <c r="E441" s="207"/>
      <c r="F441" s="207"/>
      <c r="G441" s="208">
        <f>SUM(G439:G440)</f>
        <v>1</v>
      </c>
      <c r="H441" s="205" t="s">
        <v>169</v>
      </c>
    </row>
    <row r="443" spans="1:10" ht="15.6">
      <c r="A443" s="7">
        <f>A438+1</f>
        <v>35</v>
      </c>
      <c r="B443" s="202" t="s">
        <v>540</v>
      </c>
      <c r="C443" s="200"/>
      <c r="D443" s="201"/>
      <c r="E443" s="201"/>
      <c r="F443" s="201"/>
      <c r="G443" s="204"/>
      <c r="H443" s="200"/>
    </row>
    <row r="444" spans="1:10" ht="15.6">
      <c r="B444" s="206" t="s">
        <v>541</v>
      </c>
      <c r="C444" s="200">
        <v>1</v>
      </c>
      <c r="D444" s="200">
        <v>6</v>
      </c>
      <c r="E444" s="200"/>
      <c r="F444" s="200"/>
      <c r="G444" s="204">
        <f>PRODUCT(C444:F444)</f>
        <v>6</v>
      </c>
      <c r="H444" s="200"/>
    </row>
    <row r="445" spans="1:10" ht="15.6">
      <c r="B445" s="206"/>
      <c r="C445" s="200"/>
      <c r="D445" s="200"/>
      <c r="E445" s="200"/>
      <c r="F445" s="200"/>
      <c r="G445" s="204"/>
      <c r="H445" s="200"/>
    </row>
    <row r="446" spans="1:10" ht="15.6">
      <c r="B446" s="202" t="s">
        <v>537</v>
      </c>
      <c r="C446" s="205"/>
      <c r="D446" s="205"/>
      <c r="E446" s="207"/>
      <c r="F446" s="207"/>
      <c r="G446" s="208">
        <f>SUM(G444:G445)</f>
        <v>6</v>
      </c>
      <c r="H446" s="205" t="s">
        <v>169</v>
      </c>
    </row>
    <row r="448" spans="1:10" ht="15.6">
      <c r="A448" s="7">
        <f>A443+1</f>
        <v>36</v>
      </c>
      <c r="B448" s="202" t="s">
        <v>542</v>
      </c>
      <c r="C448" s="200"/>
      <c r="D448" s="201"/>
      <c r="E448" s="201"/>
      <c r="F448" s="201"/>
      <c r="G448" s="204"/>
      <c r="H448" s="200"/>
    </row>
    <row r="449" spans="1:8" ht="15.6">
      <c r="B449" s="202"/>
      <c r="C449" s="200"/>
      <c r="D449" s="201"/>
      <c r="E449" s="201"/>
      <c r="F449" s="201"/>
      <c r="G449" s="204"/>
      <c r="H449" s="200"/>
    </row>
    <row r="450" spans="1:8" ht="15.6">
      <c r="B450" s="248" t="s">
        <v>543</v>
      </c>
      <c r="C450" s="200">
        <v>1</v>
      </c>
      <c r="D450" s="201">
        <v>4</v>
      </c>
      <c r="E450" s="201"/>
      <c r="F450" s="201"/>
      <c r="G450" s="204">
        <f>PRODUCT(C450:F450)</f>
        <v>4</v>
      </c>
      <c r="H450" s="200"/>
    </row>
    <row r="451" spans="1:8" ht="15.6">
      <c r="B451" s="206"/>
      <c r="C451" s="200"/>
      <c r="D451" s="201"/>
      <c r="E451" s="201"/>
      <c r="F451" s="201"/>
      <c r="G451" s="204"/>
      <c r="H451" s="200"/>
    </row>
    <row r="452" spans="1:8" ht="15.6">
      <c r="B452" s="223" t="s">
        <v>537</v>
      </c>
      <c r="C452" s="205"/>
      <c r="D452" s="207"/>
      <c r="E452" s="207"/>
      <c r="F452" s="207"/>
      <c r="G452" s="208">
        <f>ROUND(SUM(G450:G451),0)</f>
        <v>4</v>
      </c>
      <c r="H452" s="205" t="s">
        <v>169</v>
      </c>
    </row>
    <row r="454" spans="1:8" ht="15.6">
      <c r="A454" s="7">
        <f>A448+1</f>
        <v>37</v>
      </c>
      <c r="B454" s="249" t="s">
        <v>644</v>
      </c>
      <c r="C454" s="200">
        <v>1</v>
      </c>
      <c r="D454" s="201">
        <v>2</v>
      </c>
      <c r="E454" s="207"/>
      <c r="F454" s="207"/>
      <c r="G454" s="204">
        <f>PRODUCT(C454:F454)</f>
        <v>2</v>
      </c>
      <c r="H454" s="200" t="s">
        <v>9</v>
      </c>
    </row>
    <row r="455" spans="1:8" ht="15.6">
      <c r="B455" s="202"/>
      <c r="C455" s="205"/>
      <c r="D455" s="201"/>
      <c r="E455" s="207"/>
      <c r="F455" s="207"/>
      <c r="G455" s="204"/>
      <c r="H455" s="200"/>
    </row>
    <row r="456" spans="1:8" ht="15.6">
      <c r="B456" s="202"/>
      <c r="C456" s="205"/>
      <c r="D456" s="207"/>
      <c r="E456" s="207"/>
      <c r="F456" s="207"/>
      <c r="G456" s="208">
        <f>ROUND(SUM(G454:G455),0)</f>
        <v>2</v>
      </c>
      <c r="H456" s="205" t="s">
        <v>9</v>
      </c>
    </row>
    <row r="458" spans="1:8" ht="15.6">
      <c r="A458" s="7">
        <f>A454+1</f>
        <v>38</v>
      </c>
      <c r="B458" s="223" t="s">
        <v>549</v>
      </c>
      <c r="C458" s="200"/>
      <c r="D458" s="201"/>
      <c r="E458" s="200"/>
      <c r="F458" s="200"/>
      <c r="G458" s="207"/>
      <c r="H458" s="205"/>
    </row>
    <row r="459" spans="1:8" ht="15.6">
      <c r="B459" s="206" t="s">
        <v>184</v>
      </c>
      <c r="C459" s="200">
        <v>1</v>
      </c>
      <c r="D459" s="200">
        <v>1</v>
      </c>
      <c r="E459" s="200"/>
      <c r="F459" s="200"/>
      <c r="G459" s="204">
        <f>PRODUCT(C459:F459)</f>
        <v>1</v>
      </c>
      <c r="H459" s="200"/>
    </row>
    <row r="460" spans="1:8" ht="15.6">
      <c r="B460" s="224"/>
      <c r="C460" s="200"/>
      <c r="D460" s="200"/>
      <c r="E460" s="201"/>
      <c r="F460" s="201"/>
      <c r="G460" s="204"/>
      <c r="H460" s="200"/>
    </row>
    <row r="461" spans="1:8" ht="15.6">
      <c r="B461" s="223" t="s">
        <v>550</v>
      </c>
      <c r="C461" s="205"/>
      <c r="D461" s="205"/>
      <c r="E461" s="207"/>
      <c r="F461" s="207"/>
      <c r="G461" s="208">
        <f>SUM(G459:G460)</f>
        <v>1</v>
      </c>
      <c r="H461" s="205" t="s">
        <v>169</v>
      </c>
    </row>
    <row r="463" spans="1:8" ht="15.6">
      <c r="A463" s="7">
        <f>A458+1</f>
        <v>39</v>
      </c>
      <c r="B463" s="223" t="s">
        <v>551</v>
      </c>
      <c r="C463" s="205"/>
      <c r="D463" s="205"/>
      <c r="E463" s="207"/>
      <c r="F463" s="207"/>
      <c r="G463" s="208"/>
      <c r="H463" s="205"/>
    </row>
    <row r="464" spans="1:8" ht="15.6">
      <c r="B464" s="206" t="s">
        <v>184</v>
      </c>
      <c r="C464" s="200">
        <v>1</v>
      </c>
      <c r="D464" s="200">
        <v>1</v>
      </c>
      <c r="E464" s="200"/>
      <c r="F464" s="200"/>
      <c r="G464" s="204">
        <f>PRODUCT(C464:F464)</f>
        <v>1</v>
      </c>
      <c r="H464" s="200"/>
    </row>
    <row r="465" spans="1:8" ht="15.6">
      <c r="B465" s="224"/>
      <c r="C465" s="200"/>
      <c r="D465" s="200"/>
      <c r="E465" s="201"/>
      <c r="F465" s="201"/>
      <c r="G465" s="204"/>
      <c r="H465" s="200"/>
    </row>
    <row r="466" spans="1:8" ht="15.6">
      <c r="B466" s="223" t="s">
        <v>550</v>
      </c>
      <c r="C466" s="205"/>
      <c r="D466" s="205"/>
      <c r="E466" s="207"/>
      <c r="F466" s="207"/>
      <c r="G466" s="208">
        <f>SUM(G464:G465)</f>
        <v>1</v>
      </c>
      <c r="H466" s="205" t="s">
        <v>169</v>
      </c>
    </row>
    <row r="467" spans="1:8" ht="15.6">
      <c r="B467" s="225"/>
      <c r="C467" s="200"/>
      <c r="D467" s="201"/>
      <c r="E467" s="200"/>
      <c r="F467" s="200"/>
      <c r="G467" s="201"/>
      <c r="H467" s="200"/>
    </row>
    <row r="468" spans="1:8" ht="15.6">
      <c r="A468" s="7">
        <f>A463+1</f>
        <v>40</v>
      </c>
      <c r="B468" s="202" t="s">
        <v>552</v>
      </c>
      <c r="C468" s="200"/>
      <c r="D468" s="201"/>
      <c r="E468" s="201"/>
      <c r="F468" s="201"/>
      <c r="G468" s="204"/>
      <c r="H468" s="200"/>
    </row>
    <row r="469" spans="1:8" ht="15.6">
      <c r="B469" s="206" t="s">
        <v>184</v>
      </c>
      <c r="C469" s="200">
        <v>1</v>
      </c>
      <c r="D469" s="200">
        <v>1</v>
      </c>
      <c r="E469" s="200"/>
      <c r="F469" s="200"/>
      <c r="G469" s="204">
        <f>PRODUCT(C469:F469)</f>
        <v>1</v>
      </c>
      <c r="H469" s="200"/>
    </row>
    <row r="470" spans="1:8" ht="15.6">
      <c r="B470" s="206"/>
      <c r="C470" s="200"/>
      <c r="D470" s="200"/>
      <c r="E470" s="201"/>
      <c r="F470" s="201"/>
      <c r="G470" s="204"/>
      <c r="H470" s="200"/>
    </row>
    <row r="471" spans="1:8" ht="15.6">
      <c r="B471" s="202" t="s">
        <v>537</v>
      </c>
      <c r="C471" s="205"/>
      <c r="D471" s="205"/>
      <c r="E471" s="207"/>
      <c r="F471" s="207"/>
      <c r="G471" s="208">
        <f>SUM(G469:G470)</f>
        <v>1</v>
      </c>
      <c r="H471" s="205" t="s">
        <v>169</v>
      </c>
    </row>
    <row r="473" spans="1:8" ht="15.6">
      <c r="A473" s="7">
        <f>A468+1</f>
        <v>41</v>
      </c>
      <c r="B473" s="202" t="s">
        <v>555</v>
      </c>
      <c r="C473" s="200"/>
      <c r="D473" s="201"/>
      <c r="E473" s="201"/>
      <c r="F473" s="201"/>
      <c r="G473" s="204"/>
      <c r="H473" s="200"/>
    </row>
    <row r="474" spans="1:8" ht="15.6">
      <c r="B474" s="206" t="s">
        <v>184</v>
      </c>
      <c r="C474" s="200">
        <v>1</v>
      </c>
      <c r="D474" s="201">
        <v>1</v>
      </c>
      <c r="E474" s="201"/>
      <c r="F474" s="201"/>
      <c r="G474" s="204">
        <f>PRODUCT(C474:F474)</f>
        <v>1</v>
      </c>
      <c r="H474" s="200"/>
    </row>
    <row r="475" spans="1:8" ht="15.6">
      <c r="B475" s="206"/>
      <c r="C475" s="200"/>
      <c r="D475" s="201"/>
      <c r="E475" s="201"/>
      <c r="F475" s="201"/>
      <c r="G475" s="204"/>
      <c r="H475" s="200"/>
    </row>
    <row r="476" spans="1:8" ht="15.6">
      <c r="B476" s="223" t="s">
        <v>537</v>
      </c>
      <c r="C476" s="205"/>
      <c r="D476" s="207"/>
      <c r="E476" s="207"/>
      <c r="F476" s="207"/>
      <c r="G476" s="208">
        <f>ROUND(SUM(G474:G475),0)</f>
        <v>1</v>
      </c>
      <c r="H476" s="205" t="s">
        <v>169</v>
      </c>
    </row>
    <row r="478" spans="1:8" ht="15.6">
      <c r="A478" s="7">
        <f>A473+1</f>
        <v>42</v>
      </c>
      <c r="B478" s="202" t="s">
        <v>560</v>
      </c>
      <c r="C478" s="200"/>
      <c r="D478" s="201"/>
      <c r="E478" s="201"/>
      <c r="F478" s="201"/>
      <c r="G478" s="204"/>
      <c r="H478" s="200"/>
    </row>
    <row r="479" spans="1:8" ht="15.6">
      <c r="B479" s="206" t="s">
        <v>184</v>
      </c>
      <c r="C479" s="200">
        <v>1</v>
      </c>
      <c r="D479" s="200">
        <v>1</v>
      </c>
      <c r="E479" s="200"/>
      <c r="F479" s="200"/>
      <c r="G479" s="204">
        <f>PRODUCT(C479:F479)</f>
        <v>1</v>
      </c>
      <c r="H479" s="200"/>
    </row>
    <row r="480" spans="1:8" ht="15.6">
      <c r="B480" s="206"/>
      <c r="C480" s="200"/>
      <c r="D480" s="200"/>
      <c r="E480" s="201"/>
      <c r="F480" s="201"/>
      <c r="G480" s="204"/>
      <c r="H480" s="200"/>
    </row>
    <row r="481" spans="1:8" ht="15.6">
      <c r="B481" s="202" t="s">
        <v>537</v>
      </c>
      <c r="C481" s="205"/>
      <c r="D481" s="205"/>
      <c r="E481" s="207"/>
      <c r="F481" s="207"/>
      <c r="G481" s="208">
        <f>SUM(G479:G480)</f>
        <v>1</v>
      </c>
      <c r="H481" s="205" t="s">
        <v>169</v>
      </c>
    </row>
    <row r="483" spans="1:8" ht="15.6">
      <c r="A483" s="7">
        <f>A478+1</f>
        <v>43</v>
      </c>
      <c r="B483" s="202" t="s">
        <v>563</v>
      </c>
      <c r="C483" s="200">
        <v>1</v>
      </c>
      <c r="D483" s="201">
        <v>35</v>
      </c>
      <c r="E483" s="207"/>
      <c r="F483" s="207"/>
      <c r="G483" s="204">
        <f>PRODUCT(C483:F483)</f>
        <v>35</v>
      </c>
      <c r="H483" s="200" t="s">
        <v>9</v>
      </c>
    </row>
    <row r="484" spans="1:8" ht="17.399999999999999">
      <c r="B484" s="199"/>
      <c r="C484" s="200"/>
      <c r="D484" s="201"/>
      <c r="E484" s="207"/>
      <c r="F484" s="207"/>
      <c r="G484" s="204"/>
      <c r="H484" s="200"/>
    </row>
    <row r="485" spans="1:8" ht="17.399999999999999">
      <c r="B485" s="199"/>
      <c r="C485" s="200"/>
      <c r="D485" s="201"/>
      <c r="E485" s="207"/>
      <c r="F485" s="207"/>
      <c r="G485" s="208">
        <f>ROUND(SUM(G483:G484),0)</f>
        <v>35</v>
      </c>
      <c r="H485" s="205" t="s">
        <v>9</v>
      </c>
    </row>
    <row r="487" spans="1:8" ht="17.399999999999999">
      <c r="A487" s="7">
        <f>A483+1</f>
        <v>44</v>
      </c>
      <c r="B487" s="242" t="s">
        <v>638</v>
      </c>
      <c r="C487" s="243"/>
      <c r="D487" s="244"/>
      <c r="E487" s="245"/>
      <c r="F487" s="245"/>
      <c r="G487" s="246"/>
      <c r="H487" s="247"/>
    </row>
    <row r="488" spans="1:8" ht="18">
      <c r="B488" s="257" t="s">
        <v>19</v>
      </c>
      <c r="C488" s="200">
        <v>1</v>
      </c>
      <c r="D488" s="201">
        <v>1</v>
      </c>
      <c r="E488" s="207"/>
      <c r="F488" s="207"/>
      <c r="G488" s="204">
        <f t="shared" ref="G488" si="28">PRODUCT(C488:F488)</f>
        <v>1</v>
      </c>
      <c r="H488" s="247"/>
    </row>
    <row r="489" spans="1:8" ht="18">
      <c r="B489" s="257"/>
      <c r="C489" s="243"/>
      <c r="D489" s="244"/>
      <c r="E489" s="245"/>
      <c r="F489" s="245"/>
      <c r="G489" s="208">
        <f>ROUND(SUM(G488:G488),0)</f>
        <v>1</v>
      </c>
      <c r="H489" s="205" t="s">
        <v>169</v>
      </c>
    </row>
    <row r="491" spans="1:8" ht="17.399999999999999">
      <c r="A491" s="7">
        <f>A487+1</f>
        <v>45</v>
      </c>
      <c r="B491" s="199" t="s">
        <v>566</v>
      </c>
      <c r="C491" s="200"/>
      <c r="D491" s="201"/>
      <c r="E491" s="207"/>
      <c r="F491" s="207"/>
      <c r="G491" s="208"/>
      <c r="H491" s="205"/>
    </row>
    <row r="492" spans="1:8" ht="17.399999999999999">
      <c r="B492" s="199" t="s">
        <v>671</v>
      </c>
      <c r="C492" s="200">
        <v>1</v>
      </c>
      <c r="D492" s="201">
        <v>1</v>
      </c>
      <c r="E492" s="207"/>
      <c r="F492" s="207"/>
      <c r="G492" s="204">
        <f>PRODUCT(C492:F492)</f>
        <v>1</v>
      </c>
      <c r="H492" s="200"/>
    </row>
    <row r="493" spans="1:8" ht="17.399999999999999">
      <c r="B493" s="199"/>
      <c r="C493" s="205"/>
      <c r="D493" s="207"/>
      <c r="E493" s="207"/>
      <c r="F493" s="207"/>
      <c r="G493" s="204"/>
      <c r="H493" s="200"/>
    </row>
    <row r="494" spans="1:8" ht="17.399999999999999">
      <c r="B494" s="199"/>
      <c r="C494" s="205"/>
      <c r="D494" s="207"/>
      <c r="E494" s="207"/>
      <c r="F494" s="207"/>
      <c r="G494" s="208">
        <f>ROUND(SUM(G492:G493),0)</f>
        <v>1</v>
      </c>
      <c r="H494" s="205" t="s">
        <v>169</v>
      </c>
    </row>
  </sheetData>
  <mergeCells count="10">
    <mergeCell ref="A2:H2"/>
    <mergeCell ref="E120:F120"/>
    <mergeCell ref="E192:F192"/>
    <mergeCell ref="E160:F160"/>
    <mergeCell ref="E424:F424"/>
    <mergeCell ref="E316:F316"/>
    <mergeCell ref="E354:F354"/>
    <mergeCell ref="E210:F210"/>
    <mergeCell ref="E260:F260"/>
    <mergeCell ref="E363:F363"/>
  </mergeCells>
  <pageMargins left="0.7" right="0.7" top="0.75" bottom="0.75" header="0.3" footer="0.3"/>
  <pageSetup paperSize="9" scale="77"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892"/>
  <sheetViews>
    <sheetView view="pageBreakPreview" zoomScaleSheetLayoutView="10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8" ht="36.75" customHeight="1">
      <c r="A2" s="660" t="s">
        <v>982</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330</v>
      </c>
      <c r="C5" s="143"/>
      <c r="D5" s="17"/>
      <c r="E5" s="17"/>
      <c r="F5" s="17"/>
      <c r="G5" s="17"/>
      <c r="H5" s="143"/>
    </row>
    <row r="6" spans="1:8">
      <c r="A6" s="38">
        <v>1</v>
      </c>
      <c r="B6" s="37" t="s">
        <v>32</v>
      </c>
      <c r="C6" s="33">
        <v>1</v>
      </c>
      <c r="D6" s="35">
        <f>15.23+2.5*2</f>
        <v>20.23</v>
      </c>
      <c r="E6" s="35">
        <f>7.75+2.5*2</f>
        <v>12.75</v>
      </c>
      <c r="F6" s="35"/>
      <c r="G6" s="35">
        <f>PRODUCT(C6:F6)</f>
        <v>257.9325</v>
      </c>
      <c r="H6" s="33" t="s">
        <v>6</v>
      </c>
    </row>
    <row r="7" spans="1:8">
      <c r="A7" s="44"/>
      <c r="B7" s="48"/>
      <c r="C7" s="40"/>
      <c r="D7" s="42"/>
      <c r="E7" s="42"/>
      <c r="F7" s="42"/>
      <c r="G7" s="42"/>
      <c r="H7" s="40"/>
    </row>
    <row r="8" spans="1:8">
      <c r="A8" s="38"/>
      <c r="B8" s="37"/>
      <c r="C8" s="33"/>
      <c r="D8" s="35"/>
      <c r="E8" s="36"/>
      <c r="F8" s="36" t="s">
        <v>33</v>
      </c>
      <c r="G8" s="36">
        <f>ROUNDUP(SUM(G6:G7),0)</f>
        <v>258</v>
      </c>
      <c r="H8" s="38" t="s">
        <v>6</v>
      </c>
    </row>
    <row r="9" spans="1:8">
      <c r="A9" s="38"/>
      <c r="B9" s="37"/>
      <c r="C9" s="38"/>
      <c r="D9" s="35"/>
      <c r="E9" s="35" t="s">
        <v>34</v>
      </c>
      <c r="F9" s="35"/>
      <c r="G9" s="36"/>
      <c r="H9" s="38"/>
    </row>
    <row r="10" spans="1:8">
      <c r="A10" s="38">
        <f>A6+1</f>
        <v>2</v>
      </c>
      <c r="B10" s="37" t="s">
        <v>35</v>
      </c>
      <c r="C10" s="33"/>
      <c r="D10" s="35"/>
      <c r="E10" s="35" t="s">
        <v>34</v>
      </c>
      <c r="F10" s="35"/>
      <c r="G10" s="35"/>
      <c r="H10" s="33"/>
    </row>
    <row r="11" spans="1:8">
      <c r="A11" s="38"/>
      <c r="B11" s="37" t="s">
        <v>216</v>
      </c>
      <c r="C11" s="33"/>
      <c r="D11" s="35"/>
      <c r="E11" s="35"/>
      <c r="F11" s="35"/>
      <c r="G11" s="35"/>
      <c r="H11" s="33"/>
    </row>
    <row r="12" spans="1:8">
      <c r="A12" s="38"/>
      <c r="B12" s="37" t="s">
        <v>37</v>
      </c>
      <c r="C12" s="33"/>
      <c r="D12" s="35"/>
      <c r="E12" s="35"/>
      <c r="F12" s="35"/>
      <c r="G12" s="35"/>
      <c r="H12" s="33"/>
    </row>
    <row r="13" spans="1:8">
      <c r="A13" s="38"/>
      <c r="B13" s="34" t="s">
        <v>706</v>
      </c>
      <c r="C13" s="33">
        <v>12</v>
      </c>
      <c r="D13" s="35">
        <f>1.8+0.15*2</f>
        <v>2.1</v>
      </c>
      <c r="E13" s="35">
        <f>1.8+0.15*2</f>
        <v>2.1</v>
      </c>
      <c r="F13" s="35">
        <f>1.5</f>
        <v>1.5</v>
      </c>
      <c r="G13" s="35">
        <f>PRODUCT(C13:F13)</f>
        <v>79.38000000000001</v>
      </c>
      <c r="H13" s="33" t="s">
        <v>7</v>
      </c>
    </row>
    <row r="14" spans="1:8">
      <c r="A14" s="44"/>
      <c r="B14" s="34" t="s">
        <v>1064</v>
      </c>
      <c r="C14" s="33">
        <v>2</v>
      </c>
      <c r="D14" s="35">
        <f>2.1+0.15*2</f>
        <v>2.4</v>
      </c>
      <c r="E14" s="35">
        <f>2.1+0.15*2</f>
        <v>2.4</v>
      </c>
      <c r="F14" s="35">
        <f>1.5</f>
        <v>1.5</v>
      </c>
      <c r="G14" s="35">
        <f>PRODUCT(C14:F14)</f>
        <v>17.28</v>
      </c>
      <c r="H14" s="33" t="s">
        <v>7</v>
      </c>
    </row>
    <row r="15" spans="1:8">
      <c r="A15" s="44"/>
      <c r="B15" s="625" t="s">
        <v>39</v>
      </c>
      <c r="C15" s="622"/>
      <c r="D15" s="624"/>
      <c r="E15" s="624"/>
      <c r="F15" s="624"/>
      <c r="G15" s="624"/>
      <c r="H15" s="622"/>
    </row>
    <row r="16" spans="1:8">
      <c r="A16" s="44"/>
      <c r="B16" s="623" t="s">
        <v>40</v>
      </c>
      <c r="C16" s="622">
        <v>1</v>
      </c>
      <c r="D16" s="624">
        <v>45.96</v>
      </c>
      <c r="E16" s="624">
        <v>0.53</v>
      </c>
      <c r="F16" s="624">
        <v>0.7</v>
      </c>
      <c r="G16" s="624">
        <v>14.721279999999998</v>
      </c>
      <c r="H16" s="622" t="s">
        <v>7</v>
      </c>
    </row>
    <row r="17" spans="1:8">
      <c r="A17" s="44"/>
      <c r="B17" s="628" t="s">
        <v>351</v>
      </c>
      <c r="C17" s="626">
        <v>1</v>
      </c>
      <c r="D17" s="627">
        <v>9</v>
      </c>
      <c r="E17" s="627">
        <v>1.5</v>
      </c>
      <c r="F17" s="627">
        <v>0.7</v>
      </c>
      <c r="G17" s="624">
        <v>5.7749999999999995</v>
      </c>
      <c r="H17" s="622" t="s">
        <v>7</v>
      </c>
    </row>
    <row r="18" spans="1:8">
      <c r="A18" s="38"/>
      <c r="B18" s="34"/>
      <c r="C18" s="33"/>
      <c r="D18" s="35"/>
      <c r="E18" s="35"/>
      <c r="F18" s="35"/>
      <c r="G18" s="35"/>
      <c r="H18" s="33"/>
    </row>
    <row r="19" spans="1:8">
      <c r="A19" s="38"/>
      <c r="B19" s="37" t="s">
        <v>41</v>
      </c>
      <c r="C19" s="33"/>
      <c r="D19" s="35"/>
      <c r="E19" s="35"/>
      <c r="F19" s="35"/>
      <c r="G19" s="36">
        <f>ROUND(SUM(G13:G18)*1.05,0)</f>
        <v>123</v>
      </c>
      <c r="H19" s="38" t="s">
        <v>7</v>
      </c>
    </row>
    <row r="20" spans="1:8">
      <c r="A20" s="38"/>
      <c r="B20" s="37" t="s">
        <v>182</v>
      </c>
      <c r="C20" s="33"/>
      <c r="D20" s="35"/>
      <c r="E20" s="35"/>
      <c r="F20" s="35"/>
      <c r="G20" s="36"/>
      <c r="H20" s="38"/>
    </row>
    <row r="21" spans="1:8">
      <c r="A21" s="38"/>
      <c r="B21" s="34" t="s">
        <v>706</v>
      </c>
      <c r="C21" s="33">
        <v>12</v>
      </c>
      <c r="D21" s="35">
        <v>2.1</v>
      </c>
      <c r="E21" s="35">
        <v>2.1</v>
      </c>
      <c r="F21" s="35">
        <v>1.5</v>
      </c>
      <c r="G21" s="35">
        <f>PRODUCT(C21:F21)</f>
        <v>79.38000000000001</v>
      </c>
      <c r="H21" s="33" t="s">
        <v>7</v>
      </c>
    </row>
    <row r="22" spans="1:8">
      <c r="A22" s="44"/>
      <c r="B22" s="34" t="s">
        <v>1064</v>
      </c>
      <c r="C22" s="33">
        <v>2</v>
      </c>
      <c r="D22" s="35">
        <v>2.4</v>
      </c>
      <c r="E22" s="35">
        <v>2.4</v>
      </c>
      <c r="F22" s="35">
        <v>1.5</v>
      </c>
      <c r="G22" s="35">
        <f>PRODUCT(C22:F22)</f>
        <v>17.28</v>
      </c>
      <c r="H22" s="33" t="s">
        <v>7</v>
      </c>
    </row>
    <row r="23" spans="1:8">
      <c r="A23" s="44"/>
      <c r="B23" s="41"/>
      <c r="C23" s="40"/>
      <c r="D23" s="42"/>
      <c r="E23" s="42"/>
      <c r="F23" s="42"/>
      <c r="G23" s="42"/>
      <c r="H23" s="40"/>
    </row>
    <row r="24" spans="1:8">
      <c r="A24" s="38"/>
      <c r="B24" s="37" t="s">
        <v>41</v>
      </c>
      <c r="C24" s="33"/>
      <c r="D24" s="35"/>
      <c r="E24" s="35"/>
      <c r="F24" s="35"/>
      <c r="G24" s="36">
        <f>ROUND(SUM(G21:G23)*1.05,0)</f>
        <v>101</v>
      </c>
      <c r="H24" s="38" t="s">
        <v>7</v>
      </c>
    </row>
    <row r="25" spans="1:8">
      <c r="A25" s="44"/>
      <c r="B25" s="48"/>
      <c r="C25" s="40"/>
      <c r="D25" s="42"/>
      <c r="E25" s="42"/>
      <c r="F25" s="42"/>
      <c r="G25" s="45"/>
      <c r="H25" s="44"/>
    </row>
    <row r="26" spans="1:8">
      <c r="A26" s="44"/>
      <c r="B26" s="37" t="s">
        <v>1050</v>
      </c>
      <c r="C26" s="33"/>
      <c r="D26" s="35"/>
      <c r="E26" s="35"/>
      <c r="F26" s="35"/>
      <c r="G26" s="36"/>
      <c r="H26" s="38"/>
    </row>
    <row r="27" spans="1:8">
      <c r="A27" s="44"/>
      <c r="B27" s="34" t="s">
        <v>706</v>
      </c>
      <c r="C27" s="33">
        <v>12</v>
      </c>
      <c r="D27" s="33">
        <v>2.1</v>
      </c>
      <c r="E27" s="33">
        <v>2.1</v>
      </c>
      <c r="F27" s="35">
        <v>1.5</v>
      </c>
      <c r="G27" s="35">
        <f>PRODUCT(C27:F27)</f>
        <v>79.38000000000001</v>
      </c>
      <c r="H27" s="33" t="s">
        <v>7</v>
      </c>
    </row>
    <row r="28" spans="1:8">
      <c r="A28" s="44"/>
      <c r="B28" s="34" t="s">
        <v>1064</v>
      </c>
      <c r="C28" s="33">
        <v>2</v>
      </c>
      <c r="D28" s="33">
        <v>2.4</v>
      </c>
      <c r="E28" s="33">
        <v>2.4</v>
      </c>
      <c r="F28" s="35">
        <v>1.5</v>
      </c>
      <c r="G28" s="35">
        <f>PRODUCT(C28:F28)</f>
        <v>17.28</v>
      </c>
      <c r="H28" s="33" t="s">
        <v>7</v>
      </c>
    </row>
    <row r="29" spans="1:8">
      <c r="A29" s="44"/>
      <c r="B29" s="41"/>
      <c r="C29" s="40"/>
      <c r="D29" s="42"/>
      <c r="E29" s="42"/>
      <c r="F29" s="42"/>
      <c r="G29" s="42"/>
      <c r="H29" s="40"/>
    </row>
    <row r="30" spans="1:8">
      <c r="A30" s="44"/>
      <c r="B30" s="37" t="s">
        <v>41</v>
      </c>
      <c r="C30" s="33"/>
      <c r="D30" s="35"/>
      <c r="E30" s="35"/>
      <c r="F30" s="35"/>
      <c r="G30" s="36">
        <f>ROUND(SUM(G27:G29)*1.05,0)</f>
        <v>101</v>
      </c>
      <c r="H30" s="38" t="s">
        <v>7</v>
      </c>
    </row>
    <row r="31" spans="1:8">
      <c r="A31" s="44"/>
      <c r="B31" s="48"/>
      <c r="C31" s="40"/>
      <c r="D31" s="42"/>
      <c r="E31" s="42"/>
      <c r="F31" s="42"/>
      <c r="G31" s="45"/>
      <c r="H31" s="44"/>
    </row>
    <row r="32" spans="1:8">
      <c r="A32" s="38"/>
      <c r="B32" s="37"/>
      <c r="C32" s="33"/>
      <c r="D32" s="35"/>
      <c r="E32" s="35"/>
      <c r="F32" s="35"/>
      <c r="G32" s="36"/>
      <c r="H32" s="38"/>
    </row>
    <row r="33" spans="1:8">
      <c r="A33" s="38"/>
      <c r="B33" s="39" t="s">
        <v>42</v>
      </c>
      <c r="C33" s="33"/>
      <c r="D33" s="35"/>
      <c r="E33" s="35"/>
      <c r="F33" s="35"/>
      <c r="G33" s="36">
        <f>G24+G19+G30</f>
        <v>325</v>
      </c>
      <c r="H33" s="38" t="s">
        <v>7</v>
      </c>
    </row>
    <row r="34" spans="1:8">
      <c r="A34" s="38"/>
      <c r="B34" s="34"/>
      <c r="C34" s="33"/>
      <c r="D34" s="35"/>
      <c r="E34" s="35"/>
      <c r="F34" s="35"/>
      <c r="G34" s="36"/>
      <c r="H34" s="38"/>
    </row>
    <row r="35" spans="1:8" ht="27.6">
      <c r="A35" s="38">
        <f>A10+1</f>
        <v>3</v>
      </c>
      <c r="B35" s="49" t="s">
        <v>43</v>
      </c>
      <c r="C35" s="50"/>
      <c r="D35" s="51"/>
      <c r="E35" s="51"/>
      <c r="F35" s="51"/>
      <c r="G35" s="52"/>
      <c r="H35" s="53"/>
    </row>
    <row r="36" spans="1:8">
      <c r="A36" s="53"/>
      <c r="B36" s="54" t="s">
        <v>44</v>
      </c>
      <c r="C36" s="50"/>
      <c r="D36" s="51"/>
      <c r="E36" s="51"/>
      <c r="F36" s="51"/>
      <c r="G36" s="52">
        <f>G33</f>
        <v>325</v>
      </c>
      <c r="H36" s="53" t="s">
        <v>7</v>
      </c>
    </row>
    <row r="37" spans="1:8">
      <c r="A37" s="53"/>
      <c r="B37" s="54" t="s">
        <v>45</v>
      </c>
      <c r="C37" s="50"/>
      <c r="D37" s="51"/>
      <c r="E37" s="51"/>
      <c r="F37" s="51"/>
      <c r="G37" s="52"/>
      <c r="H37" s="53"/>
    </row>
    <row r="38" spans="1:8">
      <c r="A38" s="53"/>
      <c r="B38" s="55" t="s">
        <v>46</v>
      </c>
      <c r="C38" s="50"/>
      <c r="D38" s="51"/>
      <c r="E38" s="51"/>
      <c r="F38" s="51"/>
      <c r="G38" s="51">
        <f>-G69</f>
        <v>-24</v>
      </c>
      <c r="H38" s="50" t="s">
        <v>7</v>
      </c>
    </row>
    <row r="39" spans="1:8">
      <c r="A39" s="44"/>
      <c r="B39" s="41" t="s">
        <v>270</v>
      </c>
      <c r="C39" s="40"/>
      <c r="D39" s="42"/>
      <c r="E39" s="42"/>
      <c r="F39" s="42"/>
      <c r="G39" s="42">
        <f>-G76</f>
        <v>-31</v>
      </c>
      <c r="H39" s="50" t="s">
        <v>7</v>
      </c>
    </row>
    <row r="40" spans="1:8">
      <c r="A40" s="53"/>
      <c r="B40" s="55" t="s">
        <v>47</v>
      </c>
      <c r="C40" s="50"/>
      <c r="D40" s="51"/>
      <c r="E40" s="51"/>
      <c r="F40" s="51"/>
      <c r="G40" s="51">
        <f>-G111</f>
        <v>-23</v>
      </c>
      <c r="H40" s="50" t="s">
        <v>7</v>
      </c>
    </row>
    <row r="41" spans="1:8">
      <c r="A41" s="53"/>
      <c r="B41" s="55" t="s">
        <v>48</v>
      </c>
      <c r="C41" s="50"/>
      <c r="D41" s="51"/>
      <c r="E41" s="51"/>
      <c r="F41" s="51"/>
      <c r="G41" s="51">
        <f>-G127</f>
        <v>-7</v>
      </c>
      <c r="H41" s="50" t="s">
        <v>7</v>
      </c>
    </row>
    <row r="42" spans="1:8">
      <c r="A42" s="53"/>
      <c r="B42" s="55" t="s">
        <v>49</v>
      </c>
      <c r="C42" s="50"/>
      <c r="D42" s="51"/>
      <c r="E42" s="51"/>
      <c r="F42" s="51"/>
      <c r="G42" s="51">
        <f>-G137</f>
        <v>-8</v>
      </c>
      <c r="H42" s="50" t="s">
        <v>7</v>
      </c>
    </row>
    <row r="43" spans="1:8">
      <c r="A43" s="53"/>
      <c r="B43" s="55" t="s">
        <v>50</v>
      </c>
      <c r="C43" s="50"/>
      <c r="D43" s="51"/>
      <c r="E43" s="51"/>
      <c r="F43" s="51"/>
      <c r="G43" s="51">
        <f>-G98</f>
        <v>-30</v>
      </c>
      <c r="H43" s="50" t="s">
        <v>7</v>
      </c>
    </row>
    <row r="44" spans="1:8">
      <c r="A44" s="38"/>
      <c r="B44" s="54" t="s">
        <v>51</v>
      </c>
      <c r="C44" s="50"/>
      <c r="D44" s="51"/>
      <c r="E44" s="51"/>
      <c r="F44" s="51"/>
      <c r="G44" s="56">
        <f>ROUND(SUM(G36:G43),0)</f>
        <v>202</v>
      </c>
      <c r="H44" s="50" t="s">
        <v>7</v>
      </c>
    </row>
    <row r="45" spans="1:8">
      <c r="A45" s="53"/>
      <c r="B45" s="54"/>
      <c r="C45" s="50"/>
      <c r="D45" s="51"/>
      <c r="E45" s="51"/>
      <c r="F45" s="51"/>
      <c r="G45" s="57"/>
      <c r="H45" s="50"/>
    </row>
    <row r="46" spans="1:8">
      <c r="A46" s="53"/>
      <c r="B46" s="58" t="s">
        <v>52</v>
      </c>
      <c r="C46" s="59">
        <v>1</v>
      </c>
      <c r="D46" s="51">
        <v>15</v>
      </c>
      <c r="E46" s="51">
        <v>7.75</v>
      </c>
      <c r="F46" s="51">
        <v>1</v>
      </c>
      <c r="G46" s="51">
        <f>PRODUCT(C46:F46)</f>
        <v>116.25</v>
      </c>
      <c r="H46" s="50" t="s">
        <v>7</v>
      </c>
    </row>
    <row r="47" spans="1:8">
      <c r="A47" s="53"/>
      <c r="B47" s="58"/>
      <c r="C47" s="59"/>
      <c r="D47" s="51"/>
      <c r="E47" s="51"/>
      <c r="F47" s="51"/>
      <c r="G47" s="60"/>
      <c r="H47" s="50"/>
    </row>
    <row r="48" spans="1:8">
      <c r="A48" s="53"/>
      <c r="B48" s="54" t="s">
        <v>53</v>
      </c>
      <c r="C48" s="50"/>
      <c r="D48" s="51"/>
      <c r="E48" s="51"/>
      <c r="F48" s="51"/>
      <c r="G48" s="56">
        <f>ROUNDUP((G44+G46)-G50,0)</f>
        <v>-7</v>
      </c>
      <c r="H48" s="53" t="s">
        <v>7</v>
      </c>
    </row>
    <row r="49" spans="1:8">
      <c r="A49" s="53"/>
      <c r="B49" s="54"/>
      <c r="C49" s="50"/>
      <c r="D49" s="51"/>
      <c r="E49" s="51"/>
      <c r="F49" s="51"/>
      <c r="G49" s="57"/>
      <c r="H49" s="53"/>
    </row>
    <row r="50" spans="1:8" ht="27.6">
      <c r="A50" s="53"/>
      <c r="B50" s="49" t="s">
        <v>54</v>
      </c>
      <c r="C50" s="61"/>
      <c r="D50" s="51"/>
      <c r="E50" s="51"/>
      <c r="F50" s="51"/>
      <c r="G50" s="52">
        <f>G36</f>
        <v>325</v>
      </c>
      <c r="H50" s="53" t="s">
        <v>7</v>
      </c>
    </row>
    <row r="51" spans="1:8">
      <c r="A51" s="53"/>
      <c r="B51" s="62" t="s">
        <v>56</v>
      </c>
      <c r="C51" s="33"/>
      <c r="D51" s="35"/>
      <c r="E51" s="35"/>
      <c r="F51" s="35"/>
      <c r="G51" s="57">
        <f>G36-G50</f>
        <v>0</v>
      </c>
      <c r="H51" s="38" t="s">
        <v>7</v>
      </c>
    </row>
    <row r="52" spans="1:8">
      <c r="A52" s="38"/>
      <c r="B52" s="43"/>
      <c r="C52" s="33"/>
      <c r="D52" s="35"/>
      <c r="E52" s="35"/>
      <c r="F52" s="35"/>
      <c r="G52" s="35"/>
      <c r="H52" s="33"/>
    </row>
    <row r="53" spans="1:8">
      <c r="A53" s="38">
        <f>A35+1</f>
        <v>4</v>
      </c>
      <c r="B53" s="37" t="s">
        <v>57</v>
      </c>
      <c r="C53" s="33"/>
      <c r="D53" s="35"/>
      <c r="E53" s="35"/>
      <c r="F53" s="35"/>
      <c r="G53" s="35"/>
      <c r="H53" s="33"/>
    </row>
    <row r="54" spans="1:8">
      <c r="A54" s="38"/>
      <c r="B54" s="37" t="s">
        <v>259</v>
      </c>
      <c r="C54" s="33"/>
      <c r="D54" s="35"/>
      <c r="E54" s="35"/>
      <c r="F54" s="35"/>
      <c r="G54" s="35"/>
      <c r="H54" s="33"/>
    </row>
    <row r="55" spans="1:8">
      <c r="A55" s="38"/>
      <c r="B55" s="34" t="str">
        <f t="shared" ref="B55:E56" si="0">+B13</f>
        <v>F1</v>
      </c>
      <c r="C55" s="33">
        <f t="shared" si="0"/>
        <v>12</v>
      </c>
      <c r="D55" s="35">
        <f t="shared" si="0"/>
        <v>2.1</v>
      </c>
      <c r="E55" s="35">
        <f t="shared" si="0"/>
        <v>2.1</v>
      </c>
      <c r="F55" s="35">
        <v>0.1</v>
      </c>
      <c r="G55" s="35">
        <f>PRODUCT(C55:F55)</f>
        <v>5.2920000000000016</v>
      </c>
      <c r="H55" s="33" t="s">
        <v>7</v>
      </c>
    </row>
    <row r="56" spans="1:8">
      <c r="A56" s="53"/>
      <c r="B56" s="34" t="str">
        <f t="shared" si="0"/>
        <v>F2</v>
      </c>
      <c r="C56" s="33">
        <f t="shared" si="0"/>
        <v>2</v>
      </c>
      <c r="D56" s="35">
        <f t="shared" si="0"/>
        <v>2.4</v>
      </c>
      <c r="E56" s="35">
        <f t="shared" si="0"/>
        <v>2.4</v>
      </c>
      <c r="F56" s="35">
        <v>0.1</v>
      </c>
      <c r="G56" s="35">
        <f>PRODUCT(C56:F56)</f>
        <v>1.1519999999999999</v>
      </c>
      <c r="H56" s="33" t="s">
        <v>7</v>
      </c>
    </row>
    <row r="57" spans="1:8">
      <c r="A57" s="53"/>
      <c r="B57" s="55"/>
      <c r="C57" s="50"/>
      <c r="D57" s="51"/>
      <c r="E57" s="51"/>
      <c r="F57" s="51"/>
      <c r="G57" s="51"/>
      <c r="H57" s="50"/>
    </row>
    <row r="58" spans="1:8">
      <c r="A58" s="38"/>
      <c r="B58" s="34"/>
      <c r="C58" s="33"/>
      <c r="D58" s="35"/>
      <c r="E58" s="35"/>
      <c r="F58" s="36" t="s">
        <v>33</v>
      </c>
      <c r="G58" s="36">
        <f>SUM(G55:G57)*1.05</f>
        <v>6.7662000000000022</v>
      </c>
      <c r="H58" s="38" t="s">
        <v>7</v>
      </c>
    </row>
    <row r="59" spans="1:8">
      <c r="A59" s="38"/>
      <c r="B59" s="37" t="s">
        <v>39</v>
      </c>
      <c r="C59" s="33"/>
      <c r="D59" s="35"/>
      <c r="E59" s="35"/>
      <c r="F59" s="35"/>
      <c r="G59" s="35"/>
      <c r="H59" s="33"/>
    </row>
    <row r="60" spans="1:8">
      <c r="A60" s="38"/>
      <c r="B60" s="34"/>
      <c r="C60" s="622">
        <v>1</v>
      </c>
      <c r="D60" s="624">
        <v>45.96</v>
      </c>
      <c r="E60" s="624">
        <v>0.53</v>
      </c>
      <c r="F60" s="35">
        <v>0.1</v>
      </c>
      <c r="G60" s="35">
        <f>PRODUCT(C60:F60)</f>
        <v>2.4358800000000005</v>
      </c>
      <c r="H60" s="33" t="s">
        <v>7</v>
      </c>
    </row>
    <row r="61" spans="1:8">
      <c r="A61" s="53"/>
      <c r="B61" s="34"/>
      <c r="C61" s="626">
        <v>1</v>
      </c>
      <c r="D61" s="627">
        <v>9</v>
      </c>
      <c r="E61" s="627">
        <v>1.5</v>
      </c>
      <c r="F61" s="35">
        <v>0.1</v>
      </c>
      <c r="G61" s="35">
        <f>PRODUCT(C61:F61)</f>
        <v>1.35</v>
      </c>
      <c r="H61" s="33" t="s">
        <v>7</v>
      </c>
    </row>
    <row r="62" spans="1:8">
      <c r="A62" s="53"/>
      <c r="B62" s="55"/>
      <c r="C62" s="50"/>
      <c r="D62" s="50"/>
      <c r="E62" s="51"/>
      <c r="F62" s="51"/>
      <c r="G62" s="51"/>
      <c r="H62" s="50"/>
    </row>
    <row r="63" spans="1:8">
      <c r="A63" s="38"/>
      <c r="B63" s="34"/>
      <c r="C63" s="33"/>
      <c r="D63" s="33"/>
      <c r="E63" s="35"/>
      <c r="F63" s="36" t="s">
        <v>33</v>
      </c>
      <c r="G63" s="36">
        <f>SUM(G60:G62)*1.05</f>
        <v>3.9751740000000009</v>
      </c>
      <c r="H63" s="38" t="s">
        <v>7</v>
      </c>
    </row>
    <row r="64" spans="1:8">
      <c r="A64" s="38"/>
      <c r="B64" s="37" t="s">
        <v>58</v>
      </c>
      <c r="C64" s="33"/>
      <c r="D64" s="35"/>
      <c r="E64" s="35"/>
      <c r="F64" s="35"/>
      <c r="G64" s="35"/>
      <c r="H64" s="33"/>
    </row>
    <row r="65" spans="1:8">
      <c r="A65" s="38"/>
      <c r="B65" s="34" t="s">
        <v>304</v>
      </c>
      <c r="C65" s="33">
        <v>1</v>
      </c>
      <c r="D65" s="35">
        <v>16</v>
      </c>
      <c r="E65" s="35">
        <v>8</v>
      </c>
      <c r="F65" s="35">
        <v>0.1</v>
      </c>
      <c r="G65" s="35">
        <f>PRODUCT(C65:F65)</f>
        <v>12.8</v>
      </c>
      <c r="H65" s="33" t="s">
        <v>7</v>
      </c>
    </row>
    <row r="66" spans="1:8">
      <c r="A66" s="53"/>
      <c r="B66" s="55"/>
      <c r="C66" s="50"/>
      <c r="D66" s="51"/>
      <c r="E66" s="51"/>
      <c r="F66" s="51"/>
      <c r="G66" s="51"/>
      <c r="H66" s="50"/>
    </row>
    <row r="67" spans="1:8">
      <c r="A67" s="38"/>
      <c r="B67" s="37" t="s">
        <v>41</v>
      </c>
      <c r="C67" s="33"/>
      <c r="D67" s="35"/>
      <c r="E67" s="35"/>
      <c r="F67" s="36" t="s">
        <v>33</v>
      </c>
      <c r="G67" s="36">
        <f>SUM(G65:G66)*1.05</f>
        <v>13.440000000000001</v>
      </c>
      <c r="H67" s="38" t="s">
        <v>7</v>
      </c>
    </row>
    <row r="68" spans="1:8">
      <c r="A68" s="38"/>
      <c r="B68" s="37"/>
      <c r="C68" s="33"/>
      <c r="D68" s="35"/>
      <c r="E68" s="35"/>
      <c r="F68" s="35"/>
      <c r="G68" s="36"/>
      <c r="H68" s="38"/>
    </row>
    <row r="69" spans="1:8">
      <c r="A69" s="38"/>
      <c r="B69" s="37" t="s">
        <v>59</v>
      </c>
      <c r="C69" s="33"/>
      <c r="D69" s="35"/>
      <c r="E69" s="35"/>
      <c r="F69" s="35"/>
      <c r="G69" s="36">
        <f>ROUND(G58+G63+G67,0)</f>
        <v>24</v>
      </c>
      <c r="H69" s="38" t="s">
        <v>7</v>
      </c>
    </row>
    <row r="70" spans="1:8">
      <c r="A70" s="44"/>
      <c r="B70" s="48"/>
      <c r="C70" s="40"/>
      <c r="D70" s="42"/>
      <c r="E70" s="42"/>
      <c r="F70" s="42"/>
      <c r="G70" s="45"/>
      <c r="H70" s="44"/>
    </row>
    <row r="71" spans="1:8">
      <c r="A71" s="38">
        <f>A53+1</f>
        <v>5</v>
      </c>
      <c r="B71" s="48" t="s">
        <v>587</v>
      </c>
      <c r="C71" s="33"/>
      <c r="D71" s="35"/>
      <c r="E71" s="35"/>
      <c r="F71" s="35"/>
      <c r="G71" s="35"/>
      <c r="H71" s="33"/>
    </row>
    <row r="72" spans="1:8">
      <c r="A72" s="38"/>
      <c r="B72" s="37" t="s">
        <v>583</v>
      </c>
      <c r="C72" s="33"/>
      <c r="D72" s="35"/>
      <c r="E72" s="35"/>
      <c r="F72" s="35"/>
      <c r="G72" s="35"/>
      <c r="H72" s="33"/>
    </row>
    <row r="73" spans="1:8">
      <c r="A73" s="38"/>
      <c r="B73" s="34" t="str">
        <f>B65</f>
        <v xml:space="preserve">Health Care Center </v>
      </c>
      <c r="C73" s="33">
        <f>C65</f>
        <v>1</v>
      </c>
      <c r="D73" s="35">
        <v>15</v>
      </c>
      <c r="E73" s="35">
        <v>7.75</v>
      </c>
      <c r="F73" s="35">
        <v>0.23</v>
      </c>
      <c r="G73" s="35">
        <f>PRODUCT(C73:F73)</f>
        <v>26.737500000000001</v>
      </c>
      <c r="H73" s="33" t="s">
        <v>7</v>
      </c>
    </row>
    <row r="74" spans="1:8">
      <c r="A74" s="53"/>
      <c r="B74" s="55" t="s">
        <v>351</v>
      </c>
      <c r="C74" s="50">
        <v>1</v>
      </c>
      <c r="D74" s="51">
        <v>9</v>
      </c>
      <c r="E74" s="51">
        <v>1.35</v>
      </c>
      <c r="F74" s="51">
        <v>0.23</v>
      </c>
      <c r="G74" s="35">
        <f>PRODUCT(C74:F74)</f>
        <v>2.7945000000000002</v>
      </c>
      <c r="H74" s="33" t="s">
        <v>7</v>
      </c>
    </row>
    <row r="75" spans="1:8">
      <c r="A75" s="53"/>
      <c r="B75" s="55"/>
      <c r="C75" s="50"/>
      <c r="D75" s="51"/>
      <c r="E75" s="51"/>
      <c r="F75" s="51"/>
      <c r="G75" s="51"/>
      <c r="H75" s="50"/>
    </row>
    <row r="76" spans="1:8">
      <c r="A76" s="38"/>
      <c r="B76" s="34"/>
      <c r="C76" s="33"/>
      <c r="D76" s="35"/>
      <c r="E76" s="35"/>
      <c r="F76" s="36" t="s">
        <v>33</v>
      </c>
      <c r="G76" s="36">
        <f>ROUND(SUM(G73:G75)*1.05,0)</f>
        <v>31</v>
      </c>
      <c r="H76" s="38" t="s">
        <v>7</v>
      </c>
    </row>
    <row r="77" spans="1:8">
      <c r="A77" s="44"/>
      <c r="B77" s="48"/>
      <c r="C77" s="40"/>
      <c r="D77" s="42"/>
      <c r="E77" s="42"/>
      <c r="F77" s="42"/>
      <c r="G77" s="45"/>
      <c r="H77" s="44"/>
    </row>
    <row r="78" spans="1:8">
      <c r="A78" s="38">
        <f>A71+1</f>
        <v>6</v>
      </c>
      <c r="B78" s="37" t="s">
        <v>60</v>
      </c>
      <c r="C78" s="33"/>
      <c r="D78" s="35"/>
      <c r="E78" s="35"/>
      <c r="F78" s="35"/>
      <c r="G78" s="35"/>
      <c r="H78" s="33"/>
    </row>
    <row r="79" spans="1:8">
      <c r="A79" s="38"/>
      <c r="B79" s="34" t="s">
        <v>61</v>
      </c>
      <c r="C79" s="33">
        <v>1</v>
      </c>
      <c r="D79" s="35">
        <v>15</v>
      </c>
      <c r="E79" s="35">
        <v>7.75</v>
      </c>
      <c r="F79" s="35"/>
      <c r="G79" s="35">
        <f>ROUND(PRODUCT(C79:F79),0)</f>
        <v>116</v>
      </c>
      <c r="H79" s="33" t="s">
        <v>6</v>
      </c>
    </row>
    <row r="80" spans="1:8">
      <c r="A80" s="44"/>
      <c r="B80" s="41"/>
      <c r="C80" s="40"/>
      <c r="D80" s="42"/>
      <c r="E80" s="35"/>
      <c r="F80" s="42"/>
      <c r="G80" s="42"/>
      <c r="H80" s="40"/>
    </row>
    <row r="81" spans="1:8">
      <c r="A81" s="38"/>
      <c r="B81" s="37"/>
      <c r="C81" s="33"/>
      <c r="D81" s="35"/>
      <c r="E81" s="35"/>
      <c r="F81" s="36"/>
      <c r="G81" s="36">
        <f>ROUND(SUM(G79:G80)*1.05,0)</f>
        <v>122</v>
      </c>
      <c r="H81" s="33" t="s">
        <v>6</v>
      </c>
    </row>
    <row r="82" spans="1:8">
      <c r="A82" s="38"/>
      <c r="B82" s="37"/>
      <c r="C82" s="33"/>
      <c r="D82" s="35"/>
      <c r="E82" s="35"/>
      <c r="F82" s="36"/>
      <c r="G82" s="36"/>
      <c r="H82" s="38"/>
    </row>
    <row r="83" spans="1:8">
      <c r="A83" s="38"/>
      <c r="B83" s="37" t="s">
        <v>185</v>
      </c>
      <c r="C83" s="33"/>
      <c r="D83" s="35"/>
      <c r="E83" s="35"/>
      <c r="F83" s="36"/>
      <c r="G83" s="36">
        <f>+G81</f>
        <v>122</v>
      </c>
      <c r="H83" s="38" t="s">
        <v>6</v>
      </c>
    </row>
    <row r="84" spans="1:8">
      <c r="A84" s="38"/>
      <c r="B84" s="37"/>
      <c r="C84" s="33"/>
      <c r="D84" s="35"/>
      <c r="E84" s="35"/>
      <c r="F84" s="36"/>
      <c r="G84" s="36"/>
      <c r="H84" s="38"/>
    </row>
    <row r="85" spans="1:8">
      <c r="A85" s="38">
        <f>A78+1</f>
        <v>7</v>
      </c>
      <c r="B85" s="37" t="s">
        <v>62</v>
      </c>
      <c r="C85" s="33"/>
      <c r="D85" s="35"/>
      <c r="E85" s="35"/>
      <c r="F85" s="36"/>
      <c r="G85" s="36"/>
      <c r="H85" s="38"/>
    </row>
    <row r="86" spans="1:8">
      <c r="A86" s="44"/>
      <c r="B86" s="48" t="s">
        <v>261</v>
      </c>
      <c r="C86" s="40"/>
      <c r="D86" s="42"/>
      <c r="E86" s="42"/>
      <c r="F86" s="45"/>
      <c r="G86" s="45"/>
      <c r="H86" s="44"/>
    </row>
    <row r="87" spans="1:8">
      <c r="A87" s="38"/>
      <c r="B87" s="37" t="s">
        <v>63</v>
      </c>
      <c r="C87" s="33"/>
      <c r="D87" s="35"/>
      <c r="E87" s="35"/>
      <c r="F87" s="36"/>
      <c r="G87" s="36"/>
      <c r="H87" s="38"/>
    </row>
    <row r="88" spans="1:8">
      <c r="A88" s="38"/>
      <c r="B88" s="34" t="s">
        <v>64</v>
      </c>
      <c r="C88" s="33">
        <f>C60</f>
        <v>1</v>
      </c>
      <c r="D88" s="35">
        <f>D60</f>
        <v>45.96</v>
      </c>
      <c r="E88" s="35">
        <v>0.38</v>
      </c>
      <c r="F88" s="35">
        <v>0.6</v>
      </c>
      <c r="G88" s="35">
        <f>PRODUCT(C88:F88)</f>
        <v>10.47888</v>
      </c>
      <c r="H88" s="33" t="s">
        <v>7</v>
      </c>
    </row>
    <row r="89" spans="1:8">
      <c r="A89" s="53"/>
      <c r="B89" s="55" t="s">
        <v>838</v>
      </c>
      <c r="C89" s="50">
        <v>1</v>
      </c>
      <c r="D89" s="51">
        <f>5.5*2</f>
        <v>11</v>
      </c>
      <c r="E89" s="35">
        <v>0.38</v>
      </c>
      <c r="F89" s="35">
        <v>0.6</v>
      </c>
      <c r="G89" s="35">
        <f>PRODUCT(C89:F89)</f>
        <v>2.5079999999999996</v>
      </c>
      <c r="H89" s="33" t="s">
        <v>7</v>
      </c>
    </row>
    <row r="90" spans="1:8">
      <c r="A90" s="38"/>
      <c r="B90" s="37"/>
      <c r="C90" s="33"/>
      <c r="D90" s="35"/>
      <c r="E90" s="35"/>
      <c r="F90" s="36"/>
      <c r="G90" s="36">
        <f>ROUND(SUM(G88:G89)*1.05,0)</f>
        <v>14</v>
      </c>
      <c r="H90" s="38" t="s">
        <v>7</v>
      </c>
    </row>
    <row r="91" spans="1:8">
      <c r="A91" s="38"/>
      <c r="B91" s="37" t="s">
        <v>65</v>
      </c>
      <c r="C91" s="33"/>
      <c r="D91" s="35"/>
      <c r="E91" s="35"/>
      <c r="F91" s="36"/>
      <c r="G91" s="36"/>
      <c r="H91" s="38"/>
    </row>
    <row r="92" spans="1:8">
      <c r="A92" s="38"/>
      <c r="B92" s="34" t="str">
        <f>B88</f>
        <v>All Round Length</v>
      </c>
      <c r="C92" s="33">
        <f>C88</f>
        <v>1</v>
      </c>
      <c r="D92" s="35">
        <f>D88</f>
        <v>45.96</v>
      </c>
      <c r="E92" s="35">
        <v>0.38</v>
      </c>
      <c r="F92" s="35">
        <f>F46-F133</f>
        <v>0.62</v>
      </c>
      <c r="G92" s="35">
        <f>PRODUCT(C92:F92)</f>
        <v>10.828176000000001</v>
      </c>
      <c r="H92" s="33" t="s">
        <v>7</v>
      </c>
    </row>
    <row r="93" spans="1:8">
      <c r="A93" s="53"/>
      <c r="B93" s="55" t="s">
        <v>234</v>
      </c>
      <c r="C93" s="50">
        <v>1</v>
      </c>
      <c r="D93" s="51">
        <f>3*2+7.75</f>
        <v>13.75</v>
      </c>
      <c r="E93" s="35">
        <v>0.38</v>
      </c>
      <c r="F93" s="35">
        <v>0.45</v>
      </c>
      <c r="G93" s="35">
        <f>PRODUCT(C93:F93)</f>
        <v>2.3512499999999998</v>
      </c>
      <c r="H93" s="33" t="s">
        <v>7</v>
      </c>
    </row>
    <row r="94" spans="1:8">
      <c r="A94" s="53"/>
      <c r="B94" s="55" t="s">
        <v>838</v>
      </c>
      <c r="C94" s="50">
        <v>1</v>
      </c>
      <c r="D94" s="51">
        <f>5.5*2</f>
        <v>11</v>
      </c>
      <c r="E94" s="35">
        <v>0.38</v>
      </c>
      <c r="F94" s="35">
        <v>0.6</v>
      </c>
      <c r="G94" s="35">
        <f>PRODUCT(C94:F94)</f>
        <v>2.5079999999999996</v>
      </c>
      <c r="H94" s="33" t="s">
        <v>7</v>
      </c>
    </row>
    <row r="95" spans="1:8">
      <c r="A95" s="53"/>
      <c r="B95" s="285"/>
      <c r="C95" s="50"/>
      <c r="D95" s="51"/>
      <c r="E95" s="51"/>
      <c r="F95" s="51"/>
      <c r="G95" s="51"/>
      <c r="H95" s="50"/>
    </row>
    <row r="96" spans="1:8">
      <c r="A96" s="38"/>
      <c r="B96" s="37"/>
      <c r="C96" s="33"/>
      <c r="D96" s="35"/>
      <c r="E96" s="35"/>
      <c r="F96" s="36"/>
      <c r="G96" s="36">
        <f>ROUND(SUM(G92:G95)*1.05,0)</f>
        <v>16</v>
      </c>
      <c r="H96" s="38" t="s">
        <v>7</v>
      </c>
    </row>
    <row r="97" spans="1:8">
      <c r="A97" s="38"/>
      <c r="B97" s="37"/>
      <c r="C97" s="33"/>
      <c r="D97" s="35"/>
      <c r="E97" s="35"/>
      <c r="F97" s="36"/>
      <c r="G97" s="36"/>
      <c r="H97" s="33"/>
    </row>
    <row r="98" spans="1:8">
      <c r="A98" s="38"/>
      <c r="B98" s="37" t="s">
        <v>66</v>
      </c>
      <c r="C98" s="33"/>
      <c r="D98" s="35"/>
      <c r="E98" s="35"/>
      <c r="F98" s="36"/>
      <c r="G98" s="36">
        <f>G90+G96</f>
        <v>30</v>
      </c>
      <c r="H98" s="38" t="s">
        <v>7</v>
      </c>
    </row>
    <row r="99" spans="1:8">
      <c r="A99" s="38"/>
      <c r="B99" s="37"/>
      <c r="C99" s="33"/>
      <c r="D99" s="35"/>
      <c r="E99" s="35"/>
      <c r="F99" s="36"/>
      <c r="G99" s="36"/>
      <c r="H99" s="33"/>
    </row>
    <row r="100" spans="1:8">
      <c r="A100" s="38">
        <f>A85+1</f>
        <v>8</v>
      </c>
      <c r="B100" s="37" t="s">
        <v>67</v>
      </c>
      <c r="C100" s="33"/>
      <c r="D100" s="35"/>
      <c r="E100" s="35"/>
      <c r="F100" s="35"/>
      <c r="G100" s="35"/>
      <c r="H100" s="33"/>
    </row>
    <row r="101" spans="1:8">
      <c r="A101" s="38"/>
      <c r="B101" s="34"/>
      <c r="C101" s="33">
        <v>1</v>
      </c>
      <c r="D101" s="35">
        <v>45</v>
      </c>
      <c r="E101" s="35">
        <v>0.75</v>
      </c>
      <c r="F101" s="35"/>
      <c r="G101" s="35">
        <f>ROUND(PRODUCT(C101:F101),0)</f>
        <v>34</v>
      </c>
      <c r="H101" s="33" t="s">
        <v>6</v>
      </c>
    </row>
    <row r="102" spans="1:8">
      <c r="A102" s="38"/>
      <c r="B102" s="37"/>
      <c r="C102" s="33"/>
      <c r="D102" s="35"/>
      <c r="E102" s="35"/>
      <c r="F102" s="36"/>
      <c r="G102" s="36">
        <f>ROUNDUP(SUM(G101)*1.05,0)</f>
        <v>36</v>
      </c>
      <c r="H102" s="33" t="s">
        <v>6</v>
      </c>
    </row>
    <row r="103" spans="1:8">
      <c r="A103" s="38"/>
      <c r="B103" s="37"/>
      <c r="C103" s="33"/>
      <c r="D103" s="35"/>
      <c r="E103" s="35"/>
      <c r="F103" s="36"/>
      <c r="G103" s="36"/>
      <c r="H103" s="38"/>
    </row>
    <row r="104" spans="1:8">
      <c r="A104" s="38"/>
      <c r="B104" s="37" t="s">
        <v>68</v>
      </c>
      <c r="C104" s="33"/>
      <c r="D104" s="35"/>
      <c r="E104" s="35"/>
      <c r="F104" s="36"/>
      <c r="G104" s="36">
        <f>+G102</f>
        <v>36</v>
      </c>
      <c r="H104" s="38" t="s">
        <v>6</v>
      </c>
    </row>
    <row r="105" spans="1:8">
      <c r="A105" s="38"/>
      <c r="B105" s="37"/>
      <c r="C105" s="33"/>
      <c r="D105" s="35"/>
      <c r="E105" s="35"/>
      <c r="F105" s="36"/>
      <c r="G105" s="36"/>
      <c r="H105" s="38"/>
    </row>
    <row r="106" spans="1:8">
      <c r="A106" s="38">
        <f>A100+1</f>
        <v>9</v>
      </c>
      <c r="B106" s="37" t="s">
        <v>69</v>
      </c>
      <c r="C106" s="33"/>
      <c r="D106" s="35"/>
      <c r="E106" s="35"/>
      <c r="F106" s="35"/>
      <c r="G106" s="36"/>
      <c r="H106" s="38"/>
    </row>
    <row r="107" spans="1:8">
      <c r="A107" s="38" t="s">
        <v>70</v>
      </c>
      <c r="B107" s="37" t="s">
        <v>259</v>
      </c>
      <c r="C107" s="33"/>
      <c r="D107" s="35"/>
      <c r="E107" s="35"/>
      <c r="F107" s="35"/>
      <c r="G107" s="35"/>
      <c r="H107" s="33"/>
    </row>
    <row r="108" spans="1:8">
      <c r="A108" s="38"/>
      <c r="B108" s="34" t="str">
        <f>B55</f>
        <v>F1</v>
      </c>
      <c r="C108" s="33">
        <f>C55</f>
        <v>12</v>
      </c>
      <c r="D108" s="35">
        <f>D13-0.15*2</f>
        <v>1.8</v>
      </c>
      <c r="E108" s="35">
        <f>E13-0.15*2</f>
        <v>1.8</v>
      </c>
      <c r="F108" s="35">
        <v>0.45</v>
      </c>
      <c r="G108" s="35">
        <f>PRODUCT(C108:F108)</f>
        <v>17.496000000000002</v>
      </c>
      <c r="H108" s="33" t="s">
        <v>7</v>
      </c>
    </row>
    <row r="109" spans="1:8">
      <c r="A109" s="53"/>
      <c r="B109" s="34" t="str">
        <f>B56</f>
        <v>F2</v>
      </c>
      <c r="C109" s="33">
        <f>C56</f>
        <v>2</v>
      </c>
      <c r="D109" s="35">
        <f>D14-0.15*2</f>
        <v>2.1</v>
      </c>
      <c r="E109" s="35">
        <f>E14-0.15*2</f>
        <v>2.1</v>
      </c>
      <c r="F109" s="35">
        <v>0.5</v>
      </c>
      <c r="G109" s="35">
        <f>PRODUCT(C109:F109)</f>
        <v>4.41</v>
      </c>
      <c r="H109" s="33" t="s">
        <v>7</v>
      </c>
    </row>
    <row r="110" spans="1:8">
      <c r="A110" s="53"/>
      <c r="B110" s="55"/>
      <c r="C110" s="50"/>
      <c r="D110" s="51"/>
      <c r="E110" s="51"/>
      <c r="F110" s="51"/>
      <c r="G110" s="51"/>
      <c r="H110" s="50"/>
    </row>
    <row r="111" spans="1:8">
      <c r="A111" s="38"/>
      <c r="B111" s="37" t="s">
        <v>71</v>
      </c>
      <c r="C111" s="33"/>
      <c r="D111" s="35"/>
      <c r="E111" s="35"/>
      <c r="F111" s="35"/>
      <c r="G111" s="36">
        <f>ROUND(SUM(G108:G110)*1.05,0)</f>
        <v>23</v>
      </c>
      <c r="H111" s="38" t="s">
        <v>7</v>
      </c>
    </row>
    <row r="112" spans="1:8">
      <c r="A112" s="38"/>
      <c r="B112" s="37"/>
      <c r="C112" s="33"/>
      <c r="D112" s="35"/>
      <c r="E112" s="35"/>
      <c r="F112" s="35"/>
      <c r="G112" s="36"/>
      <c r="H112" s="38"/>
    </row>
    <row r="113" spans="1:8">
      <c r="A113" s="38" t="s">
        <v>72</v>
      </c>
      <c r="B113" s="37" t="s">
        <v>73</v>
      </c>
      <c r="C113" s="33"/>
      <c r="D113" s="35"/>
      <c r="E113" s="35"/>
      <c r="F113" s="35"/>
      <c r="G113" s="36"/>
      <c r="H113" s="33"/>
    </row>
    <row r="114" spans="1:8">
      <c r="A114" s="44"/>
      <c r="B114" s="48" t="s">
        <v>91</v>
      </c>
      <c r="C114" s="40"/>
      <c r="D114" s="42"/>
      <c r="E114" s="42"/>
      <c r="F114" s="42"/>
      <c r="G114" s="45"/>
      <c r="H114" s="40"/>
    </row>
    <row r="115" spans="1:8">
      <c r="A115" s="38"/>
      <c r="B115" s="37" t="s">
        <v>262</v>
      </c>
      <c r="C115" s="33"/>
      <c r="D115" s="35"/>
      <c r="E115" s="35"/>
      <c r="F115" s="35"/>
      <c r="G115" s="36"/>
      <c r="H115" s="33"/>
    </row>
    <row r="116" spans="1:8">
      <c r="A116" s="38"/>
      <c r="B116" s="34" t="s">
        <v>75</v>
      </c>
      <c r="C116" s="33">
        <v>14</v>
      </c>
      <c r="D116" s="35">
        <v>0.23</v>
      </c>
      <c r="E116" s="35">
        <v>0.45</v>
      </c>
      <c r="F116" s="35">
        <f>F13+F21+F27+F46-F55-F108-F133</f>
        <v>4.57</v>
      </c>
      <c r="G116" s="35">
        <f>PRODUCT(C116:F116)</f>
        <v>6.6219300000000008</v>
      </c>
      <c r="H116" s="33" t="s">
        <v>7</v>
      </c>
    </row>
    <row r="117" spans="1:8">
      <c r="A117" s="53"/>
      <c r="B117" s="55"/>
      <c r="C117" s="50"/>
      <c r="D117" s="51"/>
      <c r="E117" s="51"/>
      <c r="F117" s="51"/>
      <c r="G117" s="51"/>
      <c r="H117" s="50"/>
    </row>
    <row r="118" spans="1:8">
      <c r="A118" s="38"/>
      <c r="B118" s="37" t="s">
        <v>76</v>
      </c>
      <c r="C118" s="33"/>
      <c r="D118" s="35"/>
      <c r="E118" s="35"/>
      <c r="F118" s="35"/>
      <c r="G118" s="36">
        <f>ROUND(SUM(G116:G117)*1.05,0)</f>
        <v>7</v>
      </c>
      <c r="H118" s="38" t="s">
        <v>7</v>
      </c>
    </row>
    <row r="119" spans="1:8">
      <c r="A119" s="38"/>
      <c r="B119" s="37"/>
      <c r="C119" s="33"/>
      <c r="D119" s="35"/>
      <c r="E119" s="35"/>
      <c r="F119" s="35"/>
      <c r="G119" s="36"/>
      <c r="H119" s="38"/>
    </row>
    <row r="120" spans="1:8">
      <c r="A120" s="38"/>
      <c r="B120" s="37" t="s">
        <v>263</v>
      </c>
      <c r="C120" s="33"/>
      <c r="D120" s="35"/>
      <c r="E120" s="35"/>
      <c r="F120" s="35"/>
      <c r="G120" s="35"/>
      <c r="H120" s="33"/>
    </row>
    <row r="121" spans="1:8">
      <c r="A121" s="38"/>
      <c r="B121" s="34" t="str">
        <f>B116</f>
        <v>C1</v>
      </c>
      <c r="C121" s="33">
        <f>C116</f>
        <v>14</v>
      </c>
      <c r="D121" s="35">
        <f>D116</f>
        <v>0.23</v>
      </c>
      <c r="E121" s="35">
        <f>E116</f>
        <v>0.45</v>
      </c>
      <c r="F121" s="35">
        <v>3.2</v>
      </c>
      <c r="G121" s="35">
        <f>PRODUCT(C121:F121)</f>
        <v>4.6368</v>
      </c>
      <c r="H121" s="33" t="s">
        <v>7</v>
      </c>
    </row>
    <row r="122" spans="1:8">
      <c r="A122" s="53"/>
      <c r="B122" s="37" t="s">
        <v>223</v>
      </c>
      <c r="C122" s="50"/>
      <c r="D122" s="51"/>
      <c r="E122" s="51"/>
      <c r="F122" s="51"/>
      <c r="G122" s="51"/>
      <c r="H122" s="50"/>
    </row>
    <row r="123" spans="1:8">
      <c r="A123" s="53"/>
      <c r="B123" s="55" t="str">
        <f>B121</f>
        <v>C1</v>
      </c>
      <c r="C123" s="50">
        <f>C121</f>
        <v>14</v>
      </c>
      <c r="D123" s="51">
        <f>D121</f>
        <v>0.23</v>
      </c>
      <c r="E123" s="51">
        <f>E121</f>
        <v>0.45</v>
      </c>
      <c r="F123" s="35">
        <v>3.2</v>
      </c>
      <c r="G123" s="35">
        <f>PRODUCT(C123:F123)</f>
        <v>4.6368</v>
      </c>
      <c r="H123" s="33" t="s">
        <v>7</v>
      </c>
    </row>
    <row r="124" spans="1:8">
      <c r="A124" s="53"/>
      <c r="B124" s="55"/>
      <c r="C124" s="50"/>
      <c r="D124" s="51"/>
      <c r="E124" s="51"/>
      <c r="F124" s="51"/>
      <c r="G124" s="51"/>
      <c r="H124" s="50"/>
    </row>
    <row r="125" spans="1:8">
      <c r="A125" s="38"/>
      <c r="B125" s="37" t="s">
        <v>41</v>
      </c>
      <c r="C125" s="33"/>
      <c r="D125" s="35"/>
      <c r="E125" s="35"/>
      <c r="F125" s="35"/>
      <c r="G125" s="36">
        <f>ROUND(SUM(G121:G124)*1.05,0)</f>
        <v>10</v>
      </c>
      <c r="H125" s="38" t="s">
        <v>7</v>
      </c>
    </row>
    <row r="126" spans="1:8">
      <c r="A126" s="38"/>
      <c r="B126" s="37"/>
      <c r="C126" s="33"/>
      <c r="D126" s="35"/>
      <c r="E126" s="35"/>
      <c r="F126" s="35"/>
      <c r="G126" s="36"/>
      <c r="H126" s="38"/>
    </row>
    <row r="127" spans="1:8">
      <c r="A127" s="38"/>
      <c r="B127" s="37" t="s">
        <v>78</v>
      </c>
      <c r="C127" s="33"/>
      <c r="D127" s="36" t="s">
        <v>79</v>
      </c>
      <c r="E127" s="36"/>
      <c r="F127" s="35"/>
      <c r="G127" s="36">
        <f>G118</f>
        <v>7</v>
      </c>
      <c r="H127" s="38" t="s">
        <v>7</v>
      </c>
    </row>
    <row r="128" spans="1:8">
      <c r="A128" s="38"/>
      <c r="B128" s="37" t="s">
        <v>78</v>
      </c>
      <c r="C128" s="144"/>
      <c r="D128" s="145" t="s">
        <v>734</v>
      </c>
      <c r="E128" s="146"/>
      <c r="F128" s="147"/>
      <c r="G128" s="36">
        <f>G125</f>
        <v>10</v>
      </c>
      <c r="H128" s="38" t="s">
        <v>7</v>
      </c>
    </row>
    <row r="129" spans="1:8">
      <c r="A129" s="38"/>
      <c r="B129" s="37"/>
      <c r="C129" s="36"/>
      <c r="D129" s="36"/>
      <c r="E129" s="35"/>
      <c r="F129" s="36" t="s">
        <v>23</v>
      </c>
      <c r="G129" s="36">
        <f>SUM(G127:G128)</f>
        <v>17</v>
      </c>
      <c r="H129" s="38" t="s">
        <v>7</v>
      </c>
    </row>
    <row r="130" spans="1:8">
      <c r="A130" s="38"/>
      <c r="B130" s="34"/>
      <c r="C130" s="33"/>
      <c r="D130" s="35"/>
      <c r="E130" s="35"/>
      <c r="F130" s="35"/>
      <c r="G130" s="35"/>
      <c r="H130" s="33"/>
    </row>
    <row r="131" spans="1:8">
      <c r="A131" s="38" t="s">
        <v>81</v>
      </c>
      <c r="B131" s="37" t="s">
        <v>82</v>
      </c>
      <c r="C131" s="33"/>
      <c r="D131" s="35"/>
      <c r="E131" s="35"/>
      <c r="F131" s="35"/>
      <c r="G131" s="35"/>
      <c r="H131" s="33"/>
    </row>
    <row r="132" spans="1:8">
      <c r="A132" s="38"/>
      <c r="B132" s="37" t="s">
        <v>83</v>
      </c>
      <c r="C132" s="33"/>
      <c r="D132" s="35"/>
      <c r="E132" s="35"/>
      <c r="F132" s="35"/>
      <c r="G132" s="35"/>
      <c r="H132" s="33"/>
    </row>
    <row r="133" spans="1:8">
      <c r="A133" s="38"/>
      <c r="B133" s="34" t="s">
        <v>215</v>
      </c>
      <c r="C133" s="33">
        <v>3</v>
      </c>
      <c r="D133" s="35">
        <v>15.23</v>
      </c>
      <c r="E133" s="35">
        <v>0.23</v>
      </c>
      <c r="F133" s="35">
        <v>0.38</v>
      </c>
      <c r="G133" s="35">
        <f>PRODUCT(C133:F133)</f>
        <v>3.9933059999999996</v>
      </c>
      <c r="H133" s="33" t="s">
        <v>7</v>
      </c>
    </row>
    <row r="134" spans="1:8">
      <c r="A134" s="38"/>
      <c r="B134" s="37" t="s">
        <v>85</v>
      </c>
      <c r="C134" s="33"/>
      <c r="D134" s="35"/>
      <c r="E134" s="35"/>
      <c r="F134" s="35"/>
      <c r="G134" s="35"/>
      <c r="H134" s="33"/>
    </row>
    <row r="135" spans="1:8">
      <c r="A135" s="38"/>
      <c r="B135" s="34" t="s">
        <v>265</v>
      </c>
      <c r="C135" s="33">
        <v>5</v>
      </c>
      <c r="D135" s="35">
        <v>7.78</v>
      </c>
      <c r="E135" s="35">
        <v>0.23</v>
      </c>
      <c r="F135" s="35">
        <v>0.38</v>
      </c>
      <c r="G135" s="35">
        <f t="shared" ref="G135" si="1">PRODUCT(C135:F135)</f>
        <v>3.3998599999999999</v>
      </c>
      <c r="H135" s="33" t="s">
        <v>7</v>
      </c>
    </row>
    <row r="136" spans="1:8">
      <c r="A136" s="53"/>
      <c r="B136" s="55"/>
      <c r="C136" s="50"/>
      <c r="D136" s="51"/>
      <c r="E136" s="51"/>
      <c r="F136" s="51"/>
      <c r="G136" s="51"/>
      <c r="H136" s="50"/>
    </row>
    <row r="137" spans="1:8">
      <c r="A137" s="38"/>
      <c r="B137" s="37" t="s">
        <v>41</v>
      </c>
      <c r="C137" s="33"/>
      <c r="D137" s="35"/>
      <c r="E137" s="35"/>
      <c r="F137" s="35"/>
      <c r="G137" s="36">
        <f>ROUND(SUM(G133:G136)*1.05,0)</f>
        <v>8</v>
      </c>
      <c r="H137" s="38" t="s">
        <v>7</v>
      </c>
    </row>
    <row r="138" spans="1:8">
      <c r="A138" s="44"/>
      <c r="B138" s="48"/>
      <c r="C138" s="40"/>
      <c r="D138" s="42"/>
      <c r="E138" s="42"/>
      <c r="F138" s="42"/>
      <c r="G138" s="45"/>
      <c r="H138" s="44"/>
    </row>
    <row r="139" spans="1:8">
      <c r="A139" s="38" t="s">
        <v>86</v>
      </c>
      <c r="B139" s="37" t="s">
        <v>87</v>
      </c>
      <c r="C139" s="33"/>
      <c r="D139" s="35"/>
      <c r="E139" s="35"/>
      <c r="F139" s="35"/>
      <c r="G139" s="35"/>
      <c r="H139" s="33"/>
    </row>
    <row r="140" spans="1:8">
      <c r="A140" s="38"/>
      <c r="B140" s="149" t="s">
        <v>266</v>
      </c>
      <c r="C140" s="33"/>
      <c r="D140" s="35"/>
      <c r="E140" s="35"/>
      <c r="F140" s="35"/>
      <c r="G140" s="35"/>
      <c r="H140" s="33"/>
    </row>
    <row r="141" spans="1:8">
      <c r="A141" s="38"/>
      <c r="B141" s="37" t="s">
        <v>83</v>
      </c>
      <c r="C141" s="33"/>
      <c r="D141" s="35"/>
      <c r="E141" s="35"/>
      <c r="F141" s="35"/>
      <c r="G141" s="35"/>
      <c r="H141" s="33"/>
    </row>
    <row r="142" spans="1:8">
      <c r="A142" s="38"/>
      <c r="B142" s="34"/>
      <c r="C142" s="33">
        <v>3</v>
      </c>
      <c r="D142" s="35">
        <v>15.23</v>
      </c>
      <c r="E142" s="35">
        <v>0.23</v>
      </c>
      <c r="F142" s="35">
        <v>0.375</v>
      </c>
      <c r="G142" s="35">
        <f>PRODUCT(C142:F142)</f>
        <v>3.9407624999999999</v>
      </c>
      <c r="H142" s="33" t="s">
        <v>7</v>
      </c>
    </row>
    <row r="143" spans="1:8">
      <c r="A143" s="44"/>
      <c r="B143" s="34"/>
      <c r="C143" s="40">
        <v>5</v>
      </c>
      <c r="D143" s="42">
        <v>7.75</v>
      </c>
      <c r="E143" s="42">
        <v>0.23</v>
      </c>
      <c r="F143" s="42">
        <v>0.45</v>
      </c>
      <c r="G143" s="35">
        <f>PRODUCT(C143:F143)</f>
        <v>4.0106250000000001</v>
      </c>
      <c r="H143" s="33" t="s">
        <v>7</v>
      </c>
    </row>
    <row r="144" spans="1:8">
      <c r="A144" s="44"/>
      <c r="B144" s="41"/>
      <c r="C144" s="40">
        <v>1</v>
      </c>
      <c r="D144" s="42">
        <v>4.2</v>
      </c>
      <c r="E144" s="42">
        <v>0.23</v>
      </c>
      <c r="F144" s="42">
        <v>0.45</v>
      </c>
      <c r="G144" s="35">
        <f>PRODUCT(C144:F144)</f>
        <v>0.43470000000000003</v>
      </c>
      <c r="H144" s="33" t="s">
        <v>7</v>
      </c>
    </row>
    <row r="145" spans="1:8">
      <c r="A145" s="38"/>
      <c r="B145" s="149" t="s">
        <v>735</v>
      </c>
      <c r="C145" s="33"/>
      <c r="D145" s="35"/>
      <c r="E145" s="35"/>
      <c r="F145" s="35"/>
      <c r="G145" s="35"/>
      <c r="H145" s="33"/>
    </row>
    <row r="146" spans="1:8">
      <c r="A146" s="38"/>
      <c r="B146" s="34"/>
      <c r="C146" s="33">
        <v>3</v>
      </c>
      <c r="D146" s="35">
        <v>15.23</v>
      </c>
      <c r="E146" s="35">
        <v>0.23</v>
      </c>
      <c r="F146" s="35">
        <v>0.375</v>
      </c>
      <c r="G146" s="35">
        <f>PRODUCT(C146:F146)</f>
        <v>3.9407624999999999</v>
      </c>
      <c r="H146" s="33" t="s">
        <v>7</v>
      </c>
    </row>
    <row r="147" spans="1:8">
      <c r="A147" s="44"/>
      <c r="B147" s="34"/>
      <c r="C147" s="40">
        <v>5</v>
      </c>
      <c r="D147" s="42">
        <v>7.75</v>
      </c>
      <c r="E147" s="42">
        <v>0.23</v>
      </c>
      <c r="F147" s="42">
        <v>0.45</v>
      </c>
      <c r="G147" s="35">
        <f>PRODUCT(C147:F147)</f>
        <v>4.0106250000000001</v>
      </c>
      <c r="H147" s="33" t="s">
        <v>7</v>
      </c>
    </row>
    <row r="148" spans="1:8">
      <c r="A148" s="38"/>
      <c r="B148" s="37"/>
      <c r="C148" s="40">
        <v>1</v>
      </c>
      <c r="D148" s="42">
        <v>4.2</v>
      </c>
      <c r="E148" s="42">
        <v>0.23</v>
      </c>
      <c r="F148" s="42">
        <v>0.45</v>
      </c>
      <c r="G148" s="35">
        <f>PRODUCT(C148:F148)</f>
        <v>0.43470000000000003</v>
      </c>
      <c r="H148" s="33"/>
    </row>
    <row r="149" spans="1:8">
      <c r="A149" s="53"/>
      <c r="B149" s="55"/>
      <c r="C149" s="50"/>
      <c r="D149" s="51"/>
      <c r="E149" s="51"/>
      <c r="F149" s="51"/>
      <c r="G149" s="51"/>
      <c r="H149" s="50"/>
    </row>
    <row r="150" spans="1:8">
      <c r="A150" s="38"/>
      <c r="B150" s="37"/>
      <c r="C150" s="33"/>
      <c r="D150" s="35"/>
      <c r="E150" s="35"/>
      <c r="F150" s="36" t="s">
        <v>33</v>
      </c>
      <c r="G150" s="36">
        <f>ROUND(SUM(G142:G149)*1.05,0)</f>
        <v>18</v>
      </c>
      <c r="H150" s="36" t="s">
        <v>7</v>
      </c>
    </row>
    <row r="151" spans="1:8">
      <c r="A151" s="38"/>
      <c r="B151" s="37"/>
      <c r="C151" s="33"/>
      <c r="D151" s="35"/>
      <c r="E151" s="35"/>
      <c r="F151" s="36"/>
      <c r="G151" s="36"/>
      <c r="H151" s="36"/>
    </row>
    <row r="152" spans="1:8">
      <c r="A152" s="38"/>
      <c r="B152" s="150" t="s">
        <v>88</v>
      </c>
      <c r="C152" s="33"/>
      <c r="D152" s="36" t="s">
        <v>734</v>
      </c>
      <c r="E152" s="36"/>
      <c r="F152" s="36"/>
      <c r="G152" s="36">
        <f>G150</f>
        <v>18</v>
      </c>
      <c r="H152" s="38" t="s">
        <v>7</v>
      </c>
    </row>
    <row r="153" spans="1:8">
      <c r="A153" s="38"/>
      <c r="B153" s="37"/>
      <c r="C153" s="33"/>
      <c r="D153" s="35"/>
      <c r="E153" s="35"/>
      <c r="F153" s="35"/>
      <c r="G153" s="36"/>
      <c r="H153" s="36"/>
    </row>
    <row r="154" spans="1:8">
      <c r="A154" s="38" t="s">
        <v>89</v>
      </c>
      <c r="B154" s="37" t="s">
        <v>90</v>
      </c>
      <c r="C154" s="33"/>
      <c r="D154" s="35"/>
      <c r="E154" s="35"/>
      <c r="F154" s="35"/>
      <c r="G154" s="35"/>
      <c r="H154" s="33"/>
    </row>
    <row r="155" spans="1:8">
      <c r="A155" s="38"/>
      <c r="B155" s="37" t="s">
        <v>268</v>
      </c>
    </row>
    <row r="156" spans="1:8">
      <c r="A156" s="38"/>
      <c r="B156" s="34" t="s">
        <v>581</v>
      </c>
      <c r="C156" s="33">
        <v>1</v>
      </c>
      <c r="D156" s="35">
        <v>12.23</v>
      </c>
      <c r="E156" s="35">
        <v>7.75</v>
      </c>
      <c r="F156" s="148">
        <v>0.125</v>
      </c>
      <c r="G156" s="35">
        <f>PRODUCT(C156:F156)</f>
        <v>11.8478125</v>
      </c>
      <c r="H156" s="33" t="s">
        <v>7</v>
      </c>
    </row>
    <row r="157" spans="1:8">
      <c r="A157" s="38"/>
      <c r="B157" s="37" t="s">
        <v>223</v>
      </c>
    </row>
    <row r="158" spans="1:8">
      <c r="A158" s="38"/>
      <c r="B158" s="34" t="s">
        <v>581</v>
      </c>
      <c r="C158" s="33">
        <v>1</v>
      </c>
      <c r="D158" s="35">
        <v>15.23</v>
      </c>
      <c r="E158" s="35">
        <v>7.75</v>
      </c>
      <c r="F158" s="148">
        <v>0.125</v>
      </c>
      <c r="G158" s="35">
        <f>PRODUCT(C158:F158)</f>
        <v>14.7540625</v>
      </c>
      <c r="H158" s="33" t="s">
        <v>7</v>
      </c>
    </row>
    <row r="159" spans="1:8">
      <c r="A159" s="38"/>
      <c r="B159" s="34"/>
      <c r="C159" s="33"/>
      <c r="D159" s="35"/>
      <c r="E159" s="35"/>
      <c r="F159" s="35"/>
      <c r="G159" s="36" t="s">
        <v>34</v>
      </c>
      <c r="H159" s="33"/>
    </row>
    <row r="160" spans="1:8">
      <c r="A160" s="44"/>
      <c r="B160" s="41"/>
      <c r="C160" s="33"/>
      <c r="D160" s="35"/>
      <c r="E160" s="35"/>
      <c r="F160" s="35"/>
      <c r="G160" s="36">
        <f>ROUNDUP(SUM(G156:G159)*1.05,0)</f>
        <v>28</v>
      </c>
      <c r="H160" s="38" t="s">
        <v>7</v>
      </c>
    </row>
    <row r="161" spans="1:8">
      <c r="A161" s="38"/>
      <c r="B161" s="34"/>
      <c r="C161" s="33"/>
      <c r="D161" s="35"/>
      <c r="E161" s="35"/>
      <c r="F161" s="35"/>
      <c r="G161" s="36"/>
      <c r="H161" s="38"/>
    </row>
    <row r="162" spans="1:8">
      <c r="A162" s="38"/>
      <c r="B162" s="150" t="s">
        <v>90</v>
      </c>
      <c r="C162" s="33"/>
      <c r="D162" s="36" t="s">
        <v>734</v>
      </c>
      <c r="E162" s="36"/>
      <c r="F162" s="36"/>
      <c r="G162" s="36">
        <f>G160</f>
        <v>28</v>
      </c>
      <c r="H162" s="36" t="s">
        <v>7</v>
      </c>
    </row>
    <row r="163" spans="1:8">
      <c r="A163" s="44"/>
      <c r="B163" s="282"/>
      <c r="C163" s="40"/>
      <c r="D163" s="45"/>
      <c r="E163" s="45"/>
      <c r="F163" s="45"/>
      <c r="G163" s="45"/>
      <c r="H163" s="45"/>
    </row>
    <row r="164" spans="1:8">
      <c r="A164" s="38" t="s">
        <v>170</v>
      </c>
      <c r="B164" s="37" t="s">
        <v>93</v>
      </c>
      <c r="C164" s="33"/>
      <c r="D164" s="35"/>
      <c r="E164" s="35"/>
      <c r="F164" s="36"/>
      <c r="G164" s="36"/>
      <c r="H164" s="36"/>
    </row>
    <row r="165" spans="1:8">
      <c r="A165" s="44"/>
      <c r="B165" s="48" t="s">
        <v>80</v>
      </c>
      <c r="C165" s="40"/>
      <c r="D165" s="42"/>
      <c r="E165" s="42"/>
      <c r="F165" s="45"/>
      <c r="G165" s="45"/>
      <c r="H165" s="45"/>
    </row>
    <row r="166" spans="1:8">
      <c r="A166" s="38"/>
      <c r="B166" s="37" t="s">
        <v>94</v>
      </c>
      <c r="C166" s="33"/>
      <c r="D166" s="35"/>
      <c r="E166" s="35"/>
      <c r="F166" s="35"/>
      <c r="G166" s="35"/>
      <c r="H166" s="33"/>
    </row>
    <row r="167" spans="1:8">
      <c r="A167" s="38"/>
      <c r="B167" s="34" t="s">
        <v>95</v>
      </c>
      <c r="C167" s="33">
        <v>1</v>
      </c>
      <c r="D167" s="35">
        <v>4.5</v>
      </c>
      <c r="E167" s="35">
        <v>1.5</v>
      </c>
      <c r="F167" s="148">
        <v>0.17499999999999999</v>
      </c>
      <c r="G167" s="35">
        <f t="shared" ref="G167:G172" si="2">PRODUCT(C167:F167)</f>
        <v>1.1812499999999999</v>
      </c>
      <c r="H167" s="35" t="s">
        <v>7</v>
      </c>
    </row>
    <row r="168" spans="1:8">
      <c r="A168" s="38"/>
      <c r="B168" s="34" t="s">
        <v>96</v>
      </c>
      <c r="C168" s="33">
        <v>12</v>
      </c>
      <c r="D168" s="35">
        <v>1.5</v>
      </c>
      <c r="E168" s="35">
        <v>0.3</v>
      </c>
      <c r="F168" s="35">
        <v>0.15</v>
      </c>
      <c r="G168" s="35">
        <f t="shared" si="2"/>
        <v>0.80999999999999994</v>
      </c>
      <c r="H168" s="35" t="s">
        <v>7</v>
      </c>
    </row>
    <row r="169" spans="1:8">
      <c r="A169" s="38"/>
      <c r="B169" s="34" t="s">
        <v>97</v>
      </c>
      <c r="C169" s="33">
        <v>1</v>
      </c>
      <c r="D169" s="35">
        <v>3</v>
      </c>
      <c r="E169" s="35">
        <v>1.5</v>
      </c>
      <c r="F169" s="148">
        <v>0.17499999999999999</v>
      </c>
      <c r="G169" s="35">
        <f t="shared" si="2"/>
        <v>0.78749999999999998</v>
      </c>
      <c r="H169" s="35" t="s">
        <v>7</v>
      </c>
    </row>
    <row r="170" spans="1:8">
      <c r="A170" s="38"/>
      <c r="B170" s="34" t="s">
        <v>98</v>
      </c>
      <c r="C170" s="33">
        <v>1</v>
      </c>
      <c r="D170" s="35">
        <v>3</v>
      </c>
      <c r="E170" s="35">
        <v>0.23</v>
      </c>
      <c r="F170" s="148">
        <v>0.47499999999999998</v>
      </c>
      <c r="G170" s="35">
        <f t="shared" si="2"/>
        <v>0.32774999999999999</v>
      </c>
      <c r="H170" s="35" t="s">
        <v>7</v>
      </c>
    </row>
    <row r="171" spans="1:8">
      <c r="A171" s="38"/>
      <c r="B171" s="34" t="s">
        <v>1051</v>
      </c>
      <c r="C171" s="33">
        <v>1</v>
      </c>
      <c r="D171" s="35">
        <v>4.5</v>
      </c>
      <c r="E171" s="35">
        <v>1.5</v>
      </c>
      <c r="F171" s="148">
        <v>0.17499999999999999</v>
      </c>
      <c r="G171" s="35">
        <f t="shared" si="2"/>
        <v>1.1812499999999999</v>
      </c>
      <c r="H171" s="36" t="s">
        <v>7</v>
      </c>
    </row>
    <row r="172" spans="1:8">
      <c r="A172" s="44"/>
      <c r="B172" s="34" t="s">
        <v>96</v>
      </c>
      <c r="C172" s="33">
        <v>12</v>
      </c>
      <c r="D172" s="35">
        <v>1.5</v>
      </c>
      <c r="E172" s="35">
        <v>0.3</v>
      </c>
      <c r="F172" s="35">
        <v>0.15</v>
      </c>
      <c r="G172" s="35">
        <f t="shared" si="2"/>
        <v>0.80999999999999994</v>
      </c>
      <c r="H172" s="45"/>
    </row>
    <row r="173" spans="1:8">
      <c r="A173" s="38"/>
      <c r="B173" s="34"/>
      <c r="C173" s="33"/>
      <c r="D173" s="35"/>
      <c r="E173" s="35"/>
      <c r="F173" s="35"/>
      <c r="G173" s="36">
        <f>ROUND(SUM(G167:G172)*1.05,0)</f>
        <v>5</v>
      </c>
      <c r="H173" s="36" t="s">
        <v>7</v>
      </c>
    </row>
    <row r="174" spans="1:8">
      <c r="A174" s="38"/>
      <c r="B174" s="37"/>
      <c r="C174" s="33"/>
      <c r="D174" s="35"/>
      <c r="E174" s="35"/>
      <c r="F174" s="35"/>
      <c r="G174" s="36"/>
      <c r="H174" s="36"/>
    </row>
    <row r="175" spans="1:8">
      <c r="A175" s="38"/>
      <c r="B175" s="37" t="s">
        <v>99</v>
      </c>
      <c r="C175" s="33"/>
      <c r="D175" s="36" t="s">
        <v>80</v>
      </c>
      <c r="E175" s="36"/>
      <c r="F175" s="36" t="s">
        <v>23</v>
      </c>
      <c r="G175" s="36">
        <f>G173</f>
        <v>5</v>
      </c>
      <c r="H175" s="36" t="s">
        <v>7</v>
      </c>
    </row>
    <row r="176" spans="1:8">
      <c r="A176" s="44"/>
      <c r="B176" s="48"/>
      <c r="C176" s="40"/>
      <c r="D176" s="45"/>
      <c r="E176" s="312"/>
      <c r="F176" s="313"/>
      <c r="G176" s="45"/>
      <c r="H176" s="45"/>
    </row>
    <row r="177" spans="1:10">
      <c r="A177" s="38"/>
      <c r="B177" s="34"/>
      <c r="C177" s="33"/>
      <c r="D177" s="35"/>
      <c r="E177" s="649" t="s">
        <v>110</v>
      </c>
      <c r="F177" s="650"/>
      <c r="G177" s="36">
        <f>SUM(G175:G176)</f>
        <v>5</v>
      </c>
      <c r="H177" s="36" t="s">
        <v>7</v>
      </c>
    </row>
    <row r="178" spans="1:10">
      <c r="A178" s="44"/>
      <c r="B178" s="41"/>
      <c r="C178" s="40"/>
      <c r="D178" s="42"/>
      <c r="E178" s="42"/>
      <c r="F178" s="42"/>
      <c r="G178" s="45"/>
      <c r="H178" s="45"/>
    </row>
    <row r="179" spans="1:10">
      <c r="A179" s="38" t="s">
        <v>171</v>
      </c>
      <c r="B179" s="37" t="s">
        <v>100</v>
      </c>
      <c r="C179" s="33"/>
      <c r="D179" s="35"/>
      <c r="E179" s="35"/>
      <c r="F179" s="36"/>
      <c r="G179" s="36"/>
      <c r="H179" s="38"/>
    </row>
    <row r="180" spans="1:10">
      <c r="A180" s="38"/>
      <c r="B180" s="37" t="s">
        <v>268</v>
      </c>
    </row>
    <row r="181" spans="1:10">
      <c r="A181" s="38"/>
      <c r="B181" s="85"/>
      <c r="C181" s="33">
        <v>2</v>
      </c>
      <c r="D181" s="35">
        <v>15.23</v>
      </c>
      <c r="E181" s="35">
        <v>0.2</v>
      </c>
      <c r="F181" s="35">
        <v>0.45</v>
      </c>
      <c r="G181" s="35">
        <f t="shared" ref="G181" si="3">PRODUCT(C181:F181)</f>
        <v>2.7414000000000005</v>
      </c>
      <c r="H181" s="33" t="s">
        <v>7</v>
      </c>
    </row>
    <row r="182" spans="1:10">
      <c r="A182" s="44"/>
      <c r="B182" s="85"/>
      <c r="C182" s="40">
        <v>3</v>
      </c>
      <c r="D182" s="42">
        <v>7.75</v>
      </c>
      <c r="E182" s="35">
        <v>0.2</v>
      </c>
      <c r="F182" s="35">
        <v>0.45</v>
      </c>
      <c r="G182" s="35">
        <f t="shared" ref="G182" si="4">PRODUCT(C182:F182)</f>
        <v>2.0925000000000002</v>
      </c>
      <c r="H182" s="33" t="s">
        <v>7</v>
      </c>
    </row>
    <row r="183" spans="1:10">
      <c r="A183" s="44"/>
      <c r="B183" s="90"/>
      <c r="C183" s="40">
        <v>1</v>
      </c>
      <c r="D183" s="42">
        <v>12</v>
      </c>
      <c r="E183" s="35">
        <v>0.2</v>
      </c>
      <c r="F183" s="35">
        <v>0.45</v>
      </c>
      <c r="G183" s="35">
        <f t="shared" ref="G183:G186" si="5">PRODUCT(C183:F183)</f>
        <v>1.0800000000000003</v>
      </c>
      <c r="H183" s="33" t="s">
        <v>7</v>
      </c>
    </row>
    <row r="184" spans="1:10">
      <c r="A184" s="44"/>
      <c r="B184" s="90"/>
      <c r="C184" s="40">
        <v>3</v>
      </c>
      <c r="D184" s="42">
        <v>3.5</v>
      </c>
      <c r="E184" s="35">
        <v>0.1</v>
      </c>
      <c r="F184" s="35">
        <v>0.25</v>
      </c>
      <c r="G184" s="35">
        <f t="shared" si="5"/>
        <v>0.26250000000000001</v>
      </c>
      <c r="H184" s="33" t="s">
        <v>7</v>
      </c>
    </row>
    <row r="185" spans="1:10">
      <c r="A185" s="44"/>
      <c r="B185" s="90"/>
      <c r="C185" s="40">
        <v>2</v>
      </c>
      <c r="D185" s="42">
        <v>3</v>
      </c>
      <c r="E185" s="35">
        <v>0.1</v>
      </c>
      <c r="F185" s="35">
        <v>0.25</v>
      </c>
      <c r="G185" s="35">
        <f t="shared" si="5"/>
        <v>0.15000000000000002</v>
      </c>
      <c r="H185" s="33" t="s">
        <v>7</v>
      </c>
    </row>
    <row r="186" spans="1:10">
      <c r="A186" s="44"/>
      <c r="B186" s="90"/>
      <c r="C186" s="40">
        <v>1</v>
      </c>
      <c r="D186" s="42">
        <v>6.1</v>
      </c>
      <c r="E186" s="35">
        <v>0.1</v>
      </c>
      <c r="F186" s="35">
        <v>0.25</v>
      </c>
      <c r="G186" s="35">
        <f t="shared" si="5"/>
        <v>0.1525</v>
      </c>
      <c r="H186" s="33" t="s">
        <v>7</v>
      </c>
    </row>
    <row r="187" spans="1:10">
      <c r="A187" s="38"/>
      <c r="B187" s="34"/>
      <c r="C187" s="33"/>
      <c r="D187" s="35"/>
      <c r="E187" s="35"/>
      <c r="F187" s="35"/>
      <c r="G187" s="35"/>
      <c r="H187" s="33"/>
    </row>
    <row r="188" spans="1:10">
      <c r="A188" s="38"/>
      <c r="B188" s="37" t="s">
        <v>100</v>
      </c>
      <c r="C188" s="33"/>
      <c r="D188" s="36" t="s">
        <v>734</v>
      </c>
      <c r="E188" s="35"/>
      <c r="F188" s="36" t="s">
        <v>23</v>
      </c>
      <c r="G188" s="36">
        <f>ROUND(SUM(G181:G187)*1.05,0)</f>
        <v>7</v>
      </c>
      <c r="H188" s="38" t="s">
        <v>7</v>
      </c>
    </row>
    <row r="189" spans="1:10">
      <c r="A189" s="38"/>
      <c r="B189" s="37"/>
      <c r="C189" s="33"/>
      <c r="D189" s="35"/>
      <c r="E189" s="35"/>
      <c r="F189" s="36"/>
      <c r="G189" s="36"/>
      <c r="H189" s="38"/>
    </row>
    <row r="190" spans="1:10">
      <c r="A190" s="38" t="s">
        <v>717</v>
      </c>
      <c r="B190" s="37" t="s">
        <v>105</v>
      </c>
      <c r="C190" s="33"/>
      <c r="D190" s="35"/>
      <c r="E190" s="35"/>
      <c r="F190" s="36"/>
      <c r="G190" s="36"/>
      <c r="H190" s="38"/>
      <c r="I190" s="226"/>
    </row>
    <row r="191" spans="1:10">
      <c r="A191" s="53"/>
      <c r="B191" s="37" t="s">
        <v>268</v>
      </c>
      <c r="C191" s="50"/>
      <c r="D191" s="51"/>
      <c r="E191" s="51"/>
      <c r="F191" s="52"/>
      <c r="G191" s="52"/>
      <c r="H191" s="53"/>
      <c r="I191" s="226"/>
    </row>
    <row r="192" spans="1:10">
      <c r="A192" s="44"/>
      <c r="B192" s="41"/>
      <c r="C192" s="33">
        <v>2</v>
      </c>
      <c r="D192" s="35">
        <v>16.43</v>
      </c>
      <c r="E192" s="35">
        <v>0.6</v>
      </c>
      <c r="F192" s="35">
        <v>7.4999999999999997E-2</v>
      </c>
      <c r="G192" s="35">
        <f t="shared" ref="G192" si="6">PRODUCT(C192:F192)</f>
        <v>1.4786999999999997</v>
      </c>
      <c r="H192" s="33" t="s">
        <v>7</v>
      </c>
      <c r="I192" s="4"/>
      <c r="J192" s="4"/>
    </row>
    <row r="193" spans="1:10">
      <c r="A193" s="44"/>
      <c r="B193" s="41"/>
      <c r="C193" s="40">
        <v>2</v>
      </c>
      <c r="D193" s="42">
        <v>7.75</v>
      </c>
      <c r="E193" s="35">
        <v>0.6</v>
      </c>
      <c r="F193" s="35">
        <v>7.4999999999999997E-2</v>
      </c>
      <c r="G193" s="35">
        <f t="shared" ref="G193" si="7">PRODUCT(C193:F193)</f>
        <v>0.6974999999999999</v>
      </c>
      <c r="H193" s="33" t="s">
        <v>7</v>
      </c>
      <c r="I193" s="5"/>
      <c r="J193" s="4"/>
    </row>
    <row r="194" spans="1:10">
      <c r="A194" s="53"/>
      <c r="B194" s="55"/>
      <c r="C194" s="50"/>
      <c r="D194" s="51"/>
      <c r="E194" s="51"/>
      <c r="F194" s="51"/>
      <c r="G194" s="51"/>
      <c r="H194" s="50"/>
    </row>
    <row r="195" spans="1:10">
      <c r="A195" s="38"/>
      <c r="B195" s="34"/>
      <c r="C195" s="33"/>
      <c r="D195" s="36"/>
      <c r="E195" s="35"/>
      <c r="F195" s="36"/>
      <c r="G195" s="36">
        <f>ROUND(SUM(G192:G194)*1.1,0)</f>
        <v>2</v>
      </c>
      <c r="H195" s="38" t="s">
        <v>7</v>
      </c>
    </row>
    <row r="196" spans="1:10">
      <c r="A196" s="38"/>
      <c r="B196" s="34"/>
      <c r="C196" s="33"/>
      <c r="D196" s="35"/>
      <c r="E196" s="35"/>
      <c r="F196" s="36"/>
      <c r="G196" s="36"/>
      <c r="H196" s="38"/>
    </row>
    <row r="197" spans="1:10">
      <c r="A197" s="38"/>
      <c r="B197" s="37" t="s">
        <v>106</v>
      </c>
      <c r="C197" s="11"/>
      <c r="D197" s="36" t="s">
        <v>734</v>
      </c>
      <c r="E197" s="35"/>
      <c r="F197" s="36" t="s">
        <v>23</v>
      </c>
      <c r="G197" s="36">
        <f>G195</f>
        <v>2</v>
      </c>
      <c r="H197" s="38" t="s">
        <v>7</v>
      </c>
    </row>
    <row r="198" spans="1:10">
      <c r="A198" s="38"/>
      <c r="B198" s="37"/>
      <c r="C198" s="11"/>
      <c r="D198" s="36"/>
      <c r="E198" s="35"/>
      <c r="F198" s="36"/>
      <c r="G198" s="36"/>
      <c r="H198" s="38"/>
    </row>
    <row r="199" spans="1:10">
      <c r="A199" s="38"/>
      <c r="B199" s="37" t="s">
        <v>107</v>
      </c>
      <c r="C199" s="33"/>
      <c r="D199" s="35"/>
      <c r="E199" s="35"/>
      <c r="F199" s="35"/>
      <c r="G199" s="36"/>
      <c r="H199" s="38"/>
    </row>
    <row r="200" spans="1:10">
      <c r="A200" s="38"/>
      <c r="B200" s="37" t="s">
        <v>108</v>
      </c>
      <c r="C200" s="33"/>
      <c r="D200" s="35"/>
      <c r="E200" s="35"/>
      <c r="F200" s="35"/>
      <c r="G200" s="36">
        <f>G111+G127+G137</f>
        <v>38</v>
      </c>
      <c r="H200" s="38" t="s">
        <v>7</v>
      </c>
    </row>
    <row r="201" spans="1:10" ht="16.5" customHeight="1">
      <c r="A201" s="38"/>
      <c r="B201" s="37" t="s">
        <v>109</v>
      </c>
      <c r="C201" s="33"/>
      <c r="D201" s="35"/>
      <c r="E201" s="35"/>
      <c r="F201" s="35"/>
      <c r="G201" s="36">
        <f>G128+G152+G162+G177</f>
        <v>61</v>
      </c>
      <c r="H201" s="38" t="s">
        <v>7</v>
      </c>
    </row>
    <row r="202" spans="1:10" s="4" customFormat="1">
      <c r="A202" s="44"/>
      <c r="B202" s="48" t="s">
        <v>496</v>
      </c>
      <c r="C202" s="40"/>
      <c r="D202" s="42"/>
      <c r="E202" s="176"/>
      <c r="F202" s="46"/>
      <c r="G202" s="45">
        <f>G197+G188</f>
        <v>9</v>
      </c>
      <c r="H202" s="38" t="s">
        <v>7</v>
      </c>
      <c r="I202"/>
      <c r="J202"/>
    </row>
    <row r="203" spans="1:10" s="4" customFormat="1">
      <c r="A203" s="38"/>
      <c r="B203" s="37"/>
      <c r="C203" s="33"/>
      <c r="D203" s="35"/>
      <c r="E203" s="645" t="s">
        <v>110</v>
      </c>
      <c r="F203" s="646"/>
      <c r="G203" s="36">
        <f>SUM(G200:G202)</f>
        <v>108</v>
      </c>
      <c r="H203" s="38" t="s">
        <v>7</v>
      </c>
      <c r="I203"/>
      <c r="J203"/>
    </row>
    <row r="204" spans="1:10">
      <c r="A204" s="38"/>
      <c r="B204" s="37"/>
      <c r="C204" s="33"/>
      <c r="D204" s="35"/>
      <c r="E204" s="35"/>
      <c r="F204" s="36"/>
      <c r="G204" s="36"/>
      <c r="H204" s="38"/>
    </row>
    <row r="205" spans="1:10">
      <c r="A205" s="38">
        <f>A106+1</f>
        <v>10</v>
      </c>
      <c r="B205" s="107" t="s">
        <v>111</v>
      </c>
      <c r="C205" s="108"/>
      <c r="D205" s="109"/>
      <c r="E205" s="109"/>
      <c r="F205" s="109"/>
      <c r="G205" s="109"/>
      <c r="H205" s="108"/>
    </row>
    <row r="206" spans="1:10">
      <c r="A206" s="38"/>
      <c r="B206" s="110" t="s">
        <v>112</v>
      </c>
      <c r="C206" s="108"/>
      <c r="D206" s="109">
        <f>G111</f>
        <v>23</v>
      </c>
      <c r="E206" s="109" t="s">
        <v>113</v>
      </c>
      <c r="F206" s="12">
        <v>60</v>
      </c>
      <c r="G206" s="109">
        <f t="shared" ref="G206:G213" si="8">F206*D206</f>
        <v>1380</v>
      </c>
      <c r="H206" s="108" t="s">
        <v>114</v>
      </c>
    </row>
    <row r="207" spans="1:10">
      <c r="A207" s="38"/>
      <c r="B207" s="110" t="s">
        <v>115</v>
      </c>
      <c r="C207" s="108"/>
      <c r="D207" s="109">
        <f>G137</f>
        <v>8</v>
      </c>
      <c r="E207" s="109" t="s">
        <v>113</v>
      </c>
      <c r="F207" s="12">
        <v>150</v>
      </c>
      <c r="G207" s="109">
        <f t="shared" si="8"/>
        <v>1200</v>
      </c>
      <c r="H207" s="108" t="s">
        <v>114</v>
      </c>
    </row>
    <row r="208" spans="1:10">
      <c r="A208" s="38"/>
      <c r="B208" s="110" t="s">
        <v>116</v>
      </c>
      <c r="C208" s="108"/>
      <c r="D208" s="109">
        <f>G129</f>
        <v>17</v>
      </c>
      <c r="E208" s="109" t="s">
        <v>113</v>
      </c>
      <c r="F208" s="12">
        <v>250</v>
      </c>
      <c r="G208" s="109">
        <f t="shared" si="8"/>
        <v>4250</v>
      </c>
      <c r="H208" s="108" t="s">
        <v>114</v>
      </c>
    </row>
    <row r="209" spans="1:8">
      <c r="A209" s="38"/>
      <c r="B209" s="110" t="s">
        <v>117</v>
      </c>
      <c r="C209" s="108"/>
      <c r="D209" s="109">
        <f>G152</f>
        <v>18</v>
      </c>
      <c r="E209" s="109" t="s">
        <v>113</v>
      </c>
      <c r="F209" s="12">
        <v>250</v>
      </c>
      <c r="G209" s="109">
        <f t="shared" si="8"/>
        <v>4500</v>
      </c>
      <c r="H209" s="108" t="s">
        <v>114</v>
      </c>
    </row>
    <row r="210" spans="1:8">
      <c r="A210" s="38"/>
      <c r="B210" s="110" t="s">
        <v>118</v>
      </c>
      <c r="C210" s="108"/>
      <c r="D210" s="109">
        <f>G162</f>
        <v>28</v>
      </c>
      <c r="E210" s="109" t="s">
        <v>113</v>
      </c>
      <c r="F210" s="12">
        <v>80</v>
      </c>
      <c r="G210" s="109">
        <f t="shared" si="8"/>
        <v>2240</v>
      </c>
      <c r="H210" s="108" t="s">
        <v>114</v>
      </c>
    </row>
    <row r="211" spans="1:8">
      <c r="A211" s="38"/>
      <c r="B211" s="110" t="s">
        <v>410</v>
      </c>
      <c r="C211" s="108"/>
      <c r="D211" s="109">
        <f>G177</f>
        <v>5</v>
      </c>
      <c r="E211" s="109" t="s">
        <v>113</v>
      </c>
      <c r="F211" s="12">
        <v>100</v>
      </c>
      <c r="G211" s="109">
        <f t="shared" si="8"/>
        <v>500</v>
      </c>
      <c r="H211" s="108" t="s">
        <v>114</v>
      </c>
    </row>
    <row r="212" spans="1:8">
      <c r="A212" s="38"/>
      <c r="B212" s="111" t="s">
        <v>409</v>
      </c>
      <c r="C212" s="108"/>
      <c r="D212" s="109">
        <f>G188</f>
        <v>7</v>
      </c>
      <c r="E212" s="109" t="s">
        <v>113</v>
      </c>
      <c r="F212" s="12">
        <v>80</v>
      </c>
      <c r="G212" s="109">
        <f t="shared" si="8"/>
        <v>560</v>
      </c>
      <c r="H212" s="108" t="s">
        <v>114</v>
      </c>
    </row>
    <row r="213" spans="1:8">
      <c r="A213" s="38"/>
      <c r="B213" s="111" t="s">
        <v>412</v>
      </c>
      <c r="C213" s="108"/>
      <c r="D213" s="109">
        <f>G197</f>
        <v>2</v>
      </c>
      <c r="E213" s="109" t="s">
        <v>113</v>
      </c>
      <c r="F213" s="12">
        <v>60</v>
      </c>
      <c r="G213" s="109">
        <f t="shared" si="8"/>
        <v>120</v>
      </c>
      <c r="H213" s="108" t="s">
        <v>114</v>
      </c>
    </row>
    <row r="214" spans="1:8">
      <c r="A214" s="38"/>
      <c r="B214" s="111"/>
      <c r="C214" s="108"/>
      <c r="D214" s="109">
        <f>ROUNDUP(SUM(D206:D213),0)</f>
        <v>108</v>
      </c>
      <c r="E214" s="109"/>
      <c r="F214" s="109"/>
      <c r="G214" s="109">
        <f>ROUND(SUM(G206:G213),0)</f>
        <v>14750</v>
      </c>
      <c r="H214" s="108" t="s">
        <v>114</v>
      </c>
    </row>
    <row r="215" spans="1:8">
      <c r="A215" s="38"/>
      <c r="B215" s="111" t="s">
        <v>119</v>
      </c>
      <c r="C215" s="108"/>
      <c r="D215" s="109"/>
      <c r="E215" s="109"/>
      <c r="F215" s="109"/>
      <c r="G215" s="109">
        <f>ROUND(+G214*5%,0)</f>
        <v>738</v>
      </c>
      <c r="H215" s="108" t="s">
        <v>114</v>
      </c>
    </row>
    <row r="216" spans="1:8">
      <c r="A216" s="38"/>
      <c r="B216" s="111"/>
      <c r="C216" s="108"/>
      <c r="D216" s="109"/>
      <c r="E216" s="109"/>
      <c r="F216" s="109"/>
      <c r="G216" s="109"/>
      <c r="H216" s="108"/>
    </row>
    <row r="217" spans="1:8">
      <c r="A217" s="38"/>
      <c r="B217" s="111"/>
      <c r="C217" s="108"/>
      <c r="D217" s="109"/>
      <c r="E217" s="109"/>
      <c r="F217" s="109"/>
      <c r="G217" s="112">
        <f>SUM(G214:G216)</f>
        <v>15488</v>
      </c>
      <c r="H217" s="113" t="s">
        <v>120</v>
      </c>
    </row>
    <row r="218" spans="1:8">
      <c r="A218" s="38"/>
      <c r="B218" s="111"/>
      <c r="C218" s="108"/>
      <c r="D218" s="109"/>
      <c r="E218" s="109"/>
      <c r="F218" s="112" t="s">
        <v>121</v>
      </c>
      <c r="G218" s="112">
        <f>ROUNDUP((G217/1000),0)</f>
        <v>16</v>
      </c>
      <c r="H218" s="113" t="s">
        <v>122</v>
      </c>
    </row>
    <row r="219" spans="1:8">
      <c r="A219" s="10"/>
      <c r="B219" s="114"/>
      <c r="C219" s="11"/>
      <c r="D219" s="11"/>
      <c r="E219" s="11"/>
      <c r="F219" s="11"/>
      <c r="G219" s="11"/>
      <c r="H219" s="11"/>
    </row>
    <row r="220" spans="1:8">
      <c r="A220" s="38">
        <f>A205+1</f>
        <v>11</v>
      </c>
      <c r="B220" s="37" t="s">
        <v>123</v>
      </c>
      <c r="C220" s="11"/>
      <c r="D220" s="11"/>
      <c r="E220" s="11"/>
      <c r="F220" s="11"/>
      <c r="G220" s="11"/>
      <c r="H220" s="11"/>
    </row>
    <row r="221" spans="1:8">
      <c r="A221" s="10"/>
      <c r="B221" s="29" t="str">
        <f>+B107</f>
        <v xml:space="preserve">Under Footing </v>
      </c>
      <c r="C221" s="11"/>
      <c r="D221" s="11"/>
      <c r="E221" s="11"/>
      <c r="F221" s="11"/>
      <c r="G221" s="35"/>
      <c r="H221" s="33"/>
    </row>
    <row r="222" spans="1:8">
      <c r="A222" s="10"/>
      <c r="B222" s="114" t="str">
        <f>+B108</f>
        <v>F1</v>
      </c>
      <c r="C222" s="11">
        <f>+C108</f>
        <v>12</v>
      </c>
      <c r="D222" s="11">
        <f>(D108*2)+(E108*2)</f>
        <v>7.2</v>
      </c>
      <c r="E222" s="11"/>
      <c r="F222" s="12">
        <f>+F108</f>
        <v>0.45</v>
      </c>
      <c r="G222" s="35">
        <f>PRODUCT(C222:F222)</f>
        <v>38.880000000000003</v>
      </c>
      <c r="H222" s="33" t="s">
        <v>6</v>
      </c>
    </row>
    <row r="223" spans="1:8">
      <c r="A223" s="296"/>
      <c r="B223" s="29"/>
      <c r="C223" s="11"/>
      <c r="D223" s="11"/>
      <c r="E223" s="11"/>
      <c r="F223" s="12"/>
      <c r="G223" s="51"/>
      <c r="H223" s="50"/>
    </row>
    <row r="224" spans="1:8">
      <c r="A224" s="296"/>
      <c r="B224" s="114" t="str">
        <f>+B109</f>
        <v>F2</v>
      </c>
      <c r="C224" s="11">
        <f>+C109</f>
        <v>2</v>
      </c>
      <c r="D224" s="11">
        <f>(D109*2)+(E109*2)</f>
        <v>8.4</v>
      </c>
      <c r="E224" s="11"/>
      <c r="F224" s="12">
        <f>+F109</f>
        <v>0.5</v>
      </c>
      <c r="G224" s="35">
        <f>PRODUCT(C224:F224)</f>
        <v>8.4</v>
      </c>
      <c r="H224" s="33" t="s">
        <v>6</v>
      </c>
    </row>
    <row r="225" spans="1:8">
      <c r="A225" s="296"/>
      <c r="B225" s="319"/>
      <c r="C225" s="320"/>
      <c r="D225" s="320"/>
      <c r="E225" s="320"/>
      <c r="F225" s="321"/>
      <c r="G225" s="51"/>
      <c r="H225" s="50"/>
    </row>
    <row r="226" spans="1:8">
      <c r="A226" s="10"/>
      <c r="B226" s="29" t="s">
        <v>269</v>
      </c>
      <c r="C226" s="11"/>
      <c r="D226" s="11"/>
      <c r="E226" s="11"/>
      <c r="F226" s="11"/>
      <c r="G226" s="36">
        <f>ROUND(SUM(G222:G225)*1.05,0)</f>
        <v>50</v>
      </c>
      <c r="H226" s="38" t="s">
        <v>6</v>
      </c>
    </row>
    <row r="227" spans="1:8">
      <c r="A227" s="10"/>
      <c r="B227" s="29"/>
      <c r="C227" s="11"/>
      <c r="D227" s="11"/>
      <c r="E227" s="11"/>
      <c r="F227" s="11"/>
      <c r="G227" s="36"/>
      <c r="H227" s="38"/>
    </row>
    <row r="228" spans="1:8">
      <c r="A228" s="10"/>
      <c r="B228" s="29" t="str">
        <f>+B113</f>
        <v>RCC Columns</v>
      </c>
      <c r="C228" s="11"/>
      <c r="D228" s="11"/>
      <c r="E228" s="11"/>
      <c r="F228" s="11"/>
      <c r="G228" s="11"/>
      <c r="H228" s="11"/>
    </row>
    <row r="229" spans="1:8">
      <c r="A229" s="10"/>
      <c r="B229" s="29" t="str">
        <f>+B115</f>
        <v xml:space="preserve">Below FFL </v>
      </c>
      <c r="C229" s="11"/>
      <c r="D229" s="11"/>
      <c r="E229" s="11"/>
      <c r="F229" s="11"/>
      <c r="G229" s="11"/>
      <c r="H229" s="11"/>
    </row>
    <row r="230" spans="1:8">
      <c r="A230" s="10"/>
      <c r="B230" s="114" t="str">
        <f>+B116</f>
        <v>C1</v>
      </c>
      <c r="C230" s="11">
        <f>+C116</f>
        <v>14</v>
      </c>
      <c r="D230" s="11">
        <f>+(D116+E116)*2</f>
        <v>1.36</v>
      </c>
      <c r="E230" s="11"/>
      <c r="F230" s="12">
        <f>+F116</f>
        <v>4.57</v>
      </c>
      <c r="G230" s="35">
        <f>PRODUCT(C230:F230)</f>
        <v>87.012800000000013</v>
      </c>
      <c r="H230" s="33" t="s">
        <v>6</v>
      </c>
    </row>
    <row r="231" spans="1:8">
      <c r="A231" s="296"/>
      <c r="B231" s="319"/>
      <c r="C231" s="320"/>
      <c r="D231" s="320"/>
      <c r="E231" s="320"/>
      <c r="F231" s="321"/>
      <c r="G231" s="51"/>
      <c r="H231" s="50"/>
    </row>
    <row r="232" spans="1:8">
      <c r="A232" s="10"/>
      <c r="B232" s="29"/>
      <c r="C232" s="11"/>
      <c r="D232" s="11"/>
      <c r="E232" s="11"/>
      <c r="F232" s="11"/>
      <c r="G232" s="36">
        <f>ROUND(SUM(G230:G231)*1.05,0)</f>
        <v>91</v>
      </c>
      <c r="H232" s="38" t="s">
        <v>6</v>
      </c>
    </row>
    <row r="233" spans="1:8">
      <c r="A233" s="10"/>
      <c r="B233" s="29" t="str">
        <f>+B120</f>
        <v xml:space="preserve">RCC for columns(above FFL upto GF)  </v>
      </c>
      <c r="C233" s="11"/>
      <c r="D233" s="11"/>
      <c r="E233" s="11"/>
      <c r="F233" s="11"/>
      <c r="G233" s="11"/>
      <c r="H233" s="11"/>
    </row>
    <row r="234" spans="1:8">
      <c r="A234" s="10"/>
      <c r="B234" s="114" t="str">
        <f>+B121</f>
        <v>C1</v>
      </c>
      <c r="C234" s="11">
        <f>+C121</f>
        <v>14</v>
      </c>
      <c r="D234" s="11">
        <f>+(D121+E121)*2</f>
        <v>1.36</v>
      </c>
      <c r="E234" s="11"/>
      <c r="F234" s="12">
        <f>+F121</f>
        <v>3.2</v>
      </c>
      <c r="G234" s="35">
        <f>PRODUCT(C234:F234)</f>
        <v>60.928000000000011</v>
      </c>
      <c r="H234" s="33" t="s">
        <v>6</v>
      </c>
    </row>
    <row r="235" spans="1:8">
      <c r="A235" s="63"/>
      <c r="B235" s="29" t="str">
        <f>+B122</f>
        <v>First Floor</v>
      </c>
      <c r="C235" s="11"/>
      <c r="D235" s="11"/>
      <c r="E235" s="11"/>
      <c r="F235" s="12"/>
      <c r="G235" s="42"/>
      <c r="H235" s="40"/>
    </row>
    <row r="236" spans="1:8">
      <c r="A236" s="63"/>
      <c r="B236" s="114" t="str">
        <f>+B123</f>
        <v>C1</v>
      </c>
      <c r="C236" s="11">
        <f>+C123</f>
        <v>14</v>
      </c>
      <c r="D236" s="11">
        <f>+(D123+E123)*2</f>
        <v>1.36</v>
      </c>
      <c r="E236" s="11"/>
      <c r="F236" s="12">
        <f>+F123</f>
        <v>3.2</v>
      </c>
      <c r="G236" s="35">
        <f>PRODUCT(C236:F236)</f>
        <v>60.928000000000011</v>
      </c>
      <c r="H236" s="33" t="s">
        <v>6</v>
      </c>
    </row>
    <row r="237" spans="1:8">
      <c r="A237" s="63"/>
      <c r="B237" s="178"/>
      <c r="C237" s="159"/>
      <c r="D237" s="159"/>
      <c r="E237" s="159"/>
      <c r="F237" s="152"/>
      <c r="G237" s="42"/>
      <c r="H237" s="40"/>
    </row>
    <row r="238" spans="1:8">
      <c r="A238" s="10"/>
      <c r="B238" s="114"/>
      <c r="C238" s="11"/>
      <c r="D238" s="11"/>
      <c r="E238" s="11"/>
      <c r="F238" s="12"/>
      <c r="G238" s="36">
        <f>ROUND(SUM(G234:G237)*1.1,0)</f>
        <v>134</v>
      </c>
      <c r="H238" s="38" t="s">
        <v>6</v>
      </c>
    </row>
    <row r="239" spans="1:8">
      <c r="A239" s="10"/>
      <c r="B239" s="114"/>
      <c r="C239" s="11"/>
      <c r="D239" s="11"/>
      <c r="E239" s="11"/>
      <c r="F239" s="11"/>
      <c r="G239" s="11"/>
      <c r="H239" s="11"/>
    </row>
    <row r="240" spans="1:8">
      <c r="A240" s="10"/>
      <c r="B240" s="29" t="s">
        <v>124</v>
      </c>
      <c r="C240" s="33"/>
      <c r="D240" s="36" t="s">
        <v>79</v>
      </c>
      <c r="E240" s="36"/>
      <c r="F240" s="11"/>
      <c r="G240" s="115">
        <f>G232</f>
        <v>91</v>
      </c>
      <c r="H240" s="38" t="s">
        <v>6</v>
      </c>
    </row>
    <row r="241" spans="1:8">
      <c r="A241" s="10"/>
      <c r="B241" s="29" t="s">
        <v>124</v>
      </c>
      <c r="C241" s="144" t="s">
        <v>233</v>
      </c>
      <c r="D241" s="145"/>
      <c r="E241" s="146"/>
      <c r="F241" s="11"/>
      <c r="G241" s="115">
        <f>G238</f>
        <v>134</v>
      </c>
      <c r="H241" s="38" t="s">
        <v>6</v>
      </c>
    </row>
    <row r="242" spans="1:8">
      <c r="A242" s="10"/>
      <c r="B242" s="29"/>
      <c r="C242" s="10"/>
      <c r="D242" s="10"/>
      <c r="E242" s="651" t="s">
        <v>110</v>
      </c>
      <c r="F242" s="652"/>
      <c r="G242" s="115">
        <f>SUM(G240:G241)</f>
        <v>225</v>
      </c>
      <c r="H242" s="38" t="s">
        <v>6</v>
      </c>
    </row>
    <row r="243" spans="1:8">
      <c r="A243" s="63"/>
      <c r="B243" s="126"/>
      <c r="C243" s="63"/>
      <c r="D243" s="63"/>
      <c r="E243" s="259"/>
      <c r="F243" s="260"/>
      <c r="G243" s="117"/>
      <c r="H243" s="44"/>
    </row>
    <row r="244" spans="1:8">
      <c r="A244" s="10"/>
      <c r="B244" s="29" t="s">
        <v>126</v>
      </c>
      <c r="C244" s="11"/>
      <c r="D244" s="11"/>
      <c r="E244" s="11"/>
      <c r="F244" s="11"/>
      <c r="G244" s="11"/>
      <c r="H244" s="11"/>
    </row>
    <row r="245" spans="1:8">
      <c r="A245" s="10"/>
      <c r="B245" s="29" t="str">
        <f>B132</f>
        <v>Horizontal  Beams</v>
      </c>
      <c r="C245" s="11"/>
      <c r="D245" s="11"/>
      <c r="E245" s="11"/>
      <c r="F245" s="11"/>
      <c r="G245" s="35"/>
      <c r="H245" s="33"/>
    </row>
    <row r="246" spans="1:8">
      <c r="A246" s="10"/>
      <c r="B246" s="114" t="str">
        <f>B133</f>
        <v>PB1</v>
      </c>
      <c r="C246" s="11">
        <f>C133</f>
        <v>3</v>
      </c>
      <c r="D246" s="11">
        <f>D133</f>
        <v>15.23</v>
      </c>
      <c r="E246" s="11"/>
      <c r="F246" s="11">
        <f>F133*2</f>
        <v>0.76</v>
      </c>
      <c r="G246" s="35">
        <f t="shared" ref="G246:G248" si="9">PRODUCT(C246:F246)</f>
        <v>34.724399999999996</v>
      </c>
      <c r="H246" s="33" t="s">
        <v>6</v>
      </c>
    </row>
    <row r="247" spans="1:8">
      <c r="A247" s="10"/>
      <c r="B247" s="29" t="str">
        <f>B134</f>
        <v>Vertical  Beams</v>
      </c>
      <c r="C247" s="11"/>
      <c r="D247" s="11"/>
      <c r="E247" s="11"/>
      <c r="F247" s="11"/>
      <c r="G247" s="35"/>
      <c r="H247" s="33"/>
    </row>
    <row r="248" spans="1:8">
      <c r="A248" s="10"/>
      <c r="B248" s="114" t="str">
        <f>B135</f>
        <v>PB2</v>
      </c>
      <c r="C248" s="11">
        <f>C135</f>
        <v>5</v>
      </c>
      <c r="D248" s="11">
        <f>D135</f>
        <v>7.78</v>
      </c>
      <c r="E248" s="11"/>
      <c r="F248" s="11">
        <f>F135*2</f>
        <v>0.76</v>
      </c>
      <c r="G248" s="35">
        <f t="shared" si="9"/>
        <v>29.564</v>
      </c>
      <c r="H248" s="33" t="s">
        <v>6</v>
      </c>
    </row>
    <row r="249" spans="1:8">
      <c r="A249" s="63"/>
      <c r="B249" s="178"/>
      <c r="C249" s="159"/>
      <c r="D249" s="159"/>
      <c r="E249" s="159"/>
      <c r="F249" s="159"/>
      <c r="G249" s="42"/>
      <c r="H249" s="40"/>
    </row>
    <row r="250" spans="1:8">
      <c r="A250" s="10"/>
      <c r="B250" s="114"/>
      <c r="C250" s="11"/>
      <c r="D250" s="11"/>
      <c r="E250" s="11"/>
      <c r="F250" s="11"/>
      <c r="G250" s="36">
        <f>ROUND(SUM(G246:G249)*1.05,0)</f>
        <v>68</v>
      </c>
      <c r="H250" s="38" t="s">
        <v>6</v>
      </c>
    </row>
    <row r="251" spans="1:8">
      <c r="A251" s="10"/>
      <c r="B251" s="29" t="s">
        <v>127</v>
      </c>
      <c r="C251" s="11"/>
      <c r="D251" s="11"/>
      <c r="E251" s="11"/>
      <c r="F251" s="11"/>
      <c r="G251" s="11"/>
      <c r="H251" s="11"/>
    </row>
    <row r="252" spans="1:8">
      <c r="A252" s="10"/>
      <c r="B252" s="29" t="str">
        <f>B140</f>
        <v xml:space="preserve">Ground Floor </v>
      </c>
      <c r="C252" s="11"/>
      <c r="D252" s="11"/>
      <c r="E252" s="11"/>
      <c r="F252" s="11"/>
      <c r="G252" s="11"/>
      <c r="H252" s="11"/>
    </row>
    <row r="253" spans="1:8">
      <c r="A253" s="10"/>
      <c r="B253" s="114"/>
      <c r="C253" s="11">
        <f t="shared" ref="C253:D255" si="10">C142</f>
        <v>3</v>
      </c>
      <c r="D253" s="11">
        <f t="shared" si="10"/>
        <v>15.23</v>
      </c>
      <c r="E253" s="12"/>
      <c r="F253" s="12">
        <f>E142+F142*2-0.125*2</f>
        <v>0.73</v>
      </c>
      <c r="G253" s="35">
        <f t="shared" ref="G253" si="11">PRODUCT(C253:F253)</f>
        <v>33.353699999999996</v>
      </c>
      <c r="H253" s="33" t="s">
        <v>6</v>
      </c>
    </row>
    <row r="254" spans="1:8">
      <c r="A254" s="63"/>
      <c r="B254" s="114"/>
      <c r="C254" s="11">
        <f t="shared" si="10"/>
        <v>5</v>
      </c>
      <c r="D254" s="11">
        <f t="shared" si="10"/>
        <v>7.75</v>
      </c>
      <c r="E254" s="12"/>
      <c r="F254" s="12">
        <f>E143+F143*2-0.125*2</f>
        <v>0.88000000000000012</v>
      </c>
      <c r="G254" s="35">
        <f t="shared" ref="G254" si="12">PRODUCT(C254:F254)</f>
        <v>34.1</v>
      </c>
      <c r="H254" s="33" t="s">
        <v>6</v>
      </c>
    </row>
    <row r="255" spans="1:8">
      <c r="A255" s="63"/>
      <c r="B255" s="178"/>
      <c r="C255" s="11">
        <f t="shared" si="10"/>
        <v>1</v>
      </c>
      <c r="D255" s="11">
        <f t="shared" si="10"/>
        <v>4.2</v>
      </c>
      <c r="E255" s="12"/>
      <c r="F255" s="12">
        <f>E144+F144*2-0.125*2</f>
        <v>0.88000000000000012</v>
      </c>
      <c r="G255" s="35">
        <f t="shared" ref="G255" si="13">PRODUCT(C255:F255)</f>
        <v>3.6960000000000006</v>
      </c>
      <c r="H255" s="33" t="s">
        <v>6</v>
      </c>
    </row>
    <row r="256" spans="1:8">
      <c r="A256" s="63"/>
      <c r="B256" s="114" t="str">
        <f>B145</f>
        <v xml:space="preserve">First Floor </v>
      </c>
      <c r="C256" s="11"/>
      <c r="D256" s="11"/>
      <c r="E256" s="12"/>
      <c r="F256" s="12"/>
      <c r="G256" s="42"/>
      <c r="H256" s="40"/>
    </row>
    <row r="257" spans="1:8">
      <c r="A257" s="63"/>
      <c r="B257" s="114"/>
      <c r="C257" s="11">
        <v>3</v>
      </c>
      <c r="D257" s="11">
        <v>15.23</v>
      </c>
      <c r="E257" s="12"/>
      <c r="F257" s="12">
        <v>0.73</v>
      </c>
      <c r="G257" s="35">
        <f t="shared" ref="G257:G258" si="14">PRODUCT(C257:F257)</f>
        <v>33.353699999999996</v>
      </c>
      <c r="H257" s="33" t="s">
        <v>6</v>
      </c>
    </row>
    <row r="258" spans="1:8">
      <c r="A258" s="63"/>
      <c r="B258" s="114"/>
      <c r="C258" s="11">
        <v>5</v>
      </c>
      <c r="D258" s="11">
        <v>7.75</v>
      </c>
      <c r="E258" s="12"/>
      <c r="F258" s="12">
        <v>0.88</v>
      </c>
      <c r="G258" s="35">
        <f t="shared" si="14"/>
        <v>34.1</v>
      </c>
      <c r="H258" s="33" t="s">
        <v>6</v>
      </c>
    </row>
    <row r="259" spans="1:8">
      <c r="A259" s="63"/>
      <c r="B259" s="178"/>
      <c r="C259" s="11">
        <v>1</v>
      </c>
      <c r="D259" s="11">
        <v>4.2</v>
      </c>
      <c r="E259" s="12"/>
      <c r="F259" s="12">
        <v>0.88</v>
      </c>
      <c r="G259" s="35">
        <f t="shared" ref="G259" si="15">PRODUCT(C259:F259)</f>
        <v>3.6960000000000002</v>
      </c>
      <c r="H259" s="33" t="s">
        <v>6</v>
      </c>
    </row>
    <row r="260" spans="1:8">
      <c r="A260" s="63"/>
      <c r="B260" s="178"/>
      <c r="C260" s="159"/>
      <c r="D260" s="159"/>
      <c r="E260" s="152"/>
      <c r="F260" s="152"/>
      <c r="G260" s="42"/>
      <c r="H260" s="40"/>
    </row>
    <row r="261" spans="1:8">
      <c r="A261" s="10"/>
      <c r="B261" s="114"/>
      <c r="C261" s="11"/>
      <c r="D261" s="11"/>
      <c r="E261" s="12"/>
      <c r="F261" s="12"/>
      <c r="G261" s="36">
        <f>ROUND(SUM(G253:G260)*1.05,0)</f>
        <v>149</v>
      </c>
      <c r="H261" s="38" t="s">
        <v>6</v>
      </c>
    </row>
    <row r="262" spans="1:8">
      <c r="A262" s="10"/>
      <c r="B262" s="13"/>
      <c r="C262" s="12"/>
      <c r="D262" s="12"/>
      <c r="E262" s="12"/>
      <c r="F262" s="12"/>
      <c r="G262" s="36"/>
      <c r="H262" s="38"/>
    </row>
    <row r="263" spans="1:8">
      <c r="A263" s="10"/>
      <c r="B263" s="29" t="s">
        <v>128</v>
      </c>
      <c r="C263" s="10"/>
      <c r="D263" s="10" t="s">
        <v>734</v>
      </c>
      <c r="E263" s="12"/>
      <c r="F263" s="12"/>
      <c r="G263" s="115">
        <f>G261</f>
        <v>149</v>
      </c>
      <c r="H263" s="38" t="s">
        <v>6</v>
      </c>
    </row>
    <row r="264" spans="1:8">
      <c r="A264" s="10"/>
      <c r="B264" s="29"/>
      <c r="C264" s="10"/>
      <c r="D264" s="10"/>
      <c r="E264" s="651"/>
      <c r="F264" s="652"/>
      <c r="G264" s="115"/>
      <c r="H264" s="38"/>
    </row>
    <row r="265" spans="1:8">
      <c r="A265" s="10"/>
      <c r="B265" s="29" t="s">
        <v>129</v>
      </c>
      <c r="C265" s="11"/>
      <c r="D265" s="11"/>
      <c r="E265" s="11"/>
      <c r="F265" s="11"/>
      <c r="G265" s="11"/>
      <c r="H265" s="11"/>
    </row>
    <row r="266" spans="1:8">
      <c r="A266" s="10"/>
      <c r="B266" s="116" t="str">
        <f>B155</f>
        <v xml:space="preserve">GROUND  FLOOR  </v>
      </c>
      <c r="C266" s="12"/>
      <c r="D266" s="12"/>
      <c r="E266" s="12"/>
      <c r="F266" s="12"/>
      <c r="G266" s="11"/>
      <c r="H266" s="11"/>
    </row>
    <row r="267" spans="1:8">
      <c r="A267" s="63"/>
      <c r="B267" s="13" t="str">
        <f>B156</f>
        <v>Slab-1</v>
      </c>
      <c r="C267" s="151">
        <f>C156</f>
        <v>1</v>
      </c>
      <c r="D267" s="12">
        <f>D156</f>
        <v>12.23</v>
      </c>
      <c r="E267" s="12">
        <f>E156</f>
        <v>7.75</v>
      </c>
      <c r="F267" s="152"/>
      <c r="G267" s="35">
        <f>PRODUCT(C267:F267)</f>
        <v>94.782499999999999</v>
      </c>
      <c r="H267" s="33" t="s">
        <v>6</v>
      </c>
    </row>
    <row r="268" spans="1:8">
      <c r="A268" s="63"/>
      <c r="B268" s="116" t="str">
        <f>B157</f>
        <v>First Floor</v>
      </c>
      <c r="C268" s="151"/>
      <c r="D268" s="12"/>
      <c r="E268" s="12"/>
      <c r="F268" s="152"/>
      <c r="G268" s="42"/>
      <c r="H268" s="40"/>
    </row>
    <row r="269" spans="1:8">
      <c r="A269" s="63"/>
      <c r="B269" s="13" t="str">
        <f>B158</f>
        <v>Slab-1</v>
      </c>
      <c r="C269" s="151">
        <f>C158</f>
        <v>1</v>
      </c>
      <c r="D269" s="12">
        <f>D158</f>
        <v>15.23</v>
      </c>
      <c r="E269" s="12">
        <f>E158</f>
        <v>7.75</v>
      </c>
      <c r="F269" s="152"/>
      <c r="G269" s="35">
        <f t="shared" ref="G269" si="16">PRODUCT(C269:F269)</f>
        <v>118.0325</v>
      </c>
      <c r="H269" s="33" t="s">
        <v>6</v>
      </c>
    </row>
    <row r="270" spans="1:8">
      <c r="A270" s="63"/>
      <c r="B270" s="153"/>
      <c r="C270" s="238"/>
      <c r="D270" s="152"/>
      <c r="E270" s="152"/>
      <c r="F270" s="152"/>
      <c r="G270" s="42"/>
      <c r="H270" s="40"/>
    </row>
    <row r="271" spans="1:8">
      <c r="A271" s="63"/>
      <c r="B271" s="13"/>
      <c r="C271" s="151"/>
      <c r="D271" s="12"/>
      <c r="E271" s="12"/>
      <c r="F271" s="152"/>
      <c r="G271" s="36">
        <f>ROUND(SUM(G267:G270)*1.05,0)</f>
        <v>223</v>
      </c>
      <c r="H271" s="38" t="s">
        <v>6</v>
      </c>
    </row>
    <row r="272" spans="1:8">
      <c r="A272" s="10"/>
      <c r="B272" s="13"/>
      <c r="C272" s="12"/>
      <c r="D272" s="12"/>
      <c r="E272" s="12"/>
      <c r="F272" s="12"/>
      <c r="G272" s="11"/>
      <c r="H272" s="11"/>
    </row>
    <row r="273" spans="1:8">
      <c r="A273" s="10"/>
      <c r="B273" s="116" t="s">
        <v>130</v>
      </c>
      <c r="C273" s="115"/>
      <c r="D273" s="10" t="s">
        <v>734</v>
      </c>
      <c r="E273" s="115"/>
      <c r="F273" s="115"/>
      <c r="G273" s="115">
        <f>G271</f>
        <v>223</v>
      </c>
      <c r="H273" s="38" t="s">
        <v>6</v>
      </c>
    </row>
    <row r="274" spans="1:8">
      <c r="A274" s="63"/>
      <c r="B274" s="158"/>
      <c r="C274" s="117"/>
      <c r="D274" s="63"/>
      <c r="E274" s="117"/>
      <c r="F274" s="117"/>
      <c r="G274" s="117"/>
      <c r="H274" s="44"/>
    </row>
    <row r="275" spans="1:8">
      <c r="A275" s="10"/>
      <c r="B275" s="29" t="s">
        <v>131</v>
      </c>
      <c r="C275" s="12"/>
      <c r="D275" s="12"/>
      <c r="E275" s="12"/>
      <c r="F275" s="12"/>
      <c r="G275" s="11"/>
      <c r="H275" s="11"/>
    </row>
    <row r="276" spans="1:8">
      <c r="A276" s="63"/>
      <c r="B276" s="126" t="s">
        <v>80</v>
      </c>
      <c r="C276" s="152"/>
      <c r="D276" s="152"/>
      <c r="E276" s="152"/>
      <c r="F276" s="152"/>
      <c r="G276" s="159"/>
      <c r="H276" s="159"/>
    </row>
    <row r="277" spans="1:8">
      <c r="A277" s="63"/>
      <c r="B277" s="116" t="str">
        <f>B166</f>
        <v>Staircase-1</v>
      </c>
      <c r="C277" s="152"/>
      <c r="D277" s="152"/>
      <c r="E277" s="152"/>
      <c r="F277" s="152"/>
      <c r="G277" s="159"/>
      <c r="H277" s="159"/>
    </row>
    <row r="278" spans="1:8">
      <c r="A278" s="10"/>
      <c r="B278" s="34" t="s">
        <v>95</v>
      </c>
      <c r="C278" s="151">
        <v>1</v>
      </c>
      <c r="D278" s="12">
        <v>4.5</v>
      </c>
      <c r="E278" s="12">
        <v>1.85</v>
      </c>
      <c r="F278" s="12"/>
      <c r="G278" s="35">
        <f>PRODUCT(C278:F278)</f>
        <v>8.3250000000000011</v>
      </c>
      <c r="H278" s="33" t="s">
        <v>6</v>
      </c>
    </row>
    <row r="279" spans="1:8">
      <c r="A279" s="10"/>
      <c r="B279" s="34" t="s">
        <v>96</v>
      </c>
      <c r="C279" s="151">
        <v>12</v>
      </c>
      <c r="D279" s="12">
        <v>1.5</v>
      </c>
      <c r="E279" s="12"/>
      <c r="F279" s="12">
        <v>0.15</v>
      </c>
      <c r="G279" s="35">
        <f t="shared" ref="G279:G284" si="17">PRODUCT(C279:F279)</f>
        <v>2.6999999999999997</v>
      </c>
      <c r="H279" s="33" t="s">
        <v>6</v>
      </c>
    </row>
    <row r="280" spans="1:8">
      <c r="A280" s="10"/>
      <c r="B280" s="34" t="s">
        <v>97</v>
      </c>
      <c r="C280" s="151">
        <v>1</v>
      </c>
      <c r="D280" s="12">
        <v>3</v>
      </c>
      <c r="E280" s="12">
        <v>1.5</v>
      </c>
      <c r="F280" s="11"/>
      <c r="G280" s="35">
        <f t="shared" si="17"/>
        <v>4.5</v>
      </c>
      <c r="H280" s="33" t="s">
        <v>6</v>
      </c>
    </row>
    <row r="281" spans="1:8">
      <c r="A281" s="10"/>
      <c r="B281" s="34"/>
      <c r="C281" s="151">
        <v>1</v>
      </c>
      <c r="D281" s="12">
        <v>1.5</v>
      </c>
      <c r="E281" s="12"/>
      <c r="F281" s="615">
        <v>0.17499999999999999</v>
      </c>
      <c r="G281" s="35">
        <f t="shared" si="17"/>
        <v>0.26249999999999996</v>
      </c>
      <c r="H281" s="33" t="s">
        <v>6</v>
      </c>
    </row>
    <row r="282" spans="1:8">
      <c r="A282" s="63"/>
      <c r="B282" s="34" t="s">
        <v>98</v>
      </c>
      <c r="C282" s="238">
        <v>1</v>
      </c>
      <c r="D282" s="152">
        <v>3</v>
      </c>
      <c r="E282" s="152">
        <v>1.1299999999999999</v>
      </c>
      <c r="F282" s="614"/>
      <c r="G282" s="35">
        <f t="shared" si="17"/>
        <v>3.3899999999999997</v>
      </c>
      <c r="H282" s="33" t="s">
        <v>6</v>
      </c>
    </row>
    <row r="283" spans="1:8">
      <c r="A283" s="63"/>
      <c r="B283" s="34" t="s">
        <v>95</v>
      </c>
      <c r="C283" s="151">
        <v>1</v>
      </c>
      <c r="D283" s="12">
        <v>4.5</v>
      </c>
      <c r="E283" s="12">
        <v>1.85</v>
      </c>
      <c r="F283" s="12"/>
      <c r="G283" s="35">
        <f t="shared" si="17"/>
        <v>8.3250000000000011</v>
      </c>
      <c r="H283" s="33" t="s">
        <v>6</v>
      </c>
    </row>
    <row r="284" spans="1:8">
      <c r="A284" s="63"/>
      <c r="B284" s="34" t="s">
        <v>96</v>
      </c>
      <c r="C284" s="151">
        <v>12</v>
      </c>
      <c r="D284" s="12">
        <v>1.5</v>
      </c>
      <c r="E284" s="12"/>
      <c r="F284" s="12">
        <v>0.15</v>
      </c>
      <c r="G284" s="35">
        <f t="shared" si="17"/>
        <v>2.6999999999999997</v>
      </c>
      <c r="H284" s="33" t="s">
        <v>6</v>
      </c>
    </row>
    <row r="285" spans="1:8">
      <c r="A285" s="10"/>
      <c r="B285" s="13"/>
      <c r="C285" s="12"/>
      <c r="D285" s="12"/>
      <c r="E285" s="12"/>
      <c r="F285" s="12"/>
      <c r="G285" s="35"/>
      <c r="H285" s="33"/>
    </row>
    <row r="286" spans="1:8">
      <c r="A286" s="10"/>
      <c r="B286" s="13"/>
      <c r="C286" s="12"/>
      <c r="D286" s="12"/>
      <c r="E286" s="12"/>
      <c r="F286" s="12"/>
      <c r="G286" s="36">
        <f>ROUND(SUM(G278:G285)*1.05,0)</f>
        <v>32</v>
      </c>
      <c r="H286" s="38" t="s">
        <v>6</v>
      </c>
    </row>
    <row r="287" spans="1:8">
      <c r="A287" s="10"/>
      <c r="B287" s="13"/>
      <c r="C287" s="12"/>
      <c r="D287" s="12"/>
      <c r="E287" s="12"/>
      <c r="F287" s="12"/>
      <c r="G287" s="11"/>
      <c r="H287" s="11"/>
    </row>
    <row r="288" spans="1:8">
      <c r="A288" s="10"/>
      <c r="B288" s="116" t="s">
        <v>99</v>
      </c>
      <c r="C288" s="115"/>
      <c r="D288" s="115"/>
      <c r="E288" s="115"/>
      <c r="F288" s="115"/>
      <c r="G288" s="115">
        <f>G286</f>
        <v>32</v>
      </c>
      <c r="H288" s="38" t="s">
        <v>6</v>
      </c>
    </row>
    <row r="289" spans="1:8">
      <c r="A289" s="63"/>
      <c r="B289" s="158"/>
      <c r="C289" s="117"/>
      <c r="D289" s="117"/>
      <c r="E289" s="239"/>
      <c r="F289" s="240"/>
      <c r="G289" s="117"/>
      <c r="H289" s="44"/>
    </row>
    <row r="290" spans="1:8">
      <c r="A290" s="63"/>
      <c r="B290" s="158"/>
      <c r="C290" s="117"/>
      <c r="D290" s="117"/>
      <c r="E290" s="651" t="s">
        <v>110</v>
      </c>
      <c r="F290" s="652"/>
      <c r="G290" s="115">
        <f>SUM(G288:G288)</f>
        <v>32</v>
      </c>
      <c r="H290" s="38" t="s">
        <v>6</v>
      </c>
    </row>
    <row r="291" spans="1:8">
      <c r="A291" s="10"/>
      <c r="B291" s="13"/>
      <c r="C291" s="12"/>
      <c r="D291" s="12"/>
      <c r="E291" s="12"/>
      <c r="F291" s="12"/>
      <c r="G291" s="11"/>
      <c r="H291" s="11"/>
    </row>
    <row r="292" spans="1:8">
      <c r="A292" s="10"/>
      <c r="B292" s="13"/>
      <c r="C292" s="12"/>
      <c r="D292" s="12"/>
      <c r="E292" s="12"/>
      <c r="F292" s="12"/>
      <c r="G292" s="11"/>
      <c r="H292" s="11"/>
    </row>
    <row r="293" spans="1:8">
      <c r="A293" s="10"/>
      <c r="B293" s="116" t="s">
        <v>132</v>
      </c>
      <c r="C293" s="12"/>
      <c r="D293" s="12"/>
      <c r="E293" s="12"/>
      <c r="F293" s="12"/>
      <c r="G293" s="11"/>
      <c r="H293" s="11"/>
    </row>
    <row r="294" spans="1:8">
      <c r="A294" s="63"/>
      <c r="B294" s="158" t="s">
        <v>80</v>
      </c>
      <c r="C294" s="152"/>
      <c r="D294" s="152"/>
      <c r="E294" s="152"/>
      <c r="F294" s="152"/>
      <c r="G294" s="159"/>
      <c r="H294" s="159"/>
    </row>
    <row r="295" spans="1:8">
      <c r="A295" s="10"/>
      <c r="B295" s="13"/>
      <c r="C295" s="151">
        <v>2</v>
      </c>
      <c r="D295" s="12">
        <f>+D181</f>
        <v>15.23</v>
      </c>
      <c r="E295" s="12"/>
      <c r="F295" s="12">
        <v>1.1000000000000001</v>
      </c>
      <c r="G295" s="35">
        <f t="shared" ref="G295:G296" si="18">PRODUCT(C295:F295)</f>
        <v>33.506</v>
      </c>
      <c r="H295" s="33" t="s">
        <v>6</v>
      </c>
    </row>
    <row r="296" spans="1:8">
      <c r="A296" s="10"/>
      <c r="B296" s="13"/>
      <c r="C296" s="151">
        <v>3</v>
      </c>
      <c r="D296" s="12">
        <v>7.75</v>
      </c>
      <c r="E296" s="12"/>
      <c r="F296" s="12">
        <v>1.1000000000000001</v>
      </c>
      <c r="G296" s="35">
        <f t="shared" si="18"/>
        <v>25.575000000000003</v>
      </c>
      <c r="H296" s="33" t="s">
        <v>6</v>
      </c>
    </row>
    <row r="297" spans="1:8">
      <c r="A297" s="63"/>
      <c r="B297" s="153"/>
      <c r="C297" s="238">
        <v>1</v>
      </c>
      <c r="D297" s="42">
        <v>12</v>
      </c>
      <c r="E297" s="152"/>
      <c r="F297" s="152">
        <v>1.1000000000000001</v>
      </c>
      <c r="G297" s="35">
        <f t="shared" ref="G297:G300" si="19">PRODUCT(C297:F297)</f>
        <v>13.200000000000001</v>
      </c>
      <c r="H297" s="33" t="s">
        <v>6</v>
      </c>
    </row>
    <row r="298" spans="1:8">
      <c r="A298" s="63"/>
      <c r="B298" s="153"/>
      <c r="C298" s="238">
        <v>3</v>
      </c>
      <c r="D298" s="42">
        <v>3.5</v>
      </c>
      <c r="E298" s="152"/>
      <c r="F298" s="152">
        <v>0.6</v>
      </c>
      <c r="G298" s="35">
        <f t="shared" si="19"/>
        <v>6.3</v>
      </c>
      <c r="H298" s="33" t="s">
        <v>6</v>
      </c>
    </row>
    <row r="299" spans="1:8">
      <c r="A299" s="63"/>
      <c r="B299" s="153"/>
      <c r="C299" s="238">
        <v>2</v>
      </c>
      <c r="D299" s="42">
        <v>3</v>
      </c>
      <c r="E299" s="152"/>
      <c r="F299" s="152">
        <v>0.6</v>
      </c>
      <c r="G299" s="35">
        <f t="shared" si="19"/>
        <v>3.5999999999999996</v>
      </c>
      <c r="H299" s="33" t="s">
        <v>6</v>
      </c>
    </row>
    <row r="300" spans="1:8">
      <c r="A300" s="63"/>
      <c r="B300" s="153"/>
      <c r="C300" s="238">
        <v>1</v>
      </c>
      <c r="D300" s="42">
        <v>6.1</v>
      </c>
      <c r="E300" s="152"/>
      <c r="F300" s="152">
        <v>0.6</v>
      </c>
      <c r="G300" s="35">
        <f t="shared" si="19"/>
        <v>3.6599999999999997</v>
      </c>
      <c r="H300" s="33" t="s">
        <v>6</v>
      </c>
    </row>
    <row r="301" spans="1:8">
      <c r="A301" s="63"/>
      <c r="B301" s="153"/>
      <c r="C301" s="238"/>
      <c r="D301" s="152"/>
      <c r="E301" s="152"/>
      <c r="F301" s="152"/>
      <c r="G301" s="42"/>
      <c r="H301" s="40"/>
    </row>
    <row r="302" spans="1:8">
      <c r="A302" s="10"/>
      <c r="B302" s="13"/>
      <c r="C302" s="151"/>
      <c r="D302" s="10" t="s">
        <v>734</v>
      </c>
      <c r="E302" s="12"/>
      <c r="F302" s="115" t="s">
        <v>33</v>
      </c>
      <c r="G302" s="36">
        <f>ROUND(SUM(G295:G301)*1.05,0)</f>
        <v>90</v>
      </c>
      <c r="H302" s="38" t="s">
        <v>6</v>
      </c>
    </row>
    <row r="303" spans="1:8">
      <c r="A303" s="10"/>
      <c r="B303" s="13"/>
      <c r="C303" s="151"/>
      <c r="D303" s="12"/>
      <c r="E303" s="12"/>
      <c r="F303" s="12"/>
      <c r="G303" s="11"/>
      <c r="H303" s="11"/>
    </row>
    <row r="304" spans="1:8">
      <c r="A304" s="10"/>
      <c r="B304" s="116" t="s">
        <v>134</v>
      </c>
      <c r="C304" s="151"/>
      <c r="D304" s="12"/>
      <c r="E304" s="12"/>
      <c r="F304" s="12"/>
      <c r="G304" s="11"/>
      <c r="H304" s="11"/>
    </row>
    <row r="305" spans="1:8">
      <c r="A305" s="63"/>
      <c r="B305" s="158" t="s">
        <v>80</v>
      </c>
      <c r="C305" s="238"/>
      <c r="D305" s="152"/>
      <c r="E305" s="152"/>
      <c r="F305" s="152"/>
      <c r="G305" s="159"/>
      <c r="H305" s="159"/>
    </row>
    <row r="306" spans="1:8">
      <c r="A306" s="10"/>
      <c r="B306" s="13"/>
      <c r="C306" s="151">
        <v>2</v>
      </c>
      <c r="D306" s="12">
        <v>16.43</v>
      </c>
      <c r="E306" s="12">
        <v>0.67500000000000004</v>
      </c>
      <c r="F306" s="12"/>
      <c r="G306" s="35">
        <f t="shared" ref="G306:G307" si="20">PRODUCT(C306:F306)</f>
        <v>22.180500000000002</v>
      </c>
      <c r="H306" s="33" t="s">
        <v>6</v>
      </c>
    </row>
    <row r="307" spans="1:8">
      <c r="A307" s="10"/>
      <c r="B307" s="13"/>
      <c r="C307" s="151">
        <v>2</v>
      </c>
      <c r="D307" s="12">
        <v>7.75</v>
      </c>
      <c r="E307" s="12">
        <v>0.67500000000000004</v>
      </c>
      <c r="F307" s="12"/>
      <c r="G307" s="35">
        <f t="shared" si="20"/>
        <v>10.4625</v>
      </c>
      <c r="H307" s="33" t="s">
        <v>6</v>
      </c>
    </row>
    <row r="308" spans="1:8">
      <c r="A308" s="63"/>
      <c r="B308" s="153"/>
      <c r="C308" s="152"/>
      <c r="D308" s="152"/>
      <c r="E308" s="152"/>
      <c r="F308" s="152"/>
      <c r="G308" s="42"/>
      <c r="H308" s="40"/>
    </row>
    <row r="309" spans="1:8">
      <c r="A309" s="10"/>
      <c r="B309" s="13"/>
      <c r="C309" s="12"/>
      <c r="D309" s="10" t="s">
        <v>734</v>
      </c>
      <c r="E309" s="12"/>
      <c r="F309" s="115" t="s">
        <v>33</v>
      </c>
      <c r="G309" s="36">
        <f>ROUND(SUM(G306:G308)*1.05,0)</f>
        <v>34</v>
      </c>
      <c r="H309" s="38" t="s">
        <v>6</v>
      </c>
    </row>
    <row r="310" spans="1:8">
      <c r="A310" s="82">
        <f>A220+1</f>
        <v>12</v>
      </c>
      <c r="B310" s="118" t="s">
        <v>135</v>
      </c>
      <c r="C310" s="83"/>
      <c r="D310" s="84"/>
      <c r="E310" s="84"/>
      <c r="F310" s="84"/>
      <c r="G310" s="84"/>
      <c r="H310" s="83"/>
    </row>
    <row r="311" spans="1:8">
      <c r="A311" s="82"/>
      <c r="B311" s="119" t="s">
        <v>611</v>
      </c>
      <c r="C311" s="83"/>
      <c r="D311" s="84"/>
      <c r="E311" s="84"/>
      <c r="F311" s="84"/>
      <c r="G311" s="84"/>
      <c r="H311" s="83"/>
    </row>
    <row r="312" spans="1:8">
      <c r="A312" s="82"/>
      <c r="B312" s="118" t="s">
        <v>80</v>
      </c>
      <c r="C312" s="83"/>
      <c r="D312" s="84"/>
      <c r="E312" s="84"/>
      <c r="F312" s="84"/>
      <c r="G312" s="84"/>
      <c r="H312" s="83"/>
    </row>
    <row r="313" spans="1:8">
      <c r="A313" s="82"/>
      <c r="B313" s="85" t="s">
        <v>136</v>
      </c>
      <c r="C313" s="83">
        <v>3</v>
      </c>
      <c r="D313" s="84">
        <v>15</v>
      </c>
      <c r="E313" s="84">
        <v>0.2</v>
      </c>
      <c r="F313" s="84">
        <v>3</v>
      </c>
      <c r="G313" s="35">
        <f>PRODUCT(C313:F313)</f>
        <v>27</v>
      </c>
      <c r="H313" s="83" t="s">
        <v>7</v>
      </c>
    </row>
    <row r="314" spans="1:8">
      <c r="A314" s="82"/>
      <c r="B314" s="85" t="s">
        <v>137</v>
      </c>
      <c r="C314" s="83">
        <v>3</v>
      </c>
      <c r="D314" s="84">
        <v>7.75</v>
      </c>
      <c r="E314" s="84">
        <v>0.2</v>
      </c>
      <c r="F314" s="84">
        <v>3</v>
      </c>
      <c r="G314" s="35">
        <f>PRODUCT(C314:F314)</f>
        <v>13.950000000000001</v>
      </c>
      <c r="H314" s="83" t="s">
        <v>7</v>
      </c>
    </row>
    <row r="315" spans="1:8">
      <c r="A315" s="86"/>
      <c r="B315" s="87" t="s">
        <v>200</v>
      </c>
      <c r="C315" s="88"/>
      <c r="D315" s="89"/>
      <c r="E315" s="89"/>
      <c r="F315" s="89"/>
      <c r="G315" s="42"/>
      <c r="H315" s="88"/>
    </row>
    <row r="316" spans="1:8">
      <c r="A316" s="86"/>
      <c r="B316" s="90" t="s">
        <v>271</v>
      </c>
      <c r="C316" s="88">
        <v>2</v>
      </c>
      <c r="D316" s="89">
        <v>2.1</v>
      </c>
      <c r="E316" s="89">
        <v>0.9</v>
      </c>
      <c r="F316" s="89">
        <v>0.15</v>
      </c>
      <c r="G316" s="35">
        <f>PRODUCT(C316:F316)</f>
        <v>0.56700000000000006</v>
      </c>
      <c r="H316" s="83" t="s">
        <v>7</v>
      </c>
    </row>
    <row r="317" spans="1:8">
      <c r="A317" s="86"/>
      <c r="B317" s="90"/>
      <c r="C317" s="88">
        <f>C316</f>
        <v>2</v>
      </c>
      <c r="D317" s="89">
        <f>D316</f>
        <v>2.1</v>
      </c>
      <c r="E317" s="89">
        <f>E316-0.3</f>
        <v>0.60000000000000009</v>
      </c>
      <c r="F317" s="89">
        <f>F316+0.15</f>
        <v>0.3</v>
      </c>
      <c r="G317" s="35">
        <f>PRODUCT(C317:F317)</f>
        <v>0.75600000000000012</v>
      </c>
      <c r="H317" s="83" t="s">
        <v>7</v>
      </c>
    </row>
    <row r="318" spans="1:8">
      <c r="A318" s="86"/>
      <c r="B318" s="90"/>
      <c r="C318" s="88">
        <f>C317</f>
        <v>2</v>
      </c>
      <c r="D318" s="89">
        <f>D317</f>
        <v>2.1</v>
      </c>
      <c r="E318" s="89">
        <f>E317-0.3</f>
        <v>0.3000000000000001</v>
      </c>
      <c r="F318" s="89">
        <f>F317+0.15</f>
        <v>0.44999999999999996</v>
      </c>
      <c r="G318" s="35">
        <f>PRODUCT(C318:F318)</f>
        <v>0.56700000000000017</v>
      </c>
      <c r="H318" s="83" t="s">
        <v>7</v>
      </c>
    </row>
    <row r="319" spans="1:8">
      <c r="A319" s="86"/>
      <c r="B319" s="87" t="s">
        <v>272</v>
      </c>
      <c r="C319" s="88"/>
      <c r="D319" s="89"/>
      <c r="E319" s="89"/>
      <c r="F319" s="89"/>
      <c r="G319" s="42"/>
      <c r="H319" s="88"/>
    </row>
    <row r="320" spans="1:8">
      <c r="A320" s="86"/>
      <c r="B320" s="90" t="s">
        <v>101</v>
      </c>
      <c r="C320" s="88">
        <v>2</v>
      </c>
      <c r="D320" s="89">
        <v>1.2</v>
      </c>
      <c r="E320" s="84">
        <v>0.2</v>
      </c>
      <c r="F320" s="89">
        <v>2.1</v>
      </c>
      <c r="G320" s="35">
        <f>-PRODUCT(C320:F320)</f>
        <v>-1.008</v>
      </c>
      <c r="H320" s="83" t="s">
        <v>7</v>
      </c>
    </row>
    <row r="321" spans="1:8">
      <c r="A321" s="86"/>
      <c r="B321" s="90" t="s">
        <v>186</v>
      </c>
      <c r="C321" s="88">
        <v>4</v>
      </c>
      <c r="D321" s="89">
        <v>0.9</v>
      </c>
      <c r="E321" s="89">
        <v>0.2</v>
      </c>
      <c r="F321" s="89">
        <v>2.1</v>
      </c>
      <c r="G321" s="35">
        <f t="shared" ref="G321" si="21">-PRODUCT(C321:F321)</f>
        <v>-1.5120000000000002</v>
      </c>
      <c r="H321" s="83" t="s">
        <v>7</v>
      </c>
    </row>
    <row r="322" spans="1:8">
      <c r="A322" s="86"/>
      <c r="B322" s="90" t="s">
        <v>102</v>
      </c>
      <c r="C322" s="88">
        <v>6</v>
      </c>
      <c r="D322" s="89">
        <v>1.5</v>
      </c>
      <c r="E322" s="84">
        <v>0.2</v>
      </c>
      <c r="F322" s="89">
        <v>1.2</v>
      </c>
      <c r="G322" s="35">
        <f>-PRODUCT(C322:F322)</f>
        <v>-2.16</v>
      </c>
      <c r="H322" s="83" t="s">
        <v>7</v>
      </c>
    </row>
    <row r="323" spans="1:8">
      <c r="A323" s="86"/>
      <c r="B323" s="90" t="s">
        <v>103</v>
      </c>
      <c r="C323" s="88">
        <v>4</v>
      </c>
      <c r="D323" s="89">
        <v>1.2</v>
      </c>
      <c r="E323" s="84">
        <v>0.2</v>
      </c>
      <c r="F323" s="89">
        <v>1.2</v>
      </c>
      <c r="G323" s="35">
        <f>-PRODUCT(C323:F323)</f>
        <v>-1.1519999999999999</v>
      </c>
      <c r="H323" s="83" t="s">
        <v>7</v>
      </c>
    </row>
    <row r="324" spans="1:8">
      <c r="A324" s="86"/>
      <c r="B324" s="90" t="s">
        <v>104</v>
      </c>
      <c r="C324" s="88">
        <v>1</v>
      </c>
      <c r="D324" s="89">
        <v>0.9</v>
      </c>
      <c r="E324" s="84">
        <v>0.2</v>
      </c>
      <c r="F324" s="89">
        <v>0.6</v>
      </c>
      <c r="G324" s="35">
        <f>-PRODUCT(C324:F324)</f>
        <v>-0.10800000000000001</v>
      </c>
      <c r="H324" s="83" t="s">
        <v>7</v>
      </c>
    </row>
    <row r="325" spans="1:8">
      <c r="A325" s="82"/>
      <c r="B325" s="118" t="s">
        <v>223</v>
      </c>
      <c r="C325" s="83"/>
      <c r="D325" s="84"/>
      <c r="E325" s="84"/>
      <c r="F325" s="84"/>
      <c r="G325" s="84"/>
      <c r="H325" s="83"/>
    </row>
    <row r="326" spans="1:8">
      <c r="A326" s="82"/>
      <c r="B326" s="85" t="s">
        <v>137</v>
      </c>
      <c r="C326" s="83">
        <v>3</v>
      </c>
      <c r="D326" s="84">
        <v>7.75</v>
      </c>
      <c r="E326" s="84">
        <v>0.2</v>
      </c>
      <c r="F326" s="84">
        <v>1</v>
      </c>
      <c r="G326" s="35">
        <f>PRODUCT(C326:F326)</f>
        <v>4.6500000000000004</v>
      </c>
      <c r="H326" s="83" t="s">
        <v>7</v>
      </c>
    </row>
    <row r="327" spans="1:8">
      <c r="A327" s="86"/>
      <c r="B327" s="90"/>
      <c r="C327" s="88"/>
      <c r="D327" s="89"/>
      <c r="E327" s="89"/>
      <c r="F327" s="89"/>
      <c r="G327" s="42"/>
      <c r="H327" s="88"/>
    </row>
    <row r="328" spans="1:8">
      <c r="A328" s="82"/>
      <c r="B328" s="118" t="s">
        <v>139</v>
      </c>
      <c r="C328" s="83"/>
      <c r="D328" s="84"/>
      <c r="E328" s="84"/>
      <c r="F328" s="84"/>
      <c r="G328" s="36">
        <f>ROUNDUP(SUM(G313:G327)*1.05,0)</f>
        <v>44</v>
      </c>
      <c r="H328" s="82" t="s">
        <v>7</v>
      </c>
    </row>
    <row r="329" spans="1:8">
      <c r="A329" s="86"/>
      <c r="B329" s="87"/>
      <c r="C329" s="88"/>
      <c r="D329" s="89"/>
      <c r="E329" s="89"/>
      <c r="F329" s="89"/>
      <c r="G329" s="45"/>
      <c r="H329" s="86"/>
    </row>
    <row r="330" spans="1:8">
      <c r="A330" s="86"/>
      <c r="B330" s="118" t="s">
        <v>715</v>
      </c>
      <c r="C330" s="83"/>
      <c r="D330" s="10" t="s">
        <v>734</v>
      </c>
      <c r="E330" s="82"/>
      <c r="F330" s="91" t="s">
        <v>23</v>
      </c>
      <c r="G330" s="91">
        <f>G328</f>
        <v>44</v>
      </c>
      <c r="H330" s="82" t="s">
        <v>7</v>
      </c>
    </row>
    <row r="331" spans="1:8">
      <c r="A331" s="86"/>
      <c r="B331" s="87"/>
      <c r="C331" s="88"/>
      <c r="D331" s="92"/>
      <c r="E331" s="651"/>
      <c r="F331" s="652"/>
      <c r="G331" s="115"/>
      <c r="H331" s="82"/>
    </row>
    <row r="332" spans="1:8">
      <c r="A332" s="82">
        <f>A310+1</f>
        <v>13</v>
      </c>
      <c r="B332" s="119" t="s">
        <v>584</v>
      </c>
      <c r="C332" s="83"/>
      <c r="D332" s="84"/>
      <c r="E332" s="84"/>
      <c r="F332" s="84"/>
      <c r="G332" s="84"/>
      <c r="H332" s="83"/>
    </row>
    <row r="333" spans="1:8">
      <c r="A333" s="86"/>
      <c r="B333" s="119" t="s">
        <v>211</v>
      </c>
      <c r="C333" s="83"/>
      <c r="D333" s="84"/>
      <c r="E333" s="84"/>
      <c r="F333" s="84"/>
      <c r="G333" s="84"/>
      <c r="H333" s="83"/>
    </row>
    <row r="334" spans="1:8">
      <c r="A334" s="82"/>
      <c r="B334" s="118" t="s">
        <v>80</v>
      </c>
      <c r="C334" s="83"/>
      <c r="D334" s="84"/>
      <c r="E334" s="84"/>
      <c r="F334" s="84"/>
      <c r="G334" s="84"/>
      <c r="H334" s="83"/>
    </row>
    <row r="335" spans="1:8">
      <c r="A335" s="86"/>
      <c r="B335" s="90" t="s">
        <v>308</v>
      </c>
      <c r="C335" s="88">
        <v>1</v>
      </c>
      <c r="D335" s="89">
        <f>1.5+1.9*2</f>
        <v>5.3</v>
      </c>
      <c r="E335" s="89"/>
      <c r="F335" s="89">
        <v>3.5</v>
      </c>
      <c r="G335" s="35">
        <f t="shared" ref="G335:G338" si="22">PRODUCT(C335:F335)</f>
        <v>18.55</v>
      </c>
      <c r="H335" s="84" t="s">
        <v>6</v>
      </c>
    </row>
    <row r="336" spans="1:8">
      <c r="A336" s="86"/>
      <c r="B336" s="90" t="s">
        <v>309</v>
      </c>
      <c r="C336" s="88">
        <v>1</v>
      </c>
      <c r="D336" s="89">
        <v>3</v>
      </c>
      <c r="E336" s="89"/>
      <c r="F336" s="89">
        <v>3.5</v>
      </c>
      <c r="G336" s="35">
        <f t="shared" si="22"/>
        <v>10.5</v>
      </c>
      <c r="H336" s="84" t="s">
        <v>6</v>
      </c>
    </row>
    <row r="337" spans="1:8">
      <c r="A337" s="86"/>
      <c r="B337" s="90" t="s">
        <v>310</v>
      </c>
      <c r="C337" s="88">
        <v>1</v>
      </c>
      <c r="D337" s="89">
        <f>2.95+3.635</f>
        <v>6.585</v>
      </c>
      <c r="E337" s="89"/>
      <c r="F337" s="89">
        <v>3.5</v>
      </c>
      <c r="G337" s="35">
        <f t="shared" si="22"/>
        <v>23.047499999999999</v>
      </c>
      <c r="H337" s="84" t="s">
        <v>6</v>
      </c>
    </row>
    <row r="338" spans="1:8">
      <c r="A338" s="86"/>
      <c r="B338" s="90" t="s">
        <v>311</v>
      </c>
      <c r="C338" s="88">
        <v>1</v>
      </c>
      <c r="D338" s="89">
        <f>2.95+2.1</f>
        <v>5.0500000000000007</v>
      </c>
      <c r="E338" s="89"/>
      <c r="F338" s="89">
        <v>3.5</v>
      </c>
      <c r="G338" s="35">
        <f t="shared" si="22"/>
        <v>17.675000000000004</v>
      </c>
      <c r="H338" s="84" t="s">
        <v>6</v>
      </c>
    </row>
    <row r="339" spans="1:8">
      <c r="A339" s="86"/>
      <c r="B339" s="90" t="s">
        <v>189</v>
      </c>
      <c r="C339" s="88">
        <v>2</v>
      </c>
      <c r="D339" s="89">
        <f>15.23*2+7.55*2</f>
        <v>45.56</v>
      </c>
      <c r="E339" s="89"/>
      <c r="F339" s="89">
        <v>0.9</v>
      </c>
      <c r="G339" s="35">
        <f t="shared" ref="G339" si="23">PRODUCT(C339:F339)</f>
        <v>82.00800000000001</v>
      </c>
      <c r="H339" s="84" t="s">
        <v>6</v>
      </c>
    </row>
    <row r="340" spans="1:8">
      <c r="A340" s="86"/>
      <c r="B340" s="90" t="s">
        <v>99</v>
      </c>
      <c r="C340" s="88">
        <v>2</v>
      </c>
      <c r="D340" s="89">
        <v>4.5</v>
      </c>
      <c r="E340" s="89"/>
      <c r="F340" s="89">
        <v>0.9</v>
      </c>
      <c r="G340" s="35">
        <f t="shared" ref="G340" si="24">PRODUCT(C340:F340)</f>
        <v>8.1</v>
      </c>
      <c r="H340" s="84" t="s">
        <v>6</v>
      </c>
    </row>
    <row r="341" spans="1:8">
      <c r="A341" s="86"/>
      <c r="B341" s="87" t="s">
        <v>272</v>
      </c>
      <c r="C341" s="88"/>
      <c r="D341" s="89"/>
      <c r="E341" s="89"/>
      <c r="F341" s="89"/>
      <c r="G341" s="42"/>
      <c r="H341" s="89"/>
    </row>
    <row r="342" spans="1:8">
      <c r="A342" s="86"/>
      <c r="B342" s="90" t="s">
        <v>102</v>
      </c>
      <c r="C342" s="88">
        <v>1</v>
      </c>
      <c r="D342" s="89">
        <v>1.5</v>
      </c>
      <c r="E342" s="89"/>
      <c r="F342" s="89">
        <v>1.2</v>
      </c>
      <c r="G342" s="35">
        <f>-PRODUCT(C342:F342)</f>
        <v>-1.7999999999999998</v>
      </c>
      <c r="H342" s="84" t="s">
        <v>6</v>
      </c>
    </row>
    <row r="343" spans="1:8">
      <c r="A343" s="86"/>
      <c r="B343" s="90" t="s">
        <v>186</v>
      </c>
      <c r="C343" s="88">
        <v>2</v>
      </c>
      <c r="D343" s="89">
        <v>0.9</v>
      </c>
      <c r="E343" s="89"/>
      <c r="F343" s="89">
        <v>2.1</v>
      </c>
      <c r="G343" s="35">
        <f t="shared" ref="G343:G344" si="25">-PRODUCT(C343:F343)</f>
        <v>-3.7800000000000002</v>
      </c>
      <c r="H343" s="84" t="s">
        <v>6</v>
      </c>
    </row>
    <row r="344" spans="1:8">
      <c r="A344" s="86"/>
      <c r="B344" s="90" t="s">
        <v>307</v>
      </c>
      <c r="C344" s="88">
        <v>1</v>
      </c>
      <c r="D344" s="89">
        <v>0.75</v>
      </c>
      <c r="E344" s="89"/>
      <c r="F344" s="89">
        <v>2.1</v>
      </c>
      <c r="G344" s="35">
        <f t="shared" si="25"/>
        <v>-1.5750000000000002</v>
      </c>
      <c r="H344" s="84" t="s">
        <v>6</v>
      </c>
    </row>
    <row r="345" spans="1:8">
      <c r="A345" s="86"/>
      <c r="B345" s="90"/>
      <c r="C345" s="88"/>
      <c r="D345" s="89"/>
      <c r="E345" s="89"/>
      <c r="F345" s="89"/>
      <c r="G345" s="42"/>
      <c r="H345" s="89"/>
    </row>
    <row r="346" spans="1:8">
      <c r="A346" s="82"/>
      <c r="B346" s="118" t="s">
        <v>596</v>
      </c>
      <c r="C346" s="83"/>
      <c r="D346" s="84"/>
      <c r="E346" s="84"/>
      <c r="F346" s="84"/>
      <c r="G346" s="36">
        <f>ROUNDUP(SUM(G335:G345)*1.05,0)</f>
        <v>161</v>
      </c>
      <c r="H346" s="91" t="s">
        <v>6</v>
      </c>
    </row>
    <row r="347" spans="1:8">
      <c r="A347" s="82"/>
      <c r="B347" s="118"/>
      <c r="C347" s="83"/>
      <c r="D347" s="84"/>
      <c r="E347" s="84"/>
      <c r="F347" s="84"/>
      <c r="G347" s="91"/>
      <c r="H347" s="91"/>
    </row>
    <row r="348" spans="1:8">
      <c r="A348" s="82"/>
      <c r="B348" s="118" t="s">
        <v>586</v>
      </c>
      <c r="C348" s="83"/>
      <c r="D348" s="10" t="s">
        <v>734</v>
      </c>
      <c r="E348" s="84"/>
      <c r="F348" s="91"/>
      <c r="G348" s="91">
        <f>G346</f>
        <v>161</v>
      </c>
      <c r="H348" s="82" t="s">
        <v>6</v>
      </c>
    </row>
    <row r="349" spans="1:8">
      <c r="A349" s="82"/>
      <c r="B349" s="118"/>
      <c r="C349" s="83"/>
      <c r="D349" s="91"/>
      <c r="E349" s="84"/>
      <c r="F349" s="91"/>
      <c r="G349" s="91"/>
      <c r="H349" s="82"/>
    </row>
    <row r="350" spans="1:8">
      <c r="A350" s="82">
        <f>A332+1</f>
        <v>14</v>
      </c>
      <c r="B350" s="118" t="s">
        <v>140</v>
      </c>
      <c r="C350" s="83"/>
      <c r="D350" s="84"/>
      <c r="E350" s="84"/>
      <c r="F350" s="84"/>
      <c r="G350" s="84"/>
      <c r="H350" s="83"/>
    </row>
    <row r="351" spans="1:8">
      <c r="A351" s="82"/>
      <c r="B351" s="118" t="s">
        <v>408</v>
      </c>
      <c r="C351" s="83"/>
      <c r="D351" s="84"/>
      <c r="E351" s="84"/>
      <c r="F351" s="84"/>
      <c r="G351" s="84"/>
      <c r="H351" s="83"/>
    </row>
    <row r="352" spans="1:8">
      <c r="A352" s="82"/>
      <c r="B352" s="118" t="s">
        <v>80</v>
      </c>
      <c r="C352" s="83"/>
      <c r="D352" s="84"/>
      <c r="E352" s="84"/>
      <c r="F352" s="84"/>
      <c r="G352" s="84"/>
      <c r="H352" s="83"/>
    </row>
    <row r="353" spans="1:8">
      <c r="A353" s="82"/>
      <c r="B353" s="85" t="s">
        <v>273</v>
      </c>
      <c r="C353" s="83">
        <v>1</v>
      </c>
      <c r="D353" s="84">
        <f>(15.5+7.75)*2</f>
        <v>46.5</v>
      </c>
      <c r="E353" s="84"/>
      <c r="F353" s="84">
        <v>4.5999999999999996</v>
      </c>
      <c r="G353" s="84">
        <f>PRODUCT(C353:F353)</f>
        <v>213.89999999999998</v>
      </c>
      <c r="H353" s="83" t="s">
        <v>6</v>
      </c>
    </row>
    <row r="354" spans="1:8">
      <c r="A354" s="86"/>
      <c r="B354" s="87" t="s">
        <v>235</v>
      </c>
      <c r="C354" s="88"/>
      <c r="D354" s="89"/>
      <c r="E354" s="89"/>
      <c r="F354" s="89"/>
      <c r="G354" s="89"/>
      <c r="H354" s="88"/>
    </row>
    <row r="355" spans="1:8">
      <c r="A355" s="86"/>
      <c r="B355" s="90" t="s">
        <v>133</v>
      </c>
      <c r="C355" s="88">
        <v>2</v>
      </c>
      <c r="D355" s="89">
        <v>0.9</v>
      </c>
      <c r="E355" s="89"/>
      <c r="F355" s="89">
        <v>0.45</v>
      </c>
      <c r="G355" s="84">
        <f>PRODUCT(C355:F355)</f>
        <v>0.81</v>
      </c>
      <c r="H355" s="83" t="s">
        <v>6</v>
      </c>
    </row>
    <row r="356" spans="1:8">
      <c r="A356" s="82"/>
      <c r="B356" s="118" t="s">
        <v>192</v>
      </c>
      <c r="C356" s="83"/>
      <c r="D356" s="84"/>
      <c r="E356" s="84"/>
      <c r="F356" s="84"/>
      <c r="G356" s="84"/>
      <c r="H356" s="83"/>
    </row>
    <row r="357" spans="1:8">
      <c r="A357" s="82"/>
      <c r="B357" s="85" t="s">
        <v>101</v>
      </c>
      <c r="C357" s="83">
        <f>2*0.5</f>
        <v>1</v>
      </c>
      <c r="D357" s="84">
        <v>1.05</v>
      </c>
      <c r="E357" s="84"/>
      <c r="F357" s="84">
        <v>2.1</v>
      </c>
      <c r="G357" s="84">
        <f>-PRODUCT(C357:F357)</f>
        <v>-2.2050000000000001</v>
      </c>
      <c r="H357" s="83" t="s">
        <v>6</v>
      </c>
    </row>
    <row r="358" spans="1:8">
      <c r="A358" s="86"/>
      <c r="B358" s="85" t="s">
        <v>186</v>
      </c>
      <c r="C358" s="83">
        <f>1*0.5</f>
        <v>0.5</v>
      </c>
      <c r="D358" s="84">
        <v>0.9</v>
      </c>
      <c r="E358" s="84"/>
      <c r="F358" s="84">
        <v>2.1</v>
      </c>
      <c r="G358" s="84">
        <f>-PRODUCT(C358:F358)</f>
        <v>-0.94500000000000006</v>
      </c>
      <c r="H358" s="83" t="s">
        <v>6</v>
      </c>
    </row>
    <row r="359" spans="1:8">
      <c r="A359" s="86"/>
      <c r="B359" s="85" t="s">
        <v>102</v>
      </c>
      <c r="C359" s="88">
        <f>6*0.5</f>
        <v>3</v>
      </c>
      <c r="D359" s="89">
        <v>1.5</v>
      </c>
      <c r="E359" s="89"/>
      <c r="F359" s="89">
        <v>1.2</v>
      </c>
      <c r="G359" s="84">
        <f t="shared" ref="G359:G361" si="26">-PRODUCT(C359:F359)</f>
        <v>-5.3999999999999995</v>
      </c>
      <c r="H359" s="83" t="s">
        <v>6</v>
      </c>
    </row>
    <row r="360" spans="1:8">
      <c r="A360" s="86"/>
      <c r="B360" s="85" t="s">
        <v>103</v>
      </c>
      <c r="C360" s="88">
        <f>4*0.5</f>
        <v>2</v>
      </c>
      <c r="D360" s="89">
        <v>1.2</v>
      </c>
      <c r="E360" s="89"/>
      <c r="F360" s="89">
        <v>1.2</v>
      </c>
      <c r="G360" s="84">
        <f t="shared" si="26"/>
        <v>-2.88</v>
      </c>
      <c r="H360" s="83" t="s">
        <v>6</v>
      </c>
    </row>
    <row r="361" spans="1:8">
      <c r="A361" s="82"/>
      <c r="B361" s="85" t="s">
        <v>104</v>
      </c>
      <c r="C361" s="83">
        <f>1*0.5</f>
        <v>0.5</v>
      </c>
      <c r="D361" s="84">
        <v>0.9</v>
      </c>
      <c r="E361" s="84"/>
      <c r="F361" s="84">
        <v>0.6</v>
      </c>
      <c r="G361" s="84">
        <f t="shared" si="26"/>
        <v>-0.27</v>
      </c>
      <c r="H361" s="83" t="s">
        <v>6</v>
      </c>
    </row>
    <row r="362" spans="1:8">
      <c r="A362" s="82"/>
      <c r="B362" s="118" t="s">
        <v>223</v>
      </c>
      <c r="C362" s="83"/>
      <c r="D362" s="84"/>
      <c r="E362" s="84"/>
      <c r="F362" s="84"/>
      <c r="G362" s="84"/>
      <c r="H362" s="83"/>
    </row>
    <row r="363" spans="1:8">
      <c r="A363" s="82"/>
      <c r="B363" s="90" t="s">
        <v>190</v>
      </c>
      <c r="C363" s="83">
        <v>1</v>
      </c>
      <c r="D363" s="84">
        <f>(15.5+7.75)*2</f>
        <v>46.5</v>
      </c>
      <c r="E363" s="84"/>
      <c r="F363" s="84">
        <v>2.2000000000000002</v>
      </c>
      <c r="G363" s="84">
        <f>PRODUCT(C363:F363)</f>
        <v>102.30000000000001</v>
      </c>
      <c r="H363" s="83" t="s">
        <v>6</v>
      </c>
    </row>
    <row r="364" spans="1:8">
      <c r="A364" s="86"/>
      <c r="B364" s="87" t="s">
        <v>163</v>
      </c>
      <c r="C364" s="88"/>
      <c r="D364" s="89"/>
      <c r="E364" s="89"/>
      <c r="F364" s="89"/>
      <c r="G364" s="89"/>
      <c r="H364" s="88"/>
    </row>
    <row r="365" spans="1:8">
      <c r="A365" s="86"/>
      <c r="B365" s="90" t="s">
        <v>190</v>
      </c>
      <c r="C365" s="88">
        <v>1</v>
      </c>
      <c r="D365" s="84">
        <f>(15.6+7.75)*2</f>
        <v>46.7</v>
      </c>
      <c r="E365" s="89"/>
      <c r="F365" s="89">
        <v>2.4500000000000002</v>
      </c>
      <c r="G365" s="84">
        <f>PRODUCT(C365:F365)</f>
        <v>114.41500000000002</v>
      </c>
      <c r="H365" s="83" t="s">
        <v>6</v>
      </c>
    </row>
    <row r="366" spans="1:8">
      <c r="A366" s="86"/>
      <c r="B366" s="90"/>
      <c r="C366" s="88"/>
      <c r="D366" s="89"/>
      <c r="E366" s="89"/>
      <c r="F366" s="89"/>
      <c r="G366" s="89"/>
      <c r="H366" s="88"/>
    </row>
    <row r="367" spans="1:8">
      <c r="A367" s="82"/>
      <c r="B367" s="85"/>
      <c r="C367" s="83"/>
      <c r="D367" s="84"/>
      <c r="E367" s="84"/>
      <c r="F367" s="91" t="s">
        <v>33</v>
      </c>
      <c r="G367" s="36">
        <f>ROUNDUP(SUM(G353:G366)*1.05,0)</f>
        <v>441</v>
      </c>
      <c r="H367" s="82" t="s">
        <v>6</v>
      </c>
    </row>
    <row r="368" spans="1:8">
      <c r="A368" s="82"/>
      <c r="B368" s="85"/>
      <c r="C368" s="83"/>
      <c r="D368" s="84"/>
      <c r="E368" s="84"/>
      <c r="F368" s="91"/>
      <c r="G368" s="91"/>
      <c r="H368" s="82"/>
    </row>
    <row r="369" spans="1:8">
      <c r="A369" s="82"/>
      <c r="B369" s="118" t="s">
        <v>142</v>
      </c>
      <c r="C369" s="83"/>
      <c r="D369" s="10" t="s">
        <v>734</v>
      </c>
      <c r="E369" s="82"/>
      <c r="F369" s="84"/>
      <c r="G369" s="91">
        <f>G367</f>
        <v>441</v>
      </c>
      <c r="H369" s="82" t="s">
        <v>6</v>
      </c>
    </row>
    <row r="370" spans="1:8">
      <c r="A370" s="82"/>
      <c r="B370" s="118"/>
      <c r="C370" s="83"/>
      <c r="D370" s="84"/>
      <c r="E370" s="84"/>
      <c r="F370" s="84"/>
      <c r="G370" s="91"/>
      <c r="H370" s="82"/>
    </row>
    <row r="371" spans="1:8">
      <c r="A371" s="82">
        <f>A350+1</f>
        <v>15</v>
      </c>
      <c r="B371" s="118" t="s">
        <v>143</v>
      </c>
      <c r="C371" s="83"/>
      <c r="D371" s="84"/>
      <c r="E371" s="84"/>
      <c r="F371" s="84"/>
      <c r="G371" s="84"/>
      <c r="H371" s="83"/>
    </row>
    <row r="372" spans="1:8">
      <c r="A372" s="82"/>
      <c r="B372" s="154" t="s">
        <v>80</v>
      </c>
      <c r="C372" s="83"/>
      <c r="D372" s="84"/>
      <c r="E372" s="84"/>
      <c r="F372" s="84"/>
      <c r="G372" s="84"/>
      <c r="H372" s="83"/>
    </row>
    <row r="373" spans="1:8">
      <c r="A373" s="82"/>
      <c r="B373" s="85" t="s">
        <v>312</v>
      </c>
      <c r="C373" s="83">
        <v>1</v>
      </c>
      <c r="D373" s="84">
        <f>3.69*2+3*2</f>
        <v>13.379999999999999</v>
      </c>
      <c r="E373" s="84"/>
      <c r="F373" s="84">
        <v>3.5</v>
      </c>
      <c r="G373" s="84">
        <f>PRODUCT(C373:F373)</f>
        <v>46.83</v>
      </c>
      <c r="H373" s="83" t="s">
        <v>6</v>
      </c>
    </row>
    <row r="374" spans="1:8">
      <c r="A374" s="86"/>
      <c r="B374" s="85" t="s">
        <v>308</v>
      </c>
      <c r="C374" s="83">
        <v>1</v>
      </c>
      <c r="D374" s="84">
        <f>1.5*2+1.9*2</f>
        <v>6.8</v>
      </c>
      <c r="E374" s="84"/>
      <c r="F374" s="84">
        <v>3.5</v>
      </c>
      <c r="G374" s="84">
        <f t="shared" ref="G374:G381" si="27">PRODUCT(C374:F374)</f>
        <v>23.8</v>
      </c>
      <c r="H374" s="83" t="s">
        <v>6</v>
      </c>
    </row>
    <row r="375" spans="1:8">
      <c r="A375" s="86"/>
      <c r="B375" s="90" t="s">
        <v>183</v>
      </c>
      <c r="C375" s="83">
        <v>1</v>
      </c>
      <c r="D375" s="89">
        <f>2.74*2+3*2</f>
        <v>11.48</v>
      </c>
      <c r="E375" s="89"/>
      <c r="F375" s="84">
        <v>3.5</v>
      </c>
      <c r="G375" s="84">
        <f t="shared" si="27"/>
        <v>40.18</v>
      </c>
      <c r="H375" s="83" t="s">
        <v>6</v>
      </c>
    </row>
    <row r="376" spans="1:8">
      <c r="A376" s="86"/>
      <c r="B376" s="90" t="s">
        <v>313</v>
      </c>
      <c r="C376" s="83">
        <v>1</v>
      </c>
      <c r="D376" s="89">
        <f>1.68*2</f>
        <v>3.36</v>
      </c>
      <c r="E376" s="89"/>
      <c r="F376" s="84">
        <v>3.5</v>
      </c>
      <c r="G376" s="84">
        <f t="shared" si="27"/>
        <v>11.76</v>
      </c>
      <c r="H376" s="83" t="s">
        <v>6</v>
      </c>
    </row>
    <row r="377" spans="1:8">
      <c r="A377" s="86"/>
      <c r="B377" s="90" t="s">
        <v>309</v>
      </c>
      <c r="C377" s="83">
        <v>1</v>
      </c>
      <c r="D377" s="89">
        <f>3.31*2+3*2</f>
        <v>12.620000000000001</v>
      </c>
      <c r="E377" s="89"/>
      <c r="F377" s="84">
        <v>3.5</v>
      </c>
      <c r="G377" s="84">
        <f t="shared" si="27"/>
        <v>44.17</v>
      </c>
      <c r="H377" s="83" t="s">
        <v>6</v>
      </c>
    </row>
    <row r="378" spans="1:8">
      <c r="A378" s="86"/>
      <c r="B378" s="90" t="s">
        <v>210</v>
      </c>
      <c r="C378" s="83">
        <v>1</v>
      </c>
      <c r="D378" s="89">
        <f>6.1*2+1.2</f>
        <v>13.399999999999999</v>
      </c>
      <c r="E378" s="89"/>
      <c r="F378" s="84">
        <v>3.5</v>
      </c>
      <c r="G378" s="84">
        <f t="shared" si="27"/>
        <v>46.899999999999991</v>
      </c>
      <c r="H378" s="83" t="s">
        <v>6</v>
      </c>
    </row>
    <row r="379" spans="1:8">
      <c r="A379" s="86"/>
      <c r="B379" s="90" t="s">
        <v>314</v>
      </c>
      <c r="C379" s="83">
        <v>1</v>
      </c>
      <c r="D379" s="89">
        <f>5.9*2+4.4*2</f>
        <v>20.6</v>
      </c>
      <c r="E379" s="89"/>
      <c r="F379" s="84">
        <v>3.5</v>
      </c>
      <c r="G379" s="84">
        <f t="shared" si="27"/>
        <v>72.100000000000009</v>
      </c>
      <c r="H379" s="83" t="s">
        <v>6</v>
      </c>
    </row>
    <row r="380" spans="1:8">
      <c r="A380" s="86"/>
      <c r="B380" s="90" t="s">
        <v>310</v>
      </c>
      <c r="C380" s="83">
        <v>1</v>
      </c>
      <c r="D380" s="89">
        <f>3.635*2+2.83*2</f>
        <v>12.93</v>
      </c>
      <c r="E380" s="89"/>
      <c r="F380" s="84">
        <v>3.5</v>
      </c>
      <c r="G380" s="84">
        <f t="shared" si="27"/>
        <v>45.254999999999995</v>
      </c>
      <c r="H380" s="83" t="s">
        <v>6</v>
      </c>
    </row>
    <row r="381" spans="1:8">
      <c r="A381" s="86"/>
      <c r="B381" s="90" t="s">
        <v>311</v>
      </c>
      <c r="C381" s="83">
        <v>1</v>
      </c>
      <c r="D381" s="89">
        <f>2.1*2+2.83*2</f>
        <v>9.86</v>
      </c>
      <c r="E381" s="89"/>
      <c r="F381" s="84">
        <v>3.5</v>
      </c>
      <c r="G381" s="84">
        <f t="shared" si="27"/>
        <v>34.51</v>
      </c>
      <c r="H381" s="83" t="s">
        <v>6</v>
      </c>
    </row>
    <row r="382" spans="1:8">
      <c r="A382" s="86"/>
      <c r="B382" s="90" t="s">
        <v>1055</v>
      </c>
      <c r="C382" s="88">
        <v>2</v>
      </c>
      <c r="D382" s="89">
        <v>7.75</v>
      </c>
      <c r="E382" s="89"/>
      <c r="F382" s="89">
        <v>3.5</v>
      </c>
      <c r="G382" s="84">
        <f t="shared" ref="G382:G384" si="28">PRODUCT(C382:F382)</f>
        <v>54.25</v>
      </c>
      <c r="H382" s="83" t="s">
        <v>6</v>
      </c>
    </row>
    <row r="383" spans="1:8">
      <c r="A383" s="86"/>
      <c r="B383" s="90"/>
      <c r="C383" s="88">
        <v>2</v>
      </c>
      <c r="D383" s="89">
        <v>3</v>
      </c>
      <c r="E383" s="89"/>
      <c r="F383" s="89">
        <v>3.5</v>
      </c>
      <c r="G383" s="84">
        <f t="shared" si="28"/>
        <v>21</v>
      </c>
      <c r="H383" s="83" t="s">
        <v>6</v>
      </c>
    </row>
    <row r="384" spans="1:8">
      <c r="A384" s="86"/>
      <c r="B384" s="90"/>
      <c r="C384" s="88">
        <v>2</v>
      </c>
      <c r="D384" s="89">
        <v>4.5</v>
      </c>
      <c r="E384" s="89"/>
      <c r="F384" s="89">
        <v>2</v>
      </c>
      <c r="G384" s="89">
        <f t="shared" si="28"/>
        <v>18</v>
      </c>
      <c r="H384" s="83" t="s">
        <v>6</v>
      </c>
    </row>
    <row r="385" spans="1:8">
      <c r="A385" s="82"/>
      <c r="B385" s="118" t="s">
        <v>193</v>
      </c>
      <c r="C385" s="83"/>
      <c r="D385" s="84"/>
      <c r="E385" s="84"/>
      <c r="F385" s="84"/>
      <c r="G385" s="84"/>
      <c r="H385" s="83"/>
    </row>
    <row r="386" spans="1:8">
      <c r="A386" s="82"/>
      <c r="B386" s="85" t="s">
        <v>101</v>
      </c>
      <c r="C386" s="83">
        <f>2*0.5</f>
        <v>1</v>
      </c>
      <c r="D386" s="84">
        <v>1.2</v>
      </c>
      <c r="E386" s="84"/>
      <c r="F386" s="84">
        <v>2.1</v>
      </c>
      <c r="G386" s="84">
        <f>-PRODUCT(C386:F386)</f>
        <v>-2.52</v>
      </c>
      <c r="H386" s="83" t="s">
        <v>6</v>
      </c>
    </row>
    <row r="387" spans="1:8">
      <c r="A387" s="86"/>
      <c r="B387" s="85" t="s">
        <v>186</v>
      </c>
      <c r="C387" s="88">
        <f>6*0.5</f>
        <v>3</v>
      </c>
      <c r="D387" s="89">
        <v>0.9</v>
      </c>
      <c r="E387" s="89"/>
      <c r="F387" s="89">
        <v>2.1</v>
      </c>
      <c r="G387" s="84">
        <f t="shared" ref="G387:G391" si="29">-PRODUCT(C387:F387)</f>
        <v>-5.6700000000000008</v>
      </c>
      <c r="H387" s="83" t="s">
        <v>6</v>
      </c>
    </row>
    <row r="388" spans="1:8">
      <c r="A388" s="86"/>
      <c r="B388" s="85" t="s">
        <v>307</v>
      </c>
      <c r="C388" s="88">
        <f>1*0.5</f>
        <v>0.5</v>
      </c>
      <c r="D388" s="89">
        <v>0.75</v>
      </c>
      <c r="E388" s="89"/>
      <c r="F388" s="89">
        <v>2.1</v>
      </c>
      <c r="G388" s="84">
        <f t="shared" si="29"/>
        <v>-0.78750000000000009</v>
      </c>
      <c r="H388" s="83" t="s">
        <v>6</v>
      </c>
    </row>
    <row r="389" spans="1:8">
      <c r="A389" s="86"/>
      <c r="B389" s="85" t="s">
        <v>102</v>
      </c>
      <c r="C389" s="88">
        <f>7*0.5</f>
        <v>3.5</v>
      </c>
      <c r="D389" s="89">
        <v>1.5</v>
      </c>
      <c r="E389" s="89"/>
      <c r="F389" s="89">
        <v>1.2</v>
      </c>
      <c r="G389" s="84">
        <f t="shared" si="29"/>
        <v>-6.3</v>
      </c>
      <c r="H389" s="83" t="s">
        <v>6</v>
      </c>
    </row>
    <row r="390" spans="1:8">
      <c r="A390" s="86"/>
      <c r="B390" s="85" t="s">
        <v>103</v>
      </c>
      <c r="C390" s="88">
        <f>4*0.5</f>
        <v>2</v>
      </c>
      <c r="D390" s="89">
        <v>1.2</v>
      </c>
      <c r="E390" s="89"/>
      <c r="F390" s="89">
        <v>1.2</v>
      </c>
      <c r="G390" s="84">
        <f t="shared" si="29"/>
        <v>-2.88</v>
      </c>
      <c r="H390" s="83" t="s">
        <v>6</v>
      </c>
    </row>
    <row r="391" spans="1:8">
      <c r="A391" s="82"/>
      <c r="B391" s="85" t="s">
        <v>104</v>
      </c>
      <c r="C391" s="83">
        <f>1*0.5</f>
        <v>0.5</v>
      </c>
      <c r="D391" s="84">
        <v>0.9</v>
      </c>
      <c r="E391" s="84"/>
      <c r="F391" s="84">
        <v>0.6</v>
      </c>
      <c r="G391" s="84">
        <f t="shared" si="29"/>
        <v>-0.27</v>
      </c>
      <c r="H391" s="83" t="s">
        <v>6</v>
      </c>
    </row>
    <row r="392" spans="1:8">
      <c r="A392" s="86"/>
      <c r="B392" s="90"/>
      <c r="C392" s="88"/>
      <c r="D392" s="89"/>
      <c r="E392" s="89"/>
      <c r="F392" s="89"/>
      <c r="G392" s="89"/>
      <c r="H392" s="88"/>
    </row>
    <row r="393" spans="1:8">
      <c r="A393" s="82"/>
      <c r="B393" s="85"/>
      <c r="C393" s="83"/>
      <c r="D393" s="84"/>
      <c r="E393" s="84"/>
      <c r="F393" s="91" t="s">
        <v>33</v>
      </c>
      <c r="G393" s="36">
        <f>ROUND(SUM(G373:G392)*1.05,0)</f>
        <v>462</v>
      </c>
      <c r="H393" s="82" t="s">
        <v>6</v>
      </c>
    </row>
    <row r="394" spans="1:8">
      <c r="A394" s="82"/>
      <c r="B394" s="118"/>
      <c r="C394" s="83"/>
      <c r="D394" s="84"/>
      <c r="E394" s="84"/>
      <c r="F394" s="84"/>
      <c r="G394" s="84"/>
      <c r="H394" s="83"/>
    </row>
    <row r="395" spans="1:8">
      <c r="A395" s="82"/>
      <c r="B395" s="118" t="s">
        <v>144</v>
      </c>
      <c r="C395" s="83"/>
      <c r="D395" s="10" t="s">
        <v>734</v>
      </c>
      <c r="E395" s="82"/>
      <c r="F395" s="91" t="s">
        <v>23</v>
      </c>
      <c r="G395" s="91">
        <f>G393</f>
        <v>462</v>
      </c>
      <c r="H395" s="82" t="s">
        <v>6</v>
      </c>
    </row>
    <row r="396" spans="1:8">
      <c r="A396" s="82"/>
      <c r="B396" s="85"/>
      <c r="C396" s="83"/>
      <c r="D396" s="84"/>
      <c r="E396" s="651"/>
      <c r="F396" s="652"/>
      <c r="G396" s="115"/>
      <c r="H396" s="82"/>
    </row>
    <row r="397" spans="1:8">
      <c r="A397" s="82">
        <f>A371+1</f>
        <v>16</v>
      </c>
      <c r="B397" s="118" t="s">
        <v>145</v>
      </c>
      <c r="C397" s="83"/>
      <c r="D397" s="84"/>
      <c r="E397" s="84"/>
      <c r="F397" s="84"/>
      <c r="G397" s="84"/>
      <c r="H397" s="83"/>
    </row>
    <row r="398" spans="1:8">
      <c r="A398" s="82"/>
      <c r="B398" s="118" t="s">
        <v>91</v>
      </c>
      <c r="C398" s="83"/>
      <c r="D398" s="84"/>
      <c r="E398" s="84"/>
      <c r="F398" s="155"/>
      <c r="G398" s="84"/>
      <c r="H398" s="83"/>
    </row>
    <row r="399" spans="1:8">
      <c r="A399" s="38"/>
      <c r="B399" s="85" t="s">
        <v>312</v>
      </c>
      <c r="C399" s="33">
        <v>1</v>
      </c>
      <c r="D399" s="35">
        <v>3.69</v>
      </c>
      <c r="E399" s="35">
        <v>3</v>
      </c>
      <c r="F399" s="35"/>
      <c r="G399" s="35">
        <f>PRODUCT(C399:F399)</f>
        <v>11.07</v>
      </c>
      <c r="H399" s="83" t="s">
        <v>6</v>
      </c>
    </row>
    <row r="400" spans="1:8">
      <c r="A400" s="44"/>
      <c r="B400" s="85" t="s">
        <v>308</v>
      </c>
      <c r="C400" s="40">
        <v>1</v>
      </c>
      <c r="D400" s="42">
        <v>1.5</v>
      </c>
      <c r="E400" s="42">
        <v>1.9</v>
      </c>
      <c r="F400" s="42"/>
      <c r="G400" s="35">
        <f t="shared" ref="G400:G407" si="30">PRODUCT(C400:F400)</f>
        <v>2.8499999999999996</v>
      </c>
      <c r="H400" s="83" t="s">
        <v>6</v>
      </c>
    </row>
    <row r="401" spans="1:8">
      <c r="A401" s="44"/>
      <c r="B401" s="90" t="s">
        <v>183</v>
      </c>
      <c r="C401" s="40">
        <v>1</v>
      </c>
      <c r="D401" s="42">
        <v>2.74</v>
      </c>
      <c r="E401" s="42">
        <v>3</v>
      </c>
      <c r="F401" s="42"/>
      <c r="G401" s="35">
        <f t="shared" si="30"/>
        <v>8.2200000000000006</v>
      </c>
      <c r="H401" s="83" t="s">
        <v>6</v>
      </c>
    </row>
    <row r="402" spans="1:8">
      <c r="A402" s="44"/>
      <c r="B402" s="90" t="s">
        <v>313</v>
      </c>
      <c r="C402" s="40">
        <v>1</v>
      </c>
      <c r="D402" s="42">
        <v>1</v>
      </c>
      <c r="E402" s="42">
        <v>1.74</v>
      </c>
      <c r="F402" s="42"/>
      <c r="G402" s="35">
        <f t="shared" si="30"/>
        <v>1.74</v>
      </c>
      <c r="H402" s="83" t="s">
        <v>6</v>
      </c>
    </row>
    <row r="403" spans="1:8">
      <c r="A403" s="44"/>
      <c r="B403" s="90" t="s">
        <v>309</v>
      </c>
      <c r="C403" s="40">
        <v>1</v>
      </c>
      <c r="D403" s="42">
        <v>3.31</v>
      </c>
      <c r="E403" s="42">
        <v>3</v>
      </c>
      <c r="F403" s="42"/>
      <c r="G403" s="35">
        <f t="shared" si="30"/>
        <v>9.93</v>
      </c>
      <c r="H403" s="83" t="s">
        <v>6</v>
      </c>
    </row>
    <row r="404" spans="1:8">
      <c r="A404" s="44"/>
      <c r="B404" s="90" t="s">
        <v>210</v>
      </c>
      <c r="C404" s="40">
        <v>1</v>
      </c>
      <c r="D404" s="42">
        <v>6.1</v>
      </c>
      <c r="E404" s="42">
        <v>1.2</v>
      </c>
      <c r="F404" s="42"/>
      <c r="G404" s="35">
        <f t="shared" si="30"/>
        <v>7.3199999999999994</v>
      </c>
      <c r="H404" s="83" t="s">
        <v>6</v>
      </c>
    </row>
    <row r="405" spans="1:8">
      <c r="A405" s="44"/>
      <c r="B405" s="90" t="s">
        <v>314</v>
      </c>
      <c r="C405" s="40">
        <v>1</v>
      </c>
      <c r="D405" s="42">
        <v>5.9</v>
      </c>
      <c r="E405" s="42">
        <v>4.4000000000000004</v>
      </c>
      <c r="F405" s="42"/>
      <c r="G405" s="35">
        <f t="shared" si="30"/>
        <v>25.960000000000004</v>
      </c>
      <c r="H405" s="83" t="s">
        <v>6</v>
      </c>
    </row>
    <row r="406" spans="1:8">
      <c r="A406" s="44"/>
      <c r="B406" s="90" t="s">
        <v>310</v>
      </c>
      <c r="C406" s="40">
        <v>1</v>
      </c>
      <c r="D406" s="42">
        <v>3.6349999999999998</v>
      </c>
      <c r="E406" s="42">
        <v>2.83</v>
      </c>
      <c r="F406" s="42"/>
      <c r="G406" s="35">
        <f t="shared" si="30"/>
        <v>10.287049999999999</v>
      </c>
      <c r="H406" s="83" t="s">
        <v>6</v>
      </c>
    </row>
    <row r="407" spans="1:8">
      <c r="A407" s="38"/>
      <c r="B407" s="90" t="s">
        <v>311</v>
      </c>
      <c r="C407" s="33">
        <v>1</v>
      </c>
      <c r="D407" s="35">
        <v>2.1</v>
      </c>
      <c r="E407" s="35">
        <v>2.83</v>
      </c>
      <c r="F407" s="35"/>
      <c r="G407" s="35">
        <f t="shared" si="30"/>
        <v>5.9430000000000005</v>
      </c>
      <c r="H407" s="83" t="s">
        <v>6</v>
      </c>
    </row>
    <row r="408" spans="1:8">
      <c r="A408" s="82"/>
      <c r="B408" s="120" t="s">
        <v>242</v>
      </c>
      <c r="C408" s="121">
        <v>1</v>
      </c>
      <c r="D408" s="84">
        <f>1.2+5</f>
        <v>6.2</v>
      </c>
      <c r="E408" s="84"/>
      <c r="F408" s="84">
        <f>0.45*2</f>
        <v>0.9</v>
      </c>
      <c r="G408" s="35">
        <f>PRODUCT(C408:F408)</f>
        <v>5.58</v>
      </c>
      <c r="H408" s="83" t="s">
        <v>6</v>
      </c>
    </row>
    <row r="409" spans="1:8">
      <c r="A409" s="86"/>
      <c r="B409" s="156" t="s">
        <v>756</v>
      </c>
      <c r="C409" s="157">
        <v>1</v>
      </c>
      <c r="D409" s="89">
        <v>2.4</v>
      </c>
      <c r="E409" s="89">
        <v>7.75</v>
      </c>
      <c r="F409" s="89"/>
      <c r="G409" s="35">
        <f>PRODUCT(C409:F409)</f>
        <v>18.599999999999998</v>
      </c>
      <c r="H409" s="83" t="s">
        <v>6</v>
      </c>
    </row>
    <row r="410" spans="1:8">
      <c r="A410" s="86"/>
      <c r="B410" s="156" t="s">
        <v>1056</v>
      </c>
      <c r="C410" s="157">
        <v>2</v>
      </c>
      <c r="D410" s="89">
        <v>4.5</v>
      </c>
      <c r="E410" s="89">
        <v>1.5</v>
      </c>
      <c r="F410" s="89"/>
      <c r="G410" s="42">
        <f>PRODUCT(C410:F410)</f>
        <v>13.5</v>
      </c>
      <c r="H410" s="83" t="s">
        <v>6</v>
      </c>
    </row>
    <row r="411" spans="1:8">
      <c r="A411" s="86"/>
      <c r="B411" s="156" t="s">
        <v>1057</v>
      </c>
      <c r="C411" s="157">
        <v>1</v>
      </c>
      <c r="D411" s="89">
        <v>3</v>
      </c>
      <c r="E411" s="89">
        <v>1.5</v>
      </c>
      <c r="F411" s="89"/>
      <c r="G411" s="42">
        <f>PRODUCT(C411:F411)</f>
        <v>4.5</v>
      </c>
      <c r="H411" s="83" t="s">
        <v>6</v>
      </c>
    </row>
    <row r="412" spans="1:8">
      <c r="A412" s="86"/>
      <c r="B412" s="166" t="s">
        <v>243</v>
      </c>
      <c r="C412" s="88"/>
      <c r="D412" s="89"/>
      <c r="E412" s="89"/>
      <c r="F412" s="89"/>
      <c r="G412" s="42"/>
      <c r="H412" s="88"/>
    </row>
    <row r="413" spans="1:8">
      <c r="A413" s="86"/>
      <c r="B413" s="13"/>
      <c r="C413" s="151">
        <v>4</v>
      </c>
      <c r="D413" s="12">
        <v>16.43</v>
      </c>
      <c r="E413" s="12">
        <v>0.6</v>
      </c>
      <c r="F413" s="12"/>
      <c r="G413" s="35">
        <f t="shared" ref="G413:G414" si="31">PRODUCT(C413:F413)</f>
        <v>39.431999999999995</v>
      </c>
      <c r="H413" s="83" t="s">
        <v>6</v>
      </c>
    </row>
    <row r="414" spans="1:8">
      <c r="A414" s="86"/>
      <c r="B414" s="13"/>
      <c r="C414" s="151">
        <v>4</v>
      </c>
      <c r="D414" s="12">
        <v>7.75</v>
      </c>
      <c r="E414" s="12">
        <v>0.6</v>
      </c>
      <c r="F414" s="12"/>
      <c r="G414" s="35">
        <f t="shared" si="31"/>
        <v>18.599999999999998</v>
      </c>
      <c r="H414" s="83" t="s">
        <v>6</v>
      </c>
    </row>
    <row r="415" spans="1:8">
      <c r="A415" s="82"/>
      <c r="B415" s="118" t="s">
        <v>223</v>
      </c>
      <c r="C415" s="83"/>
      <c r="D415" s="84"/>
      <c r="E415" s="84"/>
      <c r="F415" s="155"/>
      <c r="G415" s="84"/>
      <c r="H415" s="83"/>
    </row>
    <row r="416" spans="1:8">
      <c r="A416" s="38"/>
      <c r="B416" s="85"/>
      <c r="C416" s="33">
        <v>1</v>
      </c>
      <c r="D416" s="35">
        <v>15.23</v>
      </c>
      <c r="E416" s="35">
        <v>7.75</v>
      </c>
      <c r="F416" s="35"/>
      <c r="G416" s="35">
        <f>PRODUCT(C416:F416)</f>
        <v>118.0325</v>
      </c>
      <c r="H416" s="83" t="s">
        <v>6</v>
      </c>
    </row>
    <row r="417" spans="1:8">
      <c r="A417" s="44"/>
      <c r="B417" s="85"/>
      <c r="C417" s="11">
        <v>3</v>
      </c>
      <c r="D417" s="11">
        <v>15.23</v>
      </c>
      <c r="E417" s="12"/>
      <c r="F417" s="12">
        <v>0.73</v>
      </c>
      <c r="G417" s="35">
        <f t="shared" ref="G417:G419" si="32">PRODUCT(C417:F417)</f>
        <v>33.353699999999996</v>
      </c>
      <c r="H417" s="83" t="s">
        <v>6</v>
      </c>
    </row>
    <row r="418" spans="1:8">
      <c r="A418" s="44"/>
      <c r="B418" s="90"/>
      <c r="C418" s="11">
        <v>5</v>
      </c>
      <c r="D418" s="11">
        <v>7.75</v>
      </c>
      <c r="E418" s="12"/>
      <c r="F418" s="12">
        <v>0.88</v>
      </c>
      <c r="G418" s="35">
        <f t="shared" si="32"/>
        <v>34.1</v>
      </c>
      <c r="H418" s="83" t="s">
        <v>6</v>
      </c>
    </row>
    <row r="419" spans="1:8">
      <c r="A419" s="44"/>
      <c r="B419" s="90"/>
      <c r="C419" s="11">
        <v>1</v>
      </c>
      <c r="D419" s="11">
        <v>4.2</v>
      </c>
      <c r="E419" s="12"/>
      <c r="F419" s="12">
        <v>0.88</v>
      </c>
      <c r="G419" s="35">
        <f t="shared" si="32"/>
        <v>3.6960000000000002</v>
      </c>
      <c r="H419" s="83" t="s">
        <v>6</v>
      </c>
    </row>
    <row r="420" spans="1:8">
      <c r="A420" s="86"/>
      <c r="B420" s="156"/>
      <c r="C420" s="157"/>
      <c r="D420" s="89"/>
      <c r="E420" s="89"/>
      <c r="F420" s="89"/>
      <c r="G420" s="42"/>
      <c r="H420" s="88"/>
    </row>
    <row r="421" spans="1:8">
      <c r="A421" s="86"/>
      <c r="B421" s="156"/>
      <c r="C421" s="157"/>
      <c r="D421" s="89"/>
      <c r="E421" s="89"/>
      <c r="F421" s="89"/>
      <c r="G421" s="36">
        <f>ROUND(SUM(G399:G420)*1.05,0)</f>
        <v>391</v>
      </c>
      <c r="H421" s="82" t="s">
        <v>6</v>
      </c>
    </row>
    <row r="422" spans="1:8">
      <c r="A422" s="82"/>
      <c r="B422" s="85"/>
      <c r="C422" s="83"/>
      <c r="D422" s="84"/>
      <c r="E422" s="84"/>
      <c r="F422" s="91"/>
      <c r="G422" s="36"/>
      <c r="H422" s="82"/>
    </row>
    <row r="423" spans="1:8">
      <c r="A423" s="82"/>
      <c r="B423" s="118" t="s">
        <v>145</v>
      </c>
      <c r="C423" s="91"/>
      <c r="D423" s="10" t="s">
        <v>734</v>
      </c>
      <c r="E423" s="82"/>
      <c r="F423" s="91" t="s">
        <v>23</v>
      </c>
      <c r="G423" s="91">
        <f>G421</f>
        <v>391</v>
      </c>
      <c r="H423" s="82" t="s">
        <v>6</v>
      </c>
    </row>
    <row r="424" spans="1:8">
      <c r="A424" s="82"/>
      <c r="B424" s="118"/>
      <c r="C424" s="91"/>
      <c r="D424" s="91"/>
      <c r="E424" s="651"/>
      <c r="F424" s="652"/>
      <c r="G424" s="115"/>
      <c r="H424" s="82"/>
    </row>
    <row r="425" spans="1:8">
      <c r="A425" s="82">
        <f>A397+1</f>
        <v>17</v>
      </c>
      <c r="B425" s="118" t="s">
        <v>146</v>
      </c>
      <c r="C425" s="91"/>
      <c r="D425" s="91"/>
      <c r="E425" s="82"/>
      <c r="F425" s="91"/>
      <c r="G425" s="91"/>
      <c r="H425" s="82"/>
    </row>
    <row r="426" spans="1:8">
      <c r="A426" s="82"/>
      <c r="B426" s="118" t="s">
        <v>147</v>
      </c>
      <c r="C426" s="91"/>
      <c r="D426" s="91"/>
      <c r="E426" s="82"/>
      <c r="F426" s="91"/>
      <c r="G426" s="91"/>
      <c r="H426" s="82"/>
    </row>
    <row r="427" spans="1:8">
      <c r="A427" s="82"/>
      <c r="B427" s="85" t="str">
        <f t="shared" ref="B427:D429" si="33">B92</f>
        <v>All Round Length</v>
      </c>
      <c r="C427" s="121">
        <f t="shared" si="33"/>
        <v>1</v>
      </c>
      <c r="D427" s="84">
        <f t="shared" si="33"/>
        <v>45.96</v>
      </c>
      <c r="E427" s="84"/>
      <c r="F427" s="84">
        <f>F92</f>
        <v>0.62</v>
      </c>
      <c r="G427" s="84">
        <f>PRODUCT(C427:F427)</f>
        <v>28.495200000000001</v>
      </c>
      <c r="H427" s="83" t="s">
        <v>6</v>
      </c>
    </row>
    <row r="428" spans="1:8">
      <c r="A428" s="357"/>
      <c r="B428" s="85" t="str">
        <f t="shared" si="33"/>
        <v>For Stair Case</v>
      </c>
      <c r="C428" s="121">
        <f t="shared" si="33"/>
        <v>1</v>
      </c>
      <c r="D428" s="84">
        <f t="shared" si="33"/>
        <v>13.75</v>
      </c>
      <c r="E428" s="360"/>
      <c r="F428" s="84">
        <f>F93</f>
        <v>0.45</v>
      </c>
      <c r="G428" s="84">
        <f t="shared" ref="G428:G429" si="34">PRODUCT(C428:F428)</f>
        <v>6.1875</v>
      </c>
      <c r="H428" s="83" t="s">
        <v>6</v>
      </c>
    </row>
    <row r="429" spans="1:8">
      <c r="A429" s="357"/>
      <c r="B429" s="85" t="str">
        <f t="shared" si="33"/>
        <v>For Ramp Side Wall</v>
      </c>
      <c r="C429" s="121">
        <f t="shared" si="33"/>
        <v>1</v>
      </c>
      <c r="D429" s="84">
        <f t="shared" si="33"/>
        <v>11</v>
      </c>
      <c r="E429" s="360"/>
      <c r="F429" s="84">
        <f>F94</f>
        <v>0.6</v>
      </c>
      <c r="G429" s="84">
        <f t="shared" si="34"/>
        <v>6.6</v>
      </c>
      <c r="H429" s="83" t="s">
        <v>6</v>
      </c>
    </row>
    <row r="430" spans="1:8">
      <c r="A430" s="82"/>
      <c r="B430" s="118"/>
      <c r="C430" s="91"/>
      <c r="D430" s="91"/>
      <c r="E430" s="82"/>
      <c r="F430" s="91"/>
      <c r="G430" s="91"/>
      <c r="H430" s="82"/>
    </row>
    <row r="431" spans="1:8">
      <c r="A431" s="82"/>
      <c r="B431" s="85"/>
      <c r="C431" s="83"/>
      <c r="D431" s="84"/>
      <c r="E431" s="84"/>
      <c r="F431" s="91"/>
      <c r="G431" s="36">
        <f>ROUND(SUM(G427:G430)*1.05,0)</f>
        <v>43</v>
      </c>
      <c r="H431" s="82" t="s">
        <v>6</v>
      </c>
    </row>
    <row r="432" spans="1:8">
      <c r="A432" s="82"/>
      <c r="B432" s="118" t="s">
        <v>148</v>
      </c>
      <c r="C432" s="91"/>
      <c r="D432" s="91"/>
      <c r="E432" s="82"/>
      <c r="F432" s="91" t="s">
        <v>23</v>
      </c>
      <c r="G432" s="91">
        <f>G431</f>
        <v>43</v>
      </c>
      <c r="H432" s="82" t="s">
        <v>6</v>
      </c>
    </row>
    <row r="433" spans="1:10">
      <c r="A433" s="86"/>
      <c r="B433" s="87"/>
      <c r="C433" s="92"/>
      <c r="D433" s="92"/>
      <c r="E433" s="86"/>
      <c r="F433" s="92"/>
      <c r="G433" s="92"/>
      <c r="H433" s="86"/>
    </row>
    <row r="434" spans="1:10">
      <c r="A434" s="86">
        <f>A425+1</f>
        <v>18</v>
      </c>
      <c r="B434" s="87" t="s">
        <v>497</v>
      </c>
      <c r="C434" s="92"/>
      <c r="D434" s="92"/>
      <c r="E434" s="86"/>
      <c r="F434" s="92"/>
      <c r="G434" s="92"/>
      <c r="H434" s="86"/>
    </row>
    <row r="435" spans="1:10">
      <c r="A435" s="86"/>
      <c r="B435" s="87" t="s">
        <v>80</v>
      </c>
      <c r="C435" s="92"/>
      <c r="D435" s="92"/>
      <c r="E435" s="86"/>
      <c r="F435" s="92"/>
      <c r="G435" s="92"/>
      <c r="H435" s="86"/>
    </row>
    <row r="436" spans="1:10">
      <c r="A436" s="86"/>
      <c r="B436" s="156"/>
      <c r="C436" s="157">
        <v>1</v>
      </c>
      <c r="D436" s="89">
        <v>50.76</v>
      </c>
      <c r="E436" s="86"/>
      <c r="F436" s="92"/>
      <c r="G436" s="84">
        <f t="shared" ref="G436:G437" si="35">PRODUCT(C436:F436)</f>
        <v>50.76</v>
      </c>
      <c r="H436" s="88" t="s">
        <v>9</v>
      </c>
    </row>
    <row r="437" spans="1:10">
      <c r="A437" s="86"/>
      <c r="B437" s="156" t="s">
        <v>725</v>
      </c>
      <c r="C437" s="157">
        <v>1</v>
      </c>
      <c r="D437" s="89">
        <f>12*2+7.78*2</f>
        <v>39.56</v>
      </c>
      <c r="E437" s="86"/>
      <c r="F437" s="92"/>
      <c r="G437" s="84">
        <f t="shared" si="35"/>
        <v>39.56</v>
      </c>
      <c r="H437" s="88" t="s">
        <v>9</v>
      </c>
    </row>
    <row r="438" spans="1:10">
      <c r="A438" s="86"/>
      <c r="B438" s="156"/>
      <c r="C438" s="157"/>
      <c r="D438" s="89"/>
      <c r="E438" s="86"/>
      <c r="F438" s="92"/>
      <c r="G438" s="89"/>
      <c r="H438" s="88"/>
    </row>
    <row r="439" spans="1:10">
      <c r="A439" s="86"/>
      <c r="B439" s="87"/>
      <c r="C439" s="92"/>
      <c r="D439" s="92"/>
      <c r="E439" s="86"/>
      <c r="F439" s="91" t="s">
        <v>33</v>
      </c>
      <c r="G439" s="36">
        <f>ROUND(SUM(G436:G438)*1.05,0)</f>
        <v>95</v>
      </c>
      <c r="H439" s="86" t="s">
        <v>9</v>
      </c>
    </row>
    <row r="440" spans="1:10">
      <c r="A440" s="86"/>
      <c r="B440" s="118" t="s">
        <v>1065</v>
      </c>
      <c r="C440" s="92"/>
      <c r="D440" s="92"/>
      <c r="E440" s="86"/>
      <c r="F440" s="92"/>
      <c r="G440" s="45"/>
      <c r="H440" s="86"/>
    </row>
    <row r="441" spans="1:10">
      <c r="A441" s="86">
        <f>A434+1</f>
        <v>19</v>
      </c>
      <c r="B441" s="87" t="s">
        <v>1066</v>
      </c>
      <c r="C441" s="92"/>
      <c r="D441" s="92"/>
      <c r="E441" s="86"/>
      <c r="F441" s="92"/>
      <c r="G441" s="45"/>
      <c r="H441" s="86"/>
      <c r="J441" s="4"/>
    </row>
    <row r="442" spans="1:10">
      <c r="A442" s="86"/>
      <c r="B442" s="90" t="s">
        <v>312</v>
      </c>
      <c r="C442" s="89">
        <v>1</v>
      </c>
      <c r="D442" s="89">
        <v>3.69</v>
      </c>
      <c r="E442" s="88">
        <v>3</v>
      </c>
      <c r="F442" s="89"/>
      <c r="G442" s="84">
        <f t="shared" ref="G442" si="36">PRODUCT(C442:F442)</f>
        <v>11.07</v>
      </c>
      <c r="H442" s="83" t="s">
        <v>6</v>
      </c>
      <c r="J442" s="4"/>
    </row>
    <row r="443" spans="1:10">
      <c r="A443" s="86"/>
      <c r="B443" s="87"/>
      <c r="C443" s="89"/>
      <c r="D443" s="89"/>
      <c r="E443" s="88"/>
      <c r="F443" s="89"/>
      <c r="G443" s="42"/>
      <c r="H443" s="88"/>
      <c r="I443" s="4"/>
      <c r="J443" s="4"/>
    </row>
    <row r="444" spans="1:10">
      <c r="A444" s="86"/>
      <c r="B444" s="87"/>
      <c r="C444" s="89"/>
      <c r="D444" s="89"/>
      <c r="E444" s="88"/>
      <c r="F444" s="89"/>
      <c r="G444" s="36">
        <f>ROUND(SUM(G442:G443)*1.05,0)</f>
        <v>12</v>
      </c>
      <c r="H444" s="82" t="s">
        <v>6</v>
      </c>
      <c r="I444" s="4"/>
      <c r="J444" s="4"/>
    </row>
    <row r="445" spans="1:10">
      <c r="A445" s="82"/>
      <c r="B445" s="85"/>
      <c r="C445" s="83"/>
      <c r="D445" s="84"/>
      <c r="E445" s="84"/>
      <c r="F445" s="84"/>
      <c r="G445" s="84"/>
      <c r="H445" s="83"/>
      <c r="I445" s="4"/>
      <c r="J445" s="4"/>
    </row>
    <row r="446" spans="1:10">
      <c r="A446" s="82"/>
      <c r="B446" s="118" t="s">
        <v>597</v>
      </c>
      <c r="C446" s="83"/>
      <c r="D446" s="84"/>
      <c r="E446" s="84"/>
      <c r="F446" s="84"/>
      <c r="G446" s="84"/>
      <c r="H446" s="83"/>
      <c r="I446" s="4"/>
      <c r="J446" s="4"/>
    </row>
    <row r="447" spans="1:10">
      <c r="A447" s="357">
        <f>A441+1</f>
        <v>20</v>
      </c>
      <c r="B447" s="358" t="s">
        <v>835</v>
      </c>
      <c r="C447" s="359"/>
      <c r="D447" s="360"/>
      <c r="E447" s="360"/>
      <c r="F447" s="360"/>
      <c r="G447" s="360"/>
      <c r="H447" s="359"/>
      <c r="I447" s="4"/>
      <c r="J447" s="4"/>
    </row>
    <row r="448" spans="1:10">
      <c r="A448" s="82"/>
      <c r="B448" s="118" t="s">
        <v>836</v>
      </c>
      <c r="C448" s="83"/>
      <c r="D448" s="84"/>
      <c r="E448" s="84"/>
      <c r="F448" s="84"/>
      <c r="G448" s="84"/>
      <c r="H448" s="83"/>
      <c r="I448" s="4"/>
      <c r="J448" s="4"/>
    </row>
    <row r="449" spans="1:16">
      <c r="A449" s="82"/>
      <c r="B449" s="85" t="s">
        <v>99</v>
      </c>
      <c r="C449" s="88">
        <v>1</v>
      </c>
      <c r="D449" s="89">
        <v>7.75</v>
      </c>
      <c r="E449" s="89">
        <v>3</v>
      </c>
      <c r="F449" s="155">
        <v>0.125</v>
      </c>
      <c r="G449" s="84">
        <f>PRODUCT(C449:F449)</f>
        <v>2.90625</v>
      </c>
      <c r="H449" s="83" t="s">
        <v>7</v>
      </c>
      <c r="I449" s="4"/>
      <c r="J449" s="4"/>
    </row>
    <row r="450" spans="1:16">
      <c r="A450" s="357"/>
      <c r="B450" s="361" t="s">
        <v>1058</v>
      </c>
      <c r="C450" s="359">
        <v>1</v>
      </c>
      <c r="D450" s="360">
        <v>6.6</v>
      </c>
      <c r="E450" s="360">
        <v>1.8</v>
      </c>
      <c r="F450" s="155">
        <v>0.125</v>
      </c>
      <c r="G450" s="84">
        <f>PRODUCT(C450:F450)</f>
        <v>1.4849999999999999</v>
      </c>
      <c r="H450" s="83" t="s">
        <v>7</v>
      </c>
      <c r="I450" s="4"/>
      <c r="J450" s="4"/>
    </row>
    <row r="451" spans="1:16">
      <c r="A451" s="86"/>
      <c r="B451" s="90" t="s">
        <v>1059</v>
      </c>
      <c r="C451" s="88">
        <v>1</v>
      </c>
      <c r="D451" s="89">
        <v>5</v>
      </c>
      <c r="E451" s="89">
        <v>2</v>
      </c>
      <c r="F451" s="155">
        <v>0.125</v>
      </c>
      <c r="G451" s="84">
        <f>PRODUCT(C451:F451)</f>
        <v>1.25</v>
      </c>
      <c r="H451" s="83" t="s">
        <v>7</v>
      </c>
      <c r="I451" s="4"/>
      <c r="J451" s="4"/>
      <c r="K451" s="4"/>
      <c r="L451" s="4"/>
      <c r="M451" s="4"/>
      <c r="N451" s="4"/>
      <c r="O451" s="4"/>
      <c r="P451" s="4"/>
    </row>
    <row r="452" spans="1:16">
      <c r="A452" s="82"/>
      <c r="B452" s="120"/>
      <c r="C452" s="83"/>
      <c r="D452" s="84"/>
      <c r="E452" s="84"/>
      <c r="F452" s="91" t="s">
        <v>33</v>
      </c>
      <c r="G452" s="36">
        <f>ROUND(SUM(G449:G451)*1.1,0)</f>
        <v>6</v>
      </c>
      <c r="H452" s="82" t="s">
        <v>7</v>
      </c>
      <c r="I452" s="4"/>
      <c r="J452" s="2"/>
      <c r="K452" s="4"/>
      <c r="L452" s="4"/>
      <c r="M452" s="4"/>
      <c r="N452" s="4"/>
      <c r="O452" s="4"/>
      <c r="P452" s="4"/>
    </row>
    <row r="453" spans="1:16" s="4" customFormat="1">
      <c r="A453" s="82"/>
      <c r="B453" s="85"/>
      <c r="C453" s="83"/>
      <c r="D453" s="84"/>
      <c r="E453" s="84"/>
      <c r="F453" s="91"/>
      <c r="G453" s="91"/>
      <c r="H453" s="82"/>
      <c r="J453"/>
    </row>
    <row r="454" spans="1:16" s="4" customFormat="1">
      <c r="A454" s="82"/>
      <c r="B454" s="118" t="s">
        <v>504</v>
      </c>
      <c r="C454" s="91"/>
      <c r="D454" s="91"/>
      <c r="E454" s="84"/>
      <c r="F454" s="91" t="s">
        <v>23</v>
      </c>
      <c r="G454" s="91">
        <f>G452</f>
        <v>6</v>
      </c>
      <c r="H454" s="82" t="s">
        <v>7</v>
      </c>
      <c r="I454" s="1"/>
      <c r="J454"/>
    </row>
    <row r="455" spans="1:16" s="4" customFormat="1">
      <c r="A455" s="86"/>
      <c r="B455" s="87"/>
      <c r="C455" s="92"/>
      <c r="D455" s="92"/>
      <c r="E455" s="89"/>
      <c r="F455" s="92"/>
      <c r="G455" s="92"/>
      <c r="H455" s="86"/>
      <c r="I455"/>
      <c r="J455"/>
    </row>
    <row r="456" spans="1:16" s="4" customFormat="1" ht="27.6">
      <c r="A456" s="141">
        <f>A447+1</f>
        <v>21</v>
      </c>
      <c r="B456" s="94" t="s">
        <v>506</v>
      </c>
      <c r="C456" s="142"/>
      <c r="D456" s="142"/>
      <c r="E456" s="142"/>
      <c r="F456" s="142"/>
      <c r="G456" s="142"/>
      <c r="H456" s="141"/>
      <c r="I456"/>
      <c r="J456"/>
    </row>
    <row r="457" spans="1:16" s="4" customFormat="1">
      <c r="A457" s="141"/>
      <c r="B457" s="142" t="s">
        <v>507</v>
      </c>
      <c r="C457" s="142">
        <f>G454/12</f>
        <v>0.5</v>
      </c>
      <c r="D457" s="133">
        <f>2*(3+4)</f>
        <v>14</v>
      </c>
      <c r="E457" s="141" t="s">
        <v>508</v>
      </c>
      <c r="F457" s="141" t="s">
        <v>508</v>
      </c>
      <c r="G457" s="133">
        <f>+C457*D457</f>
        <v>7</v>
      </c>
      <c r="H457" s="141" t="s">
        <v>509</v>
      </c>
      <c r="I457"/>
      <c r="J457"/>
    </row>
    <row r="458" spans="1:16" s="4" customFormat="1">
      <c r="A458" s="141"/>
      <c r="B458" s="142"/>
      <c r="C458" s="142"/>
      <c r="D458" s="142"/>
      <c r="E458" s="142"/>
      <c r="F458" s="180" t="s">
        <v>510</v>
      </c>
      <c r="G458" s="181">
        <f>ROUNDUP(G457,0)</f>
        <v>7</v>
      </c>
      <c r="H458" s="182" t="s">
        <v>509</v>
      </c>
      <c r="I458"/>
      <c r="J458"/>
    </row>
    <row r="459" spans="1:16" s="4" customFormat="1">
      <c r="A459" s="63">
        <f>A456+1</f>
        <v>22</v>
      </c>
      <c r="B459" s="126" t="s">
        <v>511</v>
      </c>
      <c r="C459" s="159"/>
      <c r="D459" s="159"/>
      <c r="E459" s="159"/>
      <c r="F459" s="159"/>
      <c r="G459" s="45"/>
      <c r="H459" s="44"/>
      <c r="I459"/>
      <c r="J459"/>
    </row>
    <row r="460" spans="1:16" s="4" customFormat="1">
      <c r="A460" s="63"/>
      <c r="B460" s="85" t="s">
        <v>99</v>
      </c>
      <c r="C460" s="88">
        <v>1</v>
      </c>
      <c r="D460" s="89">
        <v>7.75</v>
      </c>
      <c r="E460" s="89">
        <v>3</v>
      </c>
      <c r="F460" s="155"/>
      <c r="G460" s="84">
        <f>PRODUCT(C460:F460)</f>
        <v>23.25</v>
      </c>
      <c r="H460" s="40" t="s">
        <v>6</v>
      </c>
      <c r="I460"/>
      <c r="J460"/>
    </row>
    <row r="461" spans="1:16" s="4" customFormat="1">
      <c r="A461" s="63"/>
      <c r="B461" s="361" t="s">
        <v>1058</v>
      </c>
      <c r="C461" s="359">
        <v>1</v>
      </c>
      <c r="D461" s="360">
        <v>6.6</v>
      </c>
      <c r="E461" s="360">
        <v>1.8</v>
      </c>
      <c r="F461" s="155"/>
      <c r="G461" s="84">
        <f>PRODUCT(C461:F461)</f>
        <v>11.879999999999999</v>
      </c>
      <c r="H461" s="40" t="s">
        <v>6</v>
      </c>
      <c r="I461"/>
      <c r="J461"/>
    </row>
    <row r="462" spans="1:16" s="4" customFormat="1">
      <c r="A462" s="63"/>
      <c r="B462" s="90" t="s">
        <v>1059</v>
      </c>
      <c r="C462" s="88">
        <v>1</v>
      </c>
      <c r="D462" s="89">
        <v>5</v>
      </c>
      <c r="E462" s="89">
        <v>2</v>
      </c>
      <c r="F462" s="155"/>
      <c r="G462" s="84">
        <f>PRODUCT(C462:F462)</f>
        <v>10</v>
      </c>
      <c r="H462" s="40" t="s">
        <v>6</v>
      </c>
      <c r="I462"/>
      <c r="J462"/>
      <c r="K462" s="2"/>
      <c r="L462" s="2"/>
      <c r="M462" s="1"/>
      <c r="N462" s="1"/>
      <c r="O462" s="1"/>
      <c r="P462" s="1"/>
    </row>
    <row r="463" spans="1:16" s="4" customFormat="1">
      <c r="A463" s="63"/>
      <c r="B463" s="178"/>
      <c r="C463" s="159"/>
      <c r="D463" s="159"/>
      <c r="E463" s="159"/>
      <c r="F463" s="159"/>
      <c r="G463" s="36">
        <f>ROUND(SUM(G460:G462)*1.1,0)</f>
        <v>50</v>
      </c>
      <c r="H463" s="44" t="s">
        <v>6</v>
      </c>
      <c r="I463"/>
      <c r="J463"/>
      <c r="K463"/>
      <c r="L463"/>
      <c r="M463"/>
      <c r="N463"/>
      <c r="O463"/>
      <c r="P463"/>
    </row>
    <row r="464" spans="1:16" s="1" customFormat="1">
      <c r="A464" s="357"/>
      <c r="B464" s="358"/>
      <c r="C464" s="359"/>
      <c r="D464" s="360"/>
      <c r="E464" s="360"/>
      <c r="F464" s="360"/>
      <c r="G464" s="360"/>
      <c r="H464" s="359"/>
      <c r="I464"/>
      <c r="J464" s="179"/>
      <c r="K464"/>
      <c r="L464"/>
      <c r="M464"/>
      <c r="N464"/>
      <c r="O464"/>
      <c r="P464"/>
    </row>
    <row r="465" spans="1:16">
      <c r="A465" s="82">
        <f>A459+1</f>
        <v>23</v>
      </c>
      <c r="B465" s="118" t="s">
        <v>315</v>
      </c>
      <c r="C465" s="83"/>
      <c r="D465" s="84"/>
      <c r="E465" s="84"/>
      <c r="F465" s="84"/>
      <c r="G465" s="84"/>
      <c r="H465" s="83"/>
    </row>
    <row r="466" spans="1:16">
      <c r="A466" s="82"/>
      <c r="B466" s="118" t="s">
        <v>80</v>
      </c>
      <c r="C466" s="83"/>
      <c r="D466" s="84"/>
      <c r="E466" s="84"/>
      <c r="F466" s="84"/>
      <c r="G466" s="84"/>
      <c r="H466" s="83"/>
    </row>
    <row r="467" spans="1:16">
      <c r="A467" s="82"/>
      <c r="B467" s="85" t="s">
        <v>316</v>
      </c>
      <c r="C467" s="88">
        <v>1</v>
      </c>
      <c r="D467" s="89">
        <v>3.69</v>
      </c>
      <c r="E467" s="89">
        <v>3</v>
      </c>
      <c r="F467" s="84"/>
      <c r="G467" s="84">
        <f>PRODUCT(C467:F467)</f>
        <v>11.07</v>
      </c>
      <c r="H467" s="83" t="s">
        <v>6</v>
      </c>
    </row>
    <row r="468" spans="1:16">
      <c r="A468" s="86"/>
      <c r="B468" s="90" t="s">
        <v>183</v>
      </c>
      <c r="C468" s="88">
        <v>1</v>
      </c>
      <c r="D468" s="89">
        <v>2.74</v>
      </c>
      <c r="E468" s="89">
        <v>3</v>
      </c>
      <c r="F468" s="89"/>
      <c r="G468" s="84">
        <f t="shared" ref="G468:G474" si="37">PRODUCT(C468:F468)</f>
        <v>8.2200000000000006</v>
      </c>
      <c r="H468" s="83" t="s">
        <v>6</v>
      </c>
    </row>
    <row r="469" spans="1:16">
      <c r="A469" s="86"/>
      <c r="B469" s="90" t="s">
        <v>317</v>
      </c>
      <c r="C469" s="88">
        <v>1</v>
      </c>
      <c r="D469" s="89">
        <v>1.74</v>
      </c>
      <c r="E469" s="89">
        <v>1</v>
      </c>
      <c r="F469" s="89"/>
      <c r="G469" s="84">
        <f t="shared" si="37"/>
        <v>1.74</v>
      </c>
      <c r="H469" s="83" t="s">
        <v>6</v>
      </c>
    </row>
    <row r="470" spans="1:16">
      <c r="A470" s="86"/>
      <c r="B470" s="90" t="s">
        <v>1060</v>
      </c>
      <c r="C470" s="88">
        <v>1</v>
      </c>
      <c r="D470" s="89">
        <v>3.31</v>
      </c>
      <c r="E470" s="89">
        <v>3</v>
      </c>
      <c r="F470" s="89"/>
      <c r="G470" s="84">
        <f t="shared" ref="G470" si="38">PRODUCT(C470:F470)</f>
        <v>9.93</v>
      </c>
      <c r="H470" s="83" t="s">
        <v>6</v>
      </c>
    </row>
    <row r="471" spans="1:16">
      <c r="A471" s="86"/>
      <c r="B471" s="90" t="s">
        <v>314</v>
      </c>
      <c r="C471" s="88">
        <v>1</v>
      </c>
      <c r="D471" s="89">
        <v>5.9</v>
      </c>
      <c r="E471" s="89">
        <v>4.4000000000000004</v>
      </c>
      <c r="F471" s="89"/>
      <c r="G471" s="84">
        <f t="shared" si="37"/>
        <v>25.960000000000004</v>
      </c>
      <c r="H471" s="83" t="s">
        <v>6</v>
      </c>
    </row>
    <row r="472" spans="1:16">
      <c r="A472" s="86"/>
      <c r="B472" s="90" t="s">
        <v>310</v>
      </c>
      <c r="C472" s="88">
        <v>1</v>
      </c>
      <c r="D472" s="89">
        <v>3.6349999999999998</v>
      </c>
      <c r="E472" s="89">
        <v>2.83</v>
      </c>
      <c r="F472" s="89"/>
      <c r="G472" s="84">
        <f t="shared" si="37"/>
        <v>10.287049999999999</v>
      </c>
      <c r="H472" s="83" t="s">
        <v>6</v>
      </c>
    </row>
    <row r="473" spans="1:16">
      <c r="A473" s="86"/>
      <c r="B473" s="90" t="s">
        <v>311</v>
      </c>
      <c r="C473" s="88">
        <v>1</v>
      </c>
      <c r="D473" s="89">
        <v>2.1</v>
      </c>
      <c r="E473" s="89">
        <v>2.83</v>
      </c>
      <c r="F473" s="89"/>
      <c r="G473" s="84">
        <f t="shared" si="37"/>
        <v>5.9430000000000005</v>
      </c>
      <c r="H473" s="83" t="s">
        <v>6</v>
      </c>
    </row>
    <row r="474" spans="1:16">
      <c r="A474" s="86"/>
      <c r="B474" s="85" t="s">
        <v>210</v>
      </c>
      <c r="C474" s="88">
        <v>1</v>
      </c>
      <c r="D474" s="89">
        <v>6.1</v>
      </c>
      <c r="E474" s="89">
        <v>1.2</v>
      </c>
      <c r="F474" s="89"/>
      <c r="G474" s="84">
        <f t="shared" si="37"/>
        <v>7.3199999999999994</v>
      </c>
      <c r="H474" s="83" t="s">
        <v>6</v>
      </c>
      <c r="K474" s="179"/>
      <c r="L474" s="179"/>
      <c r="M474" s="179"/>
      <c r="N474" s="179"/>
      <c r="O474" s="179"/>
      <c r="P474" s="179"/>
    </row>
    <row r="475" spans="1:16">
      <c r="A475" s="86"/>
      <c r="B475" s="90"/>
      <c r="C475" s="88"/>
      <c r="D475" s="89"/>
      <c r="E475" s="89"/>
      <c r="F475" s="89"/>
      <c r="G475" s="89"/>
      <c r="H475" s="88"/>
    </row>
    <row r="476" spans="1:16">
      <c r="A476" s="82"/>
      <c r="B476" s="120"/>
      <c r="C476" s="83"/>
      <c r="D476" s="84"/>
      <c r="E476" s="84"/>
      <c r="F476" s="91" t="s">
        <v>33</v>
      </c>
      <c r="G476" s="36">
        <f>ROUND(SUM(G467:G475)*1.05,0)</f>
        <v>84</v>
      </c>
      <c r="H476" s="82" t="s">
        <v>6</v>
      </c>
    </row>
    <row r="477" spans="1:16">
      <c r="A477" s="82"/>
      <c r="B477" s="85"/>
      <c r="C477" s="83"/>
      <c r="D477" s="84"/>
      <c r="E477" s="84"/>
      <c r="F477" s="91"/>
      <c r="G477" s="91"/>
      <c r="H477" s="82"/>
    </row>
    <row r="478" spans="1:16">
      <c r="A478" s="82"/>
      <c r="B478" s="118" t="s">
        <v>245</v>
      </c>
      <c r="C478" s="91"/>
      <c r="D478" s="10" t="s">
        <v>734</v>
      </c>
      <c r="E478" s="84"/>
      <c r="F478" s="91" t="s">
        <v>23</v>
      </c>
      <c r="G478" s="91">
        <f>G476</f>
        <v>84</v>
      </c>
      <c r="H478" s="82" t="s">
        <v>6</v>
      </c>
    </row>
    <row r="479" spans="1:16">
      <c r="A479" s="82"/>
      <c r="B479" s="118"/>
      <c r="C479" s="91"/>
      <c r="D479" s="82"/>
      <c r="E479" s="84"/>
      <c r="F479" s="91"/>
      <c r="G479" s="91"/>
      <c r="H479" s="82"/>
    </row>
    <row r="480" spans="1:16">
      <c r="A480" s="82">
        <f>A465+1</f>
        <v>24</v>
      </c>
      <c r="B480" s="118" t="s">
        <v>150</v>
      </c>
      <c r="C480" s="91"/>
      <c r="D480" s="82"/>
      <c r="E480" s="84"/>
      <c r="F480" s="91"/>
      <c r="G480" s="91"/>
      <c r="H480" s="82"/>
    </row>
    <row r="481" spans="1:8">
      <c r="A481" s="86"/>
      <c r="B481" s="154" t="str">
        <f>B466</f>
        <v>Ground Floor</v>
      </c>
      <c r="C481" s="92"/>
      <c r="D481" s="86"/>
      <c r="E481" s="89"/>
      <c r="F481" s="92"/>
      <c r="G481" s="92"/>
      <c r="H481" s="86"/>
    </row>
    <row r="482" spans="1:8">
      <c r="A482" s="82"/>
      <c r="B482" s="120" t="str">
        <f>B467</f>
        <v>Doctor Room</v>
      </c>
      <c r="C482" s="121">
        <f t="shared" ref="C482:C489" si="39">C467</f>
        <v>1</v>
      </c>
      <c r="D482" s="83">
        <f t="shared" ref="D482:D489" si="40">D467*2+E467*2</f>
        <v>13.379999999999999</v>
      </c>
      <c r="E482" s="84"/>
      <c r="F482" s="84">
        <v>0.1</v>
      </c>
      <c r="G482" s="84">
        <f>PRODUCT(C482:F482)</f>
        <v>1.3380000000000001</v>
      </c>
      <c r="H482" s="83" t="s">
        <v>6</v>
      </c>
    </row>
    <row r="483" spans="1:8">
      <c r="A483" s="86"/>
      <c r="B483" s="120" t="str">
        <f>B468</f>
        <v>Rest Room</v>
      </c>
      <c r="C483" s="121">
        <f t="shared" si="39"/>
        <v>1</v>
      </c>
      <c r="D483" s="83">
        <f t="shared" si="40"/>
        <v>11.48</v>
      </c>
      <c r="E483" s="89"/>
      <c r="F483" s="84">
        <v>0.1</v>
      </c>
      <c r="G483" s="84">
        <f>PRODUCT(C483:F483)</f>
        <v>1.1480000000000001</v>
      </c>
      <c r="H483" s="83" t="s">
        <v>6</v>
      </c>
    </row>
    <row r="484" spans="1:8">
      <c r="A484" s="86"/>
      <c r="B484" s="120" t="str">
        <f>B469</f>
        <v>Toilet Front Area\</v>
      </c>
      <c r="C484" s="121">
        <f t="shared" si="39"/>
        <v>1</v>
      </c>
      <c r="D484" s="83">
        <f t="shared" si="40"/>
        <v>5.48</v>
      </c>
      <c r="E484" s="89"/>
      <c r="F484" s="84">
        <v>0.1</v>
      </c>
      <c r="G484" s="84">
        <f t="shared" ref="G484:G489" si="41">PRODUCT(C484:F484)</f>
        <v>0.54800000000000004</v>
      </c>
      <c r="H484" s="83" t="s">
        <v>6</v>
      </c>
    </row>
    <row r="485" spans="1:8">
      <c r="A485" s="86"/>
      <c r="B485" s="90" t="s">
        <v>1060</v>
      </c>
      <c r="C485" s="121">
        <f t="shared" si="39"/>
        <v>1</v>
      </c>
      <c r="D485" s="83">
        <f t="shared" si="40"/>
        <v>12.620000000000001</v>
      </c>
      <c r="E485" s="89"/>
      <c r="F485" s="84">
        <v>0.1</v>
      </c>
      <c r="G485" s="84">
        <f t="shared" ref="G485" si="42">PRODUCT(C485:F485)</f>
        <v>1.2620000000000002</v>
      </c>
      <c r="H485" s="83" t="s">
        <v>6</v>
      </c>
    </row>
    <row r="486" spans="1:8">
      <c r="A486" s="86"/>
      <c r="B486" s="120" t="str">
        <f>B471</f>
        <v>Waiting Hall</v>
      </c>
      <c r="C486" s="121">
        <f t="shared" si="39"/>
        <v>1</v>
      </c>
      <c r="D486" s="83">
        <f t="shared" si="40"/>
        <v>20.6</v>
      </c>
      <c r="E486" s="89"/>
      <c r="F486" s="84">
        <v>0.1</v>
      </c>
      <c r="G486" s="84">
        <f t="shared" si="41"/>
        <v>2.06</v>
      </c>
      <c r="H486" s="83" t="s">
        <v>6</v>
      </c>
    </row>
    <row r="487" spans="1:8">
      <c r="A487" s="86"/>
      <c r="B487" s="120" t="str">
        <f>B472</f>
        <v>Compounder Room</v>
      </c>
      <c r="C487" s="121">
        <f t="shared" si="39"/>
        <v>1</v>
      </c>
      <c r="D487" s="83">
        <f t="shared" si="40"/>
        <v>12.93</v>
      </c>
      <c r="E487" s="89"/>
      <c r="F487" s="84">
        <v>0.1</v>
      </c>
      <c r="G487" s="84">
        <f t="shared" si="41"/>
        <v>1.2930000000000001</v>
      </c>
      <c r="H487" s="83" t="s">
        <v>6</v>
      </c>
    </row>
    <row r="488" spans="1:8">
      <c r="A488" s="86"/>
      <c r="B488" s="120" t="str">
        <f>B473</f>
        <v>Dressing Room</v>
      </c>
      <c r="C488" s="121">
        <f t="shared" si="39"/>
        <v>1</v>
      </c>
      <c r="D488" s="83">
        <f t="shared" si="40"/>
        <v>9.86</v>
      </c>
      <c r="E488" s="89"/>
      <c r="F488" s="84">
        <v>0.1</v>
      </c>
      <c r="G488" s="84">
        <f t="shared" si="41"/>
        <v>0.98599999999999999</v>
      </c>
      <c r="H488" s="83" t="s">
        <v>6</v>
      </c>
    </row>
    <row r="489" spans="1:8">
      <c r="A489" s="86"/>
      <c r="B489" s="120" t="str">
        <f>B474</f>
        <v>Passage</v>
      </c>
      <c r="C489" s="121">
        <f t="shared" si="39"/>
        <v>1</v>
      </c>
      <c r="D489" s="83">
        <f t="shared" si="40"/>
        <v>14.6</v>
      </c>
      <c r="E489" s="89"/>
      <c r="F489" s="84">
        <v>0.1</v>
      </c>
      <c r="G489" s="84">
        <f t="shared" si="41"/>
        <v>1.46</v>
      </c>
      <c r="H489" s="83" t="s">
        <v>6</v>
      </c>
    </row>
    <row r="490" spans="1:8">
      <c r="A490" s="82"/>
      <c r="B490" s="118"/>
      <c r="C490" s="121"/>
      <c r="D490" s="83"/>
      <c r="E490" s="84"/>
      <c r="F490" s="84"/>
      <c r="G490" s="84"/>
      <c r="H490" s="83"/>
    </row>
    <row r="491" spans="1:8">
      <c r="A491" s="82"/>
      <c r="B491" s="118" t="s">
        <v>318</v>
      </c>
      <c r="C491" s="121"/>
      <c r="D491" s="10" t="s">
        <v>734</v>
      </c>
      <c r="E491" s="84"/>
      <c r="F491" s="91" t="s">
        <v>33</v>
      </c>
      <c r="G491" s="36">
        <f>ROUND(SUM(G482:G490)*1.05,0)</f>
        <v>11</v>
      </c>
      <c r="H491" s="82" t="s">
        <v>6</v>
      </c>
    </row>
    <row r="492" spans="1:8">
      <c r="A492" s="86"/>
      <c r="B492" s="87"/>
      <c r="C492" s="157"/>
      <c r="D492" s="88"/>
      <c r="E492" s="89"/>
      <c r="F492" s="92"/>
      <c r="G492" s="45"/>
      <c r="H492" s="86"/>
    </row>
    <row r="493" spans="1:8">
      <c r="A493" s="86">
        <f>A480+1</f>
        <v>25</v>
      </c>
      <c r="B493" s="87" t="s">
        <v>319</v>
      </c>
      <c r="C493" s="157"/>
      <c r="D493" s="88"/>
      <c r="E493" s="89"/>
      <c r="F493" s="92"/>
      <c r="G493" s="45"/>
      <c r="H493" s="86"/>
    </row>
    <row r="494" spans="1:8">
      <c r="A494" s="86"/>
      <c r="B494" s="118" t="s">
        <v>80</v>
      </c>
      <c r="C494" s="157"/>
      <c r="D494" s="88"/>
      <c r="E494" s="89"/>
      <c r="F494" s="92"/>
      <c r="G494" s="45"/>
      <c r="H494" s="86"/>
    </row>
    <row r="495" spans="1:8">
      <c r="A495" s="86"/>
      <c r="B495" s="90" t="s">
        <v>309</v>
      </c>
      <c r="C495" s="157"/>
      <c r="D495" s="88"/>
      <c r="E495" s="89"/>
      <c r="F495" s="84"/>
      <c r="G495" s="84">
        <f t="shared" ref="G495" si="43">PRODUCT(C495:F495)</f>
        <v>0</v>
      </c>
      <c r="H495" s="83" t="s">
        <v>6</v>
      </c>
    </row>
    <row r="496" spans="1:8">
      <c r="A496" s="357"/>
      <c r="B496" s="361" t="s">
        <v>839</v>
      </c>
      <c r="C496" s="359"/>
      <c r="D496" s="360"/>
      <c r="E496" s="360"/>
      <c r="F496" s="360"/>
      <c r="G496" s="84">
        <f>PRODUCT(C496:F496)</f>
        <v>0</v>
      </c>
      <c r="H496" s="83" t="s">
        <v>7</v>
      </c>
    </row>
    <row r="497" spans="1:8">
      <c r="A497" s="86"/>
      <c r="B497" s="118" t="s">
        <v>223</v>
      </c>
      <c r="C497" s="157"/>
      <c r="D497" s="88"/>
      <c r="E497" s="89"/>
      <c r="F497" s="89"/>
      <c r="G497" s="89"/>
      <c r="H497" s="88"/>
    </row>
    <row r="498" spans="1:8">
      <c r="A498" s="86"/>
      <c r="B498" s="90" t="s">
        <v>309</v>
      </c>
      <c r="C498" s="157"/>
      <c r="D498" s="88"/>
      <c r="E498" s="89"/>
      <c r="F498" s="84"/>
      <c r="G498" s="84">
        <f t="shared" ref="G498" si="44">PRODUCT(C498:F498)</f>
        <v>0</v>
      </c>
      <c r="H498" s="83" t="s">
        <v>6</v>
      </c>
    </row>
    <row r="499" spans="1:8">
      <c r="A499" s="86"/>
      <c r="B499" s="87"/>
      <c r="C499" s="157"/>
      <c r="D499" s="88"/>
      <c r="E499" s="89"/>
      <c r="F499" s="92"/>
      <c r="G499" s="45"/>
      <c r="H499" s="86"/>
    </row>
    <row r="500" spans="1:8">
      <c r="A500" s="86"/>
      <c r="B500" s="118" t="s">
        <v>320</v>
      </c>
      <c r="C500" s="121"/>
      <c r="D500" s="83"/>
      <c r="E500" s="84"/>
      <c r="F500" s="91" t="s">
        <v>33</v>
      </c>
      <c r="G500" s="36">
        <f>ROUND(SUM(G495:G499)*1.05,0)</f>
        <v>0</v>
      </c>
      <c r="H500" s="82" t="s">
        <v>6</v>
      </c>
    </row>
    <row r="501" spans="1:8">
      <c r="A501" s="86"/>
      <c r="B501" s="87"/>
      <c r="C501" s="157"/>
      <c r="D501" s="88"/>
      <c r="E501" s="89"/>
      <c r="F501" s="92"/>
      <c r="G501" s="45"/>
      <c r="H501" s="86"/>
    </row>
    <row r="502" spans="1:8">
      <c r="A502" s="86">
        <f>A493+1</f>
        <v>26</v>
      </c>
      <c r="B502" s="118" t="s">
        <v>150</v>
      </c>
      <c r="C502" s="157"/>
      <c r="D502" s="88"/>
      <c r="E502" s="89"/>
      <c r="F502" s="92"/>
      <c r="G502" s="45"/>
      <c r="H502" s="86"/>
    </row>
    <row r="503" spans="1:8">
      <c r="A503" s="86"/>
      <c r="B503" s="87" t="str">
        <f>B494</f>
        <v>Ground Floor</v>
      </c>
      <c r="C503" s="157"/>
      <c r="D503" s="88"/>
      <c r="E503" s="89"/>
      <c r="F503" s="92"/>
      <c r="G503" s="45"/>
      <c r="H503" s="86"/>
    </row>
    <row r="504" spans="1:8">
      <c r="A504" s="86"/>
      <c r="B504" s="90" t="str">
        <f>B495</f>
        <v>Store Room</v>
      </c>
      <c r="C504" s="157"/>
      <c r="D504" s="88"/>
      <c r="E504" s="89"/>
      <c r="F504" s="84"/>
      <c r="G504" s="84">
        <f t="shared" ref="G504" si="45">PRODUCT(C504:F504)</f>
        <v>0</v>
      </c>
      <c r="H504" s="83" t="s">
        <v>6</v>
      </c>
    </row>
    <row r="505" spans="1:8">
      <c r="A505" s="167"/>
      <c r="B505" s="87" t="str">
        <f t="shared" ref="B505:B506" si="46">B497</f>
        <v>First Floor</v>
      </c>
      <c r="C505" s="157"/>
      <c r="D505" s="88"/>
      <c r="E505" s="170"/>
      <c r="F505" s="170"/>
      <c r="G505" s="170"/>
      <c r="H505" s="287"/>
    </row>
    <row r="506" spans="1:8">
      <c r="A506" s="167"/>
      <c r="B506" s="90" t="str">
        <f t="shared" si="46"/>
        <v>Store Room</v>
      </c>
      <c r="C506" s="157"/>
      <c r="D506" s="88"/>
      <c r="E506" s="170"/>
      <c r="F506" s="84"/>
      <c r="G506" s="84">
        <f t="shared" ref="G506" si="47">PRODUCT(C506:F506)</f>
        <v>0</v>
      </c>
      <c r="H506" s="83" t="s">
        <v>6</v>
      </c>
    </row>
    <row r="507" spans="1:8">
      <c r="A507" s="167"/>
      <c r="B507" s="90"/>
      <c r="C507" s="283"/>
      <c r="D507" s="169"/>
      <c r="E507" s="170"/>
      <c r="F507" s="171"/>
      <c r="G507" s="284"/>
      <c r="H507" s="172"/>
    </row>
    <row r="508" spans="1:8">
      <c r="A508" s="173"/>
      <c r="B508" s="87"/>
      <c r="C508" s="88"/>
      <c r="D508" s="10" t="s">
        <v>734</v>
      </c>
      <c r="E508" s="89"/>
      <c r="F508" s="92" t="s">
        <v>33</v>
      </c>
      <c r="G508" s="45">
        <f>ROUND(SUM(G504:G507)*1.05,0)</f>
        <v>0</v>
      </c>
      <c r="H508" s="177" t="s">
        <v>6</v>
      </c>
    </row>
    <row r="509" spans="1:8">
      <c r="A509" s="86">
        <f>A502+1</f>
        <v>27</v>
      </c>
      <c r="B509" s="87" t="s">
        <v>716</v>
      </c>
      <c r="C509" s="92"/>
      <c r="D509" s="92"/>
      <c r="E509" s="89"/>
      <c r="F509" s="92"/>
      <c r="G509" s="45"/>
      <c r="H509" s="177"/>
    </row>
    <row r="510" spans="1:8">
      <c r="A510" s="86"/>
      <c r="B510" s="118" t="s">
        <v>80</v>
      </c>
      <c r="C510" s="92"/>
      <c r="D510" s="92"/>
      <c r="E510" s="89"/>
      <c r="F510" s="92"/>
      <c r="G510" s="45"/>
      <c r="H510" s="177"/>
    </row>
    <row r="511" spans="1:8">
      <c r="A511" s="86"/>
      <c r="B511" s="301" t="s">
        <v>719</v>
      </c>
      <c r="C511" s="92"/>
      <c r="D511" s="92"/>
      <c r="E511" s="89"/>
      <c r="F511" s="92"/>
      <c r="G511" s="45"/>
      <c r="H511" s="177"/>
    </row>
    <row r="512" spans="1:8">
      <c r="A512" s="82"/>
      <c r="B512" s="85" t="s">
        <v>101</v>
      </c>
      <c r="C512" s="83">
        <v>1</v>
      </c>
      <c r="D512" s="84">
        <v>1.05</v>
      </c>
      <c r="E512" s="84">
        <v>0.2</v>
      </c>
      <c r="F512" s="84"/>
      <c r="G512" s="42">
        <f t="shared" ref="G512:G515" si="48">PRODUCT(C512:F512)</f>
        <v>0.21000000000000002</v>
      </c>
      <c r="H512" s="176" t="s">
        <v>6</v>
      </c>
    </row>
    <row r="513" spans="1:16">
      <c r="A513" s="82"/>
      <c r="B513" s="85" t="s">
        <v>186</v>
      </c>
      <c r="C513" s="83">
        <v>5</v>
      </c>
      <c r="D513" s="84">
        <v>0.9</v>
      </c>
      <c r="E513" s="84">
        <v>0.2</v>
      </c>
      <c r="F513" s="84"/>
      <c r="G513" s="42">
        <f t="shared" si="48"/>
        <v>0.9</v>
      </c>
      <c r="H513" s="176" t="s">
        <v>6</v>
      </c>
      <c r="J513" s="2"/>
    </row>
    <row r="514" spans="1:16">
      <c r="A514" s="82"/>
      <c r="B514" s="85" t="s">
        <v>102</v>
      </c>
      <c r="C514" s="83">
        <v>7</v>
      </c>
      <c r="D514" s="84">
        <v>1.5</v>
      </c>
      <c r="E514" s="84">
        <v>0.2</v>
      </c>
      <c r="F514" s="84"/>
      <c r="G514" s="42">
        <f t="shared" si="48"/>
        <v>2.1</v>
      </c>
      <c r="H514" s="176" t="s">
        <v>6</v>
      </c>
      <c r="J514" s="2"/>
    </row>
    <row r="515" spans="1:16">
      <c r="A515" s="82"/>
      <c r="B515" s="85" t="s">
        <v>103</v>
      </c>
      <c r="C515" s="83">
        <v>4</v>
      </c>
      <c r="D515" s="84">
        <v>1.2</v>
      </c>
      <c r="E515" s="84">
        <v>0.2</v>
      </c>
      <c r="F515" s="84"/>
      <c r="G515" s="42">
        <f t="shared" si="48"/>
        <v>0.96</v>
      </c>
      <c r="H515" s="176" t="s">
        <v>6</v>
      </c>
      <c r="I515" s="1"/>
      <c r="J515" s="2"/>
    </row>
    <row r="516" spans="1:16">
      <c r="A516" s="86"/>
      <c r="B516" s="87"/>
      <c r="C516" s="92"/>
      <c r="D516" s="92"/>
      <c r="E516" s="89"/>
      <c r="F516" s="92"/>
      <c r="G516" s="45"/>
      <c r="H516" s="177"/>
      <c r="I516" s="1"/>
    </row>
    <row r="517" spans="1:16">
      <c r="A517" s="86"/>
      <c r="B517" s="87"/>
      <c r="C517" s="92"/>
      <c r="D517" s="92"/>
      <c r="E517" s="89"/>
      <c r="F517" s="92" t="s">
        <v>33</v>
      </c>
      <c r="G517" s="45">
        <f>ROUND(SUM(G512:G516)*1.05,0)</f>
        <v>4</v>
      </c>
      <c r="H517" s="177" t="s">
        <v>6</v>
      </c>
      <c r="J517" s="2"/>
    </row>
    <row r="518" spans="1:16">
      <c r="A518" s="86"/>
      <c r="B518" s="87"/>
      <c r="C518" s="92"/>
      <c r="D518" s="92"/>
      <c r="E518" s="89"/>
      <c r="F518" s="92"/>
      <c r="G518" s="45"/>
      <c r="H518" s="177"/>
      <c r="I518" s="1"/>
      <c r="J518" s="2"/>
    </row>
    <row r="519" spans="1:16">
      <c r="A519" s="86"/>
      <c r="B519" s="87"/>
      <c r="C519" s="92"/>
      <c r="D519" s="10" t="s">
        <v>734</v>
      </c>
      <c r="E519" s="647"/>
      <c r="F519" s="648"/>
      <c r="G519" s="92">
        <f>G517</f>
        <v>4</v>
      </c>
      <c r="H519" s="177" t="s">
        <v>6</v>
      </c>
      <c r="I519" s="1"/>
      <c r="J519" s="2"/>
    </row>
    <row r="520" spans="1:16">
      <c r="A520" s="96"/>
      <c r="B520" s="97"/>
      <c r="C520" s="98"/>
      <c r="D520" s="106"/>
      <c r="E520" s="106"/>
      <c r="F520" s="106"/>
      <c r="G520" s="99"/>
      <c r="H520" s="96"/>
      <c r="I520" s="1"/>
    </row>
    <row r="521" spans="1:16">
      <c r="A521" s="173">
        <f>A509+1</f>
        <v>28</v>
      </c>
      <c r="B521" s="87" t="s">
        <v>154</v>
      </c>
      <c r="C521" s="88"/>
      <c r="D521" s="89"/>
      <c r="E521" s="89"/>
      <c r="F521" s="89"/>
      <c r="G521" s="89"/>
      <c r="H521" s="174"/>
    </row>
    <row r="522" spans="1:16">
      <c r="A522" s="173"/>
      <c r="B522" s="87" t="s">
        <v>80</v>
      </c>
      <c r="C522" s="88"/>
      <c r="D522" s="89"/>
      <c r="E522" s="89"/>
      <c r="F522" s="89"/>
      <c r="G522" s="89"/>
      <c r="H522" s="174"/>
    </row>
    <row r="523" spans="1:16">
      <c r="A523" s="173"/>
      <c r="B523" s="87" t="s">
        <v>246</v>
      </c>
      <c r="C523" s="88"/>
      <c r="D523" s="89"/>
      <c r="E523" s="89"/>
      <c r="F523" s="89"/>
      <c r="G523" s="89"/>
      <c r="H523" s="174"/>
      <c r="K523" s="2"/>
      <c r="L523" s="2"/>
      <c r="M523" s="1"/>
      <c r="N523" s="1"/>
      <c r="O523" s="1"/>
      <c r="P523" s="1"/>
    </row>
    <row r="524" spans="1:16">
      <c r="A524" s="175"/>
      <c r="B524" s="41" t="s">
        <v>155</v>
      </c>
      <c r="C524" s="40">
        <f>2*3</f>
        <v>6</v>
      </c>
      <c r="D524" s="42">
        <v>1.8</v>
      </c>
      <c r="E524" s="42">
        <v>0.3</v>
      </c>
      <c r="F524" s="42"/>
      <c r="G524" s="42">
        <f>PRODUCT(C524:F524)</f>
        <v>3.24</v>
      </c>
      <c r="H524" s="176" t="s">
        <v>6</v>
      </c>
      <c r="K524" s="2"/>
      <c r="L524" s="2"/>
      <c r="M524" s="1"/>
      <c r="N524" s="1"/>
      <c r="O524" s="1"/>
      <c r="P524" s="1"/>
    </row>
    <row r="525" spans="1:16" s="1" customFormat="1">
      <c r="A525" s="175"/>
      <c r="B525" s="41" t="s">
        <v>204</v>
      </c>
      <c r="C525" s="40">
        <f>C524</f>
        <v>6</v>
      </c>
      <c r="D525" s="42">
        <v>1.8</v>
      </c>
      <c r="E525" s="42"/>
      <c r="F525" s="42">
        <v>0.15</v>
      </c>
      <c r="G525" s="42">
        <f>PRODUCT(C525:F525)</f>
        <v>1.62</v>
      </c>
      <c r="H525" s="176" t="s">
        <v>6</v>
      </c>
      <c r="I525"/>
      <c r="J525"/>
      <c r="K525" s="2"/>
      <c r="L525" s="2"/>
    </row>
    <row r="526" spans="1:16" s="1" customFormat="1">
      <c r="A526" s="175"/>
      <c r="B526" s="48" t="s">
        <v>249</v>
      </c>
      <c r="C526" s="40"/>
      <c r="D526" s="42"/>
      <c r="E526" s="42"/>
      <c r="F526" s="42"/>
      <c r="G526" s="42"/>
      <c r="H526" s="176"/>
      <c r="I526"/>
      <c r="J526"/>
      <c r="K526"/>
      <c r="L526"/>
      <c r="M526"/>
      <c r="N526"/>
      <c r="O526"/>
      <c r="P526"/>
    </row>
    <row r="527" spans="1:16">
      <c r="A527" s="175"/>
      <c r="B527" s="41" t="s">
        <v>250</v>
      </c>
      <c r="C527" s="40">
        <v>24</v>
      </c>
      <c r="D527" s="42">
        <v>1.5</v>
      </c>
      <c r="E527" s="42">
        <v>0.3</v>
      </c>
      <c r="F527" s="42"/>
      <c r="G527" s="42">
        <f t="shared" ref="G527:G529" si="49">PRODUCT(C527:F527)</f>
        <v>10.799999999999999</v>
      </c>
      <c r="H527" s="176" t="s">
        <v>6</v>
      </c>
      <c r="K527" s="2"/>
      <c r="L527" s="2"/>
      <c r="M527" s="1"/>
      <c r="N527" s="1"/>
      <c r="O527" s="1"/>
      <c r="P527" s="1"/>
    </row>
    <row r="528" spans="1:16" s="1" customFormat="1">
      <c r="A528" s="173"/>
      <c r="B528" s="90" t="s">
        <v>251</v>
      </c>
      <c r="C528" s="88">
        <v>24</v>
      </c>
      <c r="D528" s="89">
        <f>D527</f>
        <v>1.5</v>
      </c>
      <c r="E528" s="88"/>
      <c r="F528" s="89">
        <v>0.15</v>
      </c>
      <c r="G528" s="42">
        <f t="shared" si="49"/>
        <v>5.3999999999999995</v>
      </c>
      <c r="H528" s="176" t="s">
        <v>6</v>
      </c>
      <c r="I528"/>
      <c r="J528"/>
      <c r="K528" s="2"/>
      <c r="L528" s="2"/>
    </row>
    <row r="529" spans="1:16" s="1" customFormat="1">
      <c r="A529" s="173"/>
      <c r="B529" s="90" t="s">
        <v>252</v>
      </c>
      <c r="C529" s="88">
        <v>1</v>
      </c>
      <c r="D529" s="89">
        <v>3</v>
      </c>
      <c r="E529" s="89">
        <v>1.5</v>
      </c>
      <c r="F529" s="89"/>
      <c r="G529" s="42">
        <f t="shared" si="49"/>
        <v>4.5</v>
      </c>
      <c r="H529" s="176" t="s">
        <v>6</v>
      </c>
      <c r="I529"/>
      <c r="J529"/>
      <c r="K529" s="2"/>
      <c r="L529" s="2"/>
    </row>
    <row r="530" spans="1:16" s="1" customFormat="1">
      <c r="A530" s="173"/>
      <c r="B530" s="90" t="s">
        <v>757</v>
      </c>
      <c r="C530" s="88">
        <v>1</v>
      </c>
      <c r="D530" s="89">
        <v>4.2</v>
      </c>
      <c r="E530" s="89">
        <v>3</v>
      </c>
      <c r="F530" s="89"/>
      <c r="G530" s="42">
        <f t="shared" ref="G530" si="50">PRODUCT(C530:F530)</f>
        <v>12.600000000000001</v>
      </c>
      <c r="H530" s="176" t="s">
        <v>6</v>
      </c>
      <c r="I530"/>
      <c r="J530"/>
      <c r="K530"/>
      <c r="L530"/>
      <c r="M530"/>
      <c r="N530"/>
      <c r="O530"/>
      <c r="P530"/>
    </row>
    <row r="531" spans="1:16">
      <c r="A531" s="175"/>
      <c r="B531" s="41"/>
      <c r="C531" s="40"/>
      <c r="D531" s="42"/>
      <c r="E531" s="42"/>
      <c r="F531" s="42"/>
      <c r="G531" s="42"/>
      <c r="H531" s="176"/>
    </row>
    <row r="532" spans="1:16">
      <c r="A532" s="173"/>
      <c r="B532" s="87"/>
      <c r="C532" s="88"/>
      <c r="D532" s="89"/>
      <c r="E532" s="89"/>
      <c r="F532" s="92" t="s">
        <v>33</v>
      </c>
      <c r="G532" s="45">
        <f>ROUND(SUM(G524:G531)*1.05,0)</f>
        <v>40</v>
      </c>
      <c r="H532" s="177" t="s">
        <v>6</v>
      </c>
    </row>
    <row r="533" spans="1:16">
      <c r="A533" s="173"/>
      <c r="B533" s="90"/>
      <c r="C533" s="88"/>
      <c r="D533" s="89"/>
      <c r="E533" s="89"/>
      <c r="F533" s="92"/>
      <c r="G533" s="45"/>
      <c r="H533" s="177"/>
    </row>
    <row r="534" spans="1:16">
      <c r="A534" s="173"/>
      <c r="B534" s="87" t="s">
        <v>154</v>
      </c>
      <c r="C534" s="92"/>
      <c r="D534" s="10" t="s">
        <v>734</v>
      </c>
      <c r="E534" s="89"/>
      <c r="F534" s="92" t="s">
        <v>23</v>
      </c>
      <c r="G534" s="92">
        <f>G532</f>
        <v>40</v>
      </c>
      <c r="H534" s="177" t="s">
        <v>6</v>
      </c>
    </row>
    <row r="535" spans="1:16">
      <c r="A535" s="173"/>
      <c r="B535" s="87"/>
      <c r="C535" s="92"/>
      <c r="D535" s="92"/>
      <c r="E535" s="89"/>
      <c r="F535" s="92"/>
      <c r="G535" s="92"/>
      <c r="H535" s="177"/>
    </row>
    <row r="536" spans="1:16">
      <c r="A536" s="173">
        <f>A521+1</f>
        <v>29</v>
      </c>
      <c r="B536" s="87" t="s">
        <v>321</v>
      </c>
      <c r="C536" s="88"/>
      <c r="D536" s="89"/>
      <c r="E536" s="89"/>
      <c r="F536" s="89"/>
      <c r="G536" s="89"/>
      <c r="H536" s="174"/>
    </row>
    <row r="537" spans="1:16">
      <c r="A537" s="173"/>
      <c r="B537" s="87" t="s">
        <v>80</v>
      </c>
      <c r="C537" s="88"/>
      <c r="D537" s="89"/>
      <c r="E537" s="89"/>
      <c r="F537" s="89"/>
      <c r="G537" s="89"/>
      <c r="H537" s="174"/>
    </row>
    <row r="538" spans="1:16">
      <c r="A538" s="175"/>
      <c r="B538" s="41" t="s">
        <v>308</v>
      </c>
      <c r="C538" s="40">
        <v>1</v>
      </c>
      <c r="D538" s="42">
        <v>1.5</v>
      </c>
      <c r="E538" s="42">
        <v>1.9</v>
      </c>
      <c r="F538" s="42"/>
      <c r="G538" s="42">
        <f>PRODUCT(C538:F538)</f>
        <v>2.8499999999999996</v>
      </c>
      <c r="H538" s="176" t="s">
        <v>6</v>
      </c>
    </row>
    <row r="539" spans="1:16">
      <c r="A539" s="173"/>
      <c r="B539" s="87" t="s">
        <v>223</v>
      </c>
      <c r="C539" s="88"/>
      <c r="D539" s="89"/>
      <c r="E539" s="89"/>
      <c r="F539" s="89"/>
      <c r="G539" s="89"/>
      <c r="H539" s="174"/>
    </row>
    <row r="540" spans="1:16">
      <c r="A540" s="175"/>
      <c r="B540" s="41" t="s">
        <v>308</v>
      </c>
      <c r="C540" s="40">
        <v>1</v>
      </c>
      <c r="D540" s="42">
        <v>1.5</v>
      </c>
      <c r="E540" s="42">
        <v>1.9</v>
      </c>
      <c r="F540" s="42"/>
      <c r="G540" s="42">
        <f>PRODUCT(C540:F540)</f>
        <v>2.8499999999999996</v>
      </c>
      <c r="H540" s="176" t="s">
        <v>6</v>
      </c>
    </row>
    <row r="541" spans="1:16">
      <c r="A541" s="175"/>
      <c r="B541" s="41"/>
      <c r="C541" s="40"/>
      <c r="D541" s="42"/>
      <c r="E541" s="42"/>
      <c r="F541" s="42"/>
      <c r="G541" s="42"/>
      <c r="H541" s="176"/>
    </row>
    <row r="542" spans="1:16">
      <c r="A542" s="173"/>
      <c r="B542" s="87"/>
      <c r="C542" s="88"/>
      <c r="D542" s="89"/>
      <c r="E542" s="89"/>
      <c r="F542" s="92" t="s">
        <v>33</v>
      </c>
      <c r="G542" s="45">
        <f>ROUND(SUM(G538:G541)*1.05,0)</f>
        <v>6</v>
      </c>
      <c r="H542" s="177" t="s">
        <v>6</v>
      </c>
    </row>
    <row r="543" spans="1:16">
      <c r="A543" s="173"/>
      <c r="B543" s="90"/>
      <c r="C543" s="88"/>
      <c r="D543" s="89"/>
      <c r="E543" s="89"/>
      <c r="F543" s="92"/>
      <c r="G543" s="45"/>
      <c r="H543" s="177"/>
    </row>
    <row r="544" spans="1:16">
      <c r="A544" s="173"/>
      <c r="B544" s="87" t="s">
        <v>321</v>
      </c>
      <c r="C544" s="92"/>
      <c r="D544" s="10" t="s">
        <v>734</v>
      </c>
      <c r="E544" s="89"/>
      <c r="F544" s="92" t="s">
        <v>23</v>
      </c>
      <c r="G544" s="92">
        <f>G542</f>
        <v>6</v>
      </c>
      <c r="H544" s="177" t="s">
        <v>6</v>
      </c>
    </row>
    <row r="545" spans="1:8">
      <c r="A545" s="173"/>
      <c r="B545" s="87"/>
      <c r="C545" s="92"/>
      <c r="D545" s="92"/>
      <c r="E545" s="89"/>
      <c r="F545" s="92"/>
      <c r="G545" s="92"/>
      <c r="H545" s="177"/>
    </row>
    <row r="546" spans="1:8">
      <c r="A546" s="173">
        <f>A536+1</f>
        <v>30</v>
      </c>
      <c r="B546" s="87" t="s">
        <v>153</v>
      </c>
      <c r="C546" s="88"/>
      <c r="D546" s="89"/>
      <c r="E546" s="89"/>
      <c r="F546" s="89"/>
      <c r="G546" s="89"/>
      <c r="H546" s="174"/>
    </row>
    <row r="547" spans="1:8">
      <c r="A547" s="173"/>
      <c r="B547" s="87" t="s">
        <v>80</v>
      </c>
      <c r="C547" s="88"/>
      <c r="D547" s="89"/>
      <c r="E547" s="89"/>
      <c r="F547" s="89"/>
      <c r="G547" s="89"/>
      <c r="H547" s="174"/>
    </row>
    <row r="548" spans="1:8">
      <c r="A548" s="175"/>
      <c r="B548" s="41" t="s">
        <v>308</v>
      </c>
      <c r="C548" s="40">
        <v>1</v>
      </c>
      <c r="D548" s="42">
        <f>D538*2+E538*2</f>
        <v>6.8</v>
      </c>
      <c r="E548" s="42"/>
      <c r="F548" s="42">
        <f>3-0.125</f>
        <v>2.875</v>
      </c>
      <c r="G548" s="42">
        <f>PRODUCT(C548:F548)</f>
        <v>19.55</v>
      </c>
      <c r="H548" s="176" t="s">
        <v>6</v>
      </c>
    </row>
    <row r="549" spans="1:8">
      <c r="A549" s="173"/>
      <c r="B549" s="87" t="s">
        <v>223</v>
      </c>
      <c r="C549" s="88"/>
      <c r="D549" s="89"/>
      <c r="E549" s="89"/>
      <c r="F549" s="89"/>
      <c r="G549" s="89"/>
      <c r="H549" s="174"/>
    </row>
    <row r="550" spans="1:8">
      <c r="A550" s="175"/>
      <c r="B550" s="41" t="s">
        <v>308</v>
      </c>
      <c r="C550" s="40">
        <v>1</v>
      </c>
      <c r="D550" s="42">
        <f>D540*2+E540*2</f>
        <v>6.8</v>
      </c>
      <c r="E550" s="42"/>
      <c r="F550" s="42">
        <f>3-0.125</f>
        <v>2.875</v>
      </c>
      <c r="G550" s="42">
        <f>PRODUCT(C550:F550)</f>
        <v>19.55</v>
      </c>
      <c r="H550" s="176" t="s">
        <v>6</v>
      </c>
    </row>
    <row r="551" spans="1:8">
      <c r="A551" s="175"/>
      <c r="B551" s="41"/>
      <c r="C551" s="40"/>
      <c r="D551" s="42"/>
      <c r="E551" s="42"/>
      <c r="F551" s="42"/>
      <c r="G551" s="42"/>
      <c r="H551" s="176"/>
    </row>
    <row r="552" spans="1:8">
      <c r="A552" s="173"/>
      <c r="B552" s="87"/>
      <c r="C552" s="88"/>
      <c r="D552" s="89"/>
      <c r="E552" s="89"/>
      <c r="F552" s="92" t="s">
        <v>33</v>
      </c>
      <c r="G552" s="45">
        <f>ROUND(SUM(G548:G551)*1.05,0)</f>
        <v>41</v>
      </c>
      <c r="H552" s="177" t="s">
        <v>6</v>
      </c>
    </row>
    <row r="553" spans="1:8">
      <c r="A553" s="173"/>
      <c r="B553" s="90"/>
      <c r="C553" s="88"/>
      <c r="D553" s="89"/>
      <c r="E553" s="89"/>
      <c r="F553" s="92"/>
      <c r="G553" s="45"/>
      <c r="H553" s="177"/>
    </row>
    <row r="554" spans="1:8">
      <c r="A554" s="173"/>
      <c r="B554" s="87" t="s">
        <v>321</v>
      </c>
      <c r="C554" s="92"/>
      <c r="D554" s="10" t="s">
        <v>734</v>
      </c>
      <c r="E554" s="89"/>
      <c r="F554" s="92" t="s">
        <v>23</v>
      </c>
      <c r="G554" s="92">
        <f>G552</f>
        <v>41</v>
      </c>
      <c r="H554" s="177" t="s">
        <v>6</v>
      </c>
    </row>
    <row r="555" spans="1:8">
      <c r="A555" s="167"/>
      <c r="B555" s="168"/>
      <c r="C555" s="171"/>
      <c r="D555" s="171"/>
      <c r="E555" s="170"/>
      <c r="F555" s="171"/>
      <c r="G555" s="171"/>
      <c r="H555" s="172"/>
    </row>
    <row r="556" spans="1:8">
      <c r="A556" s="187">
        <f>A546+1</f>
        <v>31</v>
      </c>
      <c r="B556" s="168" t="s">
        <v>156</v>
      </c>
      <c r="C556" s="169"/>
      <c r="D556" s="170"/>
      <c r="E556" s="170"/>
      <c r="F556" s="170"/>
      <c r="G556" s="171"/>
      <c r="H556" s="187"/>
    </row>
    <row r="557" spans="1:8">
      <c r="A557" s="82"/>
      <c r="B557" s="118" t="s">
        <v>157</v>
      </c>
      <c r="C557" s="91"/>
      <c r="D557" s="10"/>
      <c r="E557" s="10" t="s">
        <v>734</v>
      </c>
      <c r="F557" s="84"/>
      <c r="G557" s="91">
        <f>G369</f>
        <v>441</v>
      </c>
      <c r="H557" s="82" t="s">
        <v>6</v>
      </c>
    </row>
    <row r="558" spans="1:8">
      <c r="A558" s="82"/>
      <c r="B558" s="118" t="s">
        <v>158</v>
      </c>
      <c r="C558" s="91"/>
      <c r="D558" s="10"/>
      <c r="E558" s="10" t="s">
        <v>734</v>
      </c>
      <c r="F558" s="84"/>
      <c r="G558" s="91">
        <f>G395+G423</f>
        <v>853</v>
      </c>
      <c r="H558" s="82" t="s">
        <v>6</v>
      </c>
    </row>
    <row r="559" spans="1:8">
      <c r="A559" s="86"/>
      <c r="B559" s="87" t="s">
        <v>855</v>
      </c>
      <c r="C559" s="92"/>
      <c r="D559" s="91"/>
      <c r="E559" s="10" t="s">
        <v>734</v>
      </c>
      <c r="F559" s="89"/>
      <c r="G559" s="92">
        <f>G557+G558</f>
        <v>1294</v>
      </c>
      <c r="H559" s="82" t="s">
        <v>6</v>
      </c>
    </row>
    <row r="560" spans="1:8">
      <c r="A560" s="82"/>
      <c r="B560" s="118" t="s">
        <v>159</v>
      </c>
      <c r="C560" s="91"/>
      <c r="D560" s="10"/>
      <c r="E560" s="10" t="s">
        <v>734</v>
      </c>
      <c r="F560" s="84"/>
      <c r="G560" s="91">
        <v>0</v>
      </c>
      <c r="H560" s="82" t="s">
        <v>6</v>
      </c>
    </row>
    <row r="561" spans="1:8">
      <c r="A561" s="82"/>
      <c r="B561" s="118"/>
      <c r="C561" s="83"/>
      <c r="D561" s="84"/>
      <c r="E561" s="84"/>
      <c r="F561" s="84"/>
      <c r="G561" s="91"/>
      <c r="H561" s="82"/>
    </row>
    <row r="562" spans="1:8">
      <c r="A562" s="82">
        <f>A556+1</f>
        <v>32</v>
      </c>
      <c r="B562" s="118" t="s">
        <v>160</v>
      </c>
      <c r="C562" s="83"/>
      <c r="D562" s="84"/>
      <c r="E562" s="84"/>
      <c r="F562" s="84"/>
      <c r="G562" s="91"/>
      <c r="H562" s="82"/>
    </row>
    <row r="563" spans="1:8">
      <c r="A563" s="82"/>
      <c r="B563" s="118" t="s">
        <v>163</v>
      </c>
      <c r="C563" s="83"/>
      <c r="D563" s="84"/>
      <c r="E563" s="84"/>
      <c r="F563" s="84"/>
      <c r="G563" s="91"/>
      <c r="H563" s="82"/>
    </row>
    <row r="564" spans="1:8">
      <c r="A564" s="82"/>
      <c r="B564" s="118" t="s">
        <v>162</v>
      </c>
      <c r="C564" s="83"/>
      <c r="D564" s="84"/>
      <c r="E564" s="84"/>
      <c r="F564" s="84"/>
      <c r="G564" s="91"/>
      <c r="H564" s="82"/>
    </row>
    <row r="565" spans="1:8">
      <c r="A565" s="82"/>
      <c r="B565" s="85" t="s">
        <v>163</v>
      </c>
      <c r="C565" s="83">
        <v>1</v>
      </c>
      <c r="D565" s="84">
        <v>15.5</v>
      </c>
      <c r="E565" s="84">
        <v>7.75</v>
      </c>
      <c r="F565" s="84"/>
      <c r="G565" s="84">
        <f>PRODUCT(C565:F565)</f>
        <v>120.125</v>
      </c>
      <c r="H565" s="83" t="s">
        <v>6</v>
      </c>
    </row>
    <row r="566" spans="1:8">
      <c r="A566" s="82"/>
      <c r="B566" s="118"/>
      <c r="C566" s="83">
        <v>1</v>
      </c>
      <c r="D566" s="84">
        <v>12.5</v>
      </c>
      <c r="E566" s="84">
        <v>7.75</v>
      </c>
      <c r="F566" s="84"/>
      <c r="G566" s="84">
        <f>PRODUCT(C566:F566)</f>
        <v>96.875</v>
      </c>
      <c r="H566" s="83" t="s">
        <v>6</v>
      </c>
    </row>
    <row r="567" spans="1:8">
      <c r="A567" s="82"/>
      <c r="B567" s="118"/>
      <c r="C567" s="83"/>
      <c r="D567" s="84"/>
      <c r="E567" s="84"/>
      <c r="F567" s="91" t="s">
        <v>33</v>
      </c>
      <c r="G567" s="36">
        <f>ROUND(SUM(G565:G566)*1.05,0)</f>
        <v>228</v>
      </c>
      <c r="H567" s="82" t="s">
        <v>6</v>
      </c>
    </row>
    <row r="568" spans="1:8">
      <c r="A568" s="82">
        <f>A562+1</f>
        <v>33</v>
      </c>
      <c r="B568" s="118" t="s">
        <v>164</v>
      </c>
      <c r="C568" s="83"/>
      <c r="D568" s="84"/>
      <c r="E568" s="84"/>
      <c r="F568" s="84"/>
      <c r="G568" s="91"/>
      <c r="H568" s="82"/>
    </row>
    <row r="569" spans="1:8">
      <c r="A569" s="82"/>
      <c r="B569" s="118" t="s">
        <v>80</v>
      </c>
      <c r="C569" s="83"/>
      <c r="D569" s="84"/>
      <c r="E569" s="84"/>
      <c r="F569" s="84"/>
      <c r="G569" s="91"/>
      <c r="H569" s="82"/>
    </row>
    <row r="570" spans="1:8">
      <c r="A570" s="82"/>
      <c r="B570" s="118" t="s">
        <v>740</v>
      </c>
      <c r="C570" s="83"/>
      <c r="D570" s="91"/>
      <c r="E570" s="82"/>
      <c r="F570" s="84"/>
      <c r="G570" s="91"/>
      <c r="H570" s="82"/>
    </row>
    <row r="571" spans="1:8">
      <c r="A571" s="82"/>
      <c r="B571" s="85" t="s">
        <v>101</v>
      </c>
      <c r="C571" s="83">
        <v>1</v>
      </c>
      <c r="D571" s="84">
        <v>1.2</v>
      </c>
      <c r="E571" s="82"/>
      <c r="F571" s="84">
        <v>2.1</v>
      </c>
      <c r="G571" s="84">
        <f>PRODUCT(C571:F571)</f>
        <v>2.52</v>
      </c>
      <c r="H571" s="83" t="s">
        <v>6</v>
      </c>
    </row>
    <row r="572" spans="1:8">
      <c r="A572" s="86"/>
      <c r="B572" s="85" t="s">
        <v>186</v>
      </c>
      <c r="C572" s="88">
        <v>6</v>
      </c>
      <c r="D572" s="89">
        <v>0.9</v>
      </c>
      <c r="E572" s="86"/>
      <c r="F572" s="89">
        <v>2.1</v>
      </c>
      <c r="G572" s="84">
        <f>PRODUCT(C572:F572)</f>
        <v>11.340000000000002</v>
      </c>
      <c r="H572" s="83" t="s">
        <v>6</v>
      </c>
    </row>
    <row r="573" spans="1:8">
      <c r="A573" s="86"/>
      <c r="B573" s="90"/>
      <c r="C573" s="88"/>
      <c r="D573" s="89"/>
      <c r="E573" s="86"/>
      <c r="F573" s="89"/>
      <c r="G573" s="89"/>
      <c r="H573" s="88"/>
    </row>
    <row r="574" spans="1:8">
      <c r="A574" s="82"/>
      <c r="B574" s="85"/>
      <c r="C574" s="83"/>
      <c r="D574" s="84"/>
      <c r="E574" s="83"/>
      <c r="F574" s="91"/>
      <c r="G574" s="91">
        <f>ROUND(SUM(G571:G573)*1.05,0)</f>
        <v>15</v>
      </c>
      <c r="H574" s="82" t="s">
        <v>6</v>
      </c>
    </row>
    <row r="575" spans="1:8">
      <c r="A575" s="86"/>
      <c r="B575" s="90"/>
      <c r="C575" s="88"/>
      <c r="D575" s="89"/>
      <c r="E575" s="88"/>
      <c r="F575" s="92"/>
      <c r="G575" s="92"/>
      <c r="H575" s="86"/>
    </row>
    <row r="576" spans="1:8">
      <c r="A576" s="82"/>
      <c r="B576" s="118" t="s">
        <v>165</v>
      </c>
      <c r="C576" s="83"/>
      <c r="D576" s="10" t="s">
        <v>734</v>
      </c>
      <c r="E576" s="82"/>
      <c r="F576" s="91" t="s">
        <v>33</v>
      </c>
      <c r="G576" s="91">
        <f>G574</f>
        <v>15</v>
      </c>
      <c r="H576" s="82" t="s">
        <v>6</v>
      </c>
    </row>
    <row r="577" spans="1:8">
      <c r="A577" s="82"/>
      <c r="B577" s="118"/>
      <c r="C577" s="83"/>
      <c r="D577" s="91"/>
      <c r="E577" s="82"/>
      <c r="F577" s="91"/>
      <c r="G577" s="91"/>
      <c r="H577" s="82"/>
    </row>
    <row r="578" spans="1:8">
      <c r="A578" s="82"/>
      <c r="B578" s="118" t="s">
        <v>414</v>
      </c>
      <c r="C578" s="83"/>
      <c r="D578" s="84"/>
      <c r="E578" s="84"/>
      <c r="F578" s="84"/>
      <c r="G578" s="91"/>
      <c r="H578" s="82"/>
    </row>
    <row r="579" spans="1:8">
      <c r="A579" s="82"/>
      <c r="B579" s="118" t="s">
        <v>80</v>
      </c>
      <c r="C579" s="83"/>
      <c r="D579" s="84"/>
      <c r="E579" s="84"/>
      <c r="F579" s="84"/>
      <c r="G579" s="91"/>
      <c r="H579" s="82"/>
    </row>
    <row r="580" spans="1:8">
      <c r="A580" s="82"/>
      <c r="B580" s="85" t="str">
        <f>B571</f>
        <v>D1</v>
      </c>
      <c r="C580" s="83">
        <f>C571</f>
        <v>1</v>
      </c>
      <c r="D580" s="84">
        <f>D571+F571*2</f>
        <v>5.4</v>
      </c>
      <c r="E580" s="84"/>
      <c r="F580" s="84"/>
      <c r="G580" s="84">
        <f>PRODUCT(C580:F580)</f>
        <v>5.4</v>
      </c>
      <c r="H580" s="83" t="s">
        <v>9</v>
      </c>
    </row>
    <row r="581" spans="1:8">
      <c r="A581" s="86"/>
      <c r="B581" s="85" t="str">
        <f>B572</f>
        <v>D2</v>
      </c>
      <c r="C581" s="83">
        <f>C572</f>
        <v>6</v>
      </c>
      <c r="D581" s="84">
        <f>D572+F572*2</f>
        <v>5.1000000000000005</v>
      </c>
      <c r="E581" s="89"/>
      <c r="F581" s="89"/>
      <c r="G581" s="84">
        <f>PRODUCT(C581:F581)</f>
        <v>30.6</v>
      </c>
      <c r="H581" s="83" t="s">
        <v>9</v>
      </c>
    </row>
    <row r="582" spans="1:8">
      <c r="A582" s="82"/>
      <c r="B582" s="118" t="s">
        <v>416</v>
      </c>
      <c r="C582" s="83"/>
      <c r="D582" s="10" t="s">
        <v>734</v>
      </c>
      <c r="E582" s="84"/>
      <c r="F582" s="91" t="s">
        <v>23</v>
      </c>
      <c r="G582" s="91">
        <f>ROUND(SUM(G580:G581),0)</f>
        <v>36</v>
      </c>
      <c r="H582" s="82" t="s">
        <v>9</v>
      </c>
    </row>
    <row r="583" spans="1:8">
      <c r="A583" s="86"/>
      <c r="B583" s="87"/>
      <c r="C583" s="92"/>
      <c r="D583" s="86"/>
      <c r="E583" s="89"/>
      <c r="F583" s="92"/>
      <c r="G583" s="92"/>
      <c r="H583" s="86"/>
    </row>
    <row r="584" spans="1:8">
      <c r="A584" s="82">
        <f>A568+1</f>
        <v>34</v>
      </c>
      <c r="B584" s="118" t="s">
        <v>413</v>
      </c>
      <c r="C584" s="83"/>
      <c r="D584" s="84"/>
      <c r="E584" s="84"/>
      <c r="F584" s="84"/>
      <c r="G584" s="91"/>
      <c r="H584" s="82"/>
    </row>
    <row r="585" spans="1:8">
      <c r="A585" s="82"/>
      <c r="B585" s="118" t="s">
        <v>80</v>
      </c>
      <c r="C585" s="83"/>
      <c r="D585" s="91"/>
      <c r="E585" s="82"/>
      <c r="F585" s="84"/>
      <c r="G585" s="91"/>
      <c r="H585" s="82"/>
    </row>
    <row r="586" spans="1:8">
      <c r="A586" s="82"/>
      <c r="B586" s="85" t="s">
        <v>307</v>
      </c>
      <c r="C586" s="83">
        <v>1</v>
      </c>
      <c r="D586" s="84">
        <v>0.75</v>
      </c>
      <c r="E586" s="82"/>
      <c r="F586" s="84">
        <v>2.1</v>
      </c>
      <c r="G586" s="84">
        <f>PRODUCT(C586:F586)</f>
        <v>1.5750000000000002</v>
      </c>
      <c r="H586" s="83" t="s">
        <v>6</v>
      </c>
    </row>
    <row r="587" spans="1:8">
      <c r="A587" s="86"/>
      <c r="B587" s="90"/>
      <c r="C587" s="88"/>
      <c r="D587" s="89"/>
      <c r="E587" s="86"/>
      <c r="F587" s="89"/>
      <c r="G587" s="89"/>
      <c r="H587" s="88"/>
    </row>
    <row r="588" spans="1:8">
      <c r="A588" s="82"/>
      <c r="B588" s="85"/>
      <c r="C588" s="83"/>
      <c r="D588" s="84"/>
      <c r="E588" s="83"/>
      <c r="F588" s="91"/>
      <c r="G588" s="91">
        <f>ROUND(SUM(G586:G587),0)</f>
        <v>2</v>
      </c>
      <c r="H588" s="82" t="s">
        <v>6</v>
      </c>
    </row>
    <row r="589" spans="1:8">
      <c r="A589" s="82"/>
      <c r="B589" s="118" t="s">
        <v>165</v>
      </c>
      <c r="C589" s="83"/>
      <c r="D589" s="91"/>
      <c r="E589" s="82"/>
      <c r="F589" s="91" t="s">
        <v>33</v>
      </c>
      <c r="G589" s="91">
        <f>G588</f>
        <v>2</v>
      </c>
      <c r="H589" s="82" t="s">
        <v>6</v>
      </c>
    </row>
    <row r="590" spans="1:8">
      <c r="A590" s="82"/>
      <c r="B590" s="118"/>
      <c r="C590" s="83"/>
      <c r="D590" s="91"/>
      <c r="E590" s="82"/>
      <c r="F590" s="91"/>
      <c r="G590" s="91"/>
      <c r="H590" s="82"/>
    </row>
    <row r="591" spans="1:8">
      <c r="A591" s="82"/>
      <c r="B591" s="118" t="s">
        <v>414</v>
      </c>
      <c r="C591" s="83"/>
      <c r="D591" s="84"/>
      <c r="E591" s="84"/>
      <c r="F591" s="84"/>
      <c r="G591" s="91"/>
      <c r="H591" s="82"/>
    </row>
    <row r="592" spans="1:8">
      <c r="A592" s="82"/>
      <c r="B592" s="118" t="s">
        <v>80</v>
      </c>
      <c r="C592" s="83"/>
      <c r="D592" s="84"/>
      <c r="E592" s="84"/>
      <c r="F592" s="84"/>
      <c r="G592" s="91"/>
      <c r="H592" s="82"/>
    </row>
    <row r="593" spans="1:8">
      <c r="A593" s="82"/>
      <c r="B593" s="85" t="str">
        <f>B586</f>
        <v>D3</v>
      </c>
      <c r="C593" s="83">
        <f>C586</f>
        <v>1</v>
      </c>
      <c r="D593" s="84">
        <f>D586+F586*2</f>
        <v>4.95</v>
      </c>
      <c r="E593" s="84"/>
      <c r="F593" s="84"/>
      <c r="G593" s="84">
        <f>PRODUCT(C593:F593)</f>
        <v>4.95</v>
      </c>
      <c r="H593" s="83" t="s">
        <v>9</v>
      </c>
    </row>
    <row r="594" spans="1:8">
      <c r="A594" s="82"/>
      <c r="B594" s="85"/>
      <c r="C594" s="83"/>
      <c r="D594" s="84"/>
      <c r="E594" s="84"/>
      <c r="F594" s="84"/>
      <c r="G594" s="84"/>
      <c r="H594" s="83"/>
    </row>
    <row r="595" spans="1:8">
      <c r="A595" s="82"/>
      <c r="B595" s="85"/>
      <c r="C595" s="83"/>
      <c r="D595" s="84"/>
      <c r="E595" s="84"/>
      <c r="F595" s="91"/>
      <c r="G595" s="91">
        <f>ROUND(SUM(G593:G594),0)</f>
        <v>5</v>
      </c>
      <c r="H595" s="82" t="s">
        <v>9</v>
      </c>
    </row>
    <row r="596" spans="1:8">
      <c r="A596" s="86"/>
      <c r="B596" s="90"/>
      <c r="C596" s="88"/>
      <c r="D596" s="89"/>
      <c r="E596" s="89"/>
      <c r="F596" s="92"/>
      <c r="G596" s="92"/>
      <c r="H596" s="86"/>
    </row>
    <row r="597" spans="1:8">
      <c r="A597" s="82"/>
      <c r="B597" s="118" t="s">
        <v>416</v>
      </c>
      <c r="C597" s="91"/>
      <c r="D597" s="10" t="s">
        <v>734</v>
      </c>
      <c r="E597" s="84"/>
      <c r="F597" s="91" t="s">
        <v>23</v>
      </c>
      <c r="G597" s="91">
        <f>ROUNDUP(G595,0)</f>
        <v>5</v>
      </c>
      <c r="H597" s="82" t="s">
        <v>9</v>
      </c>
    </row>
    <row r="598" spans="1:8">
      <c r="A598" s="82"/>
      <c r="B598" s="85"/>
      <c r="C598" s="83"/>
      <c r="D598" s="91"/>
      <c r="E598" s="82"/>
      <c r="F598" s="91"/>
      <c r="G598" s="91"/>
      <c r="H598" s="82"/>
    </row>
    <row r="599" spans="1:8">
      <c r="A599" s="82">
        <f>A568+1</f>
        <v>34</v>
      </c>
      <c r="B599" s="118" t="s">
        <v>166</v>
      </c>
      <c r="C599" s="83"/>
      <c r="D599" s="91"/>
      <c r="E599" s="82"/>
      <c r="F599" s="84"/>
      <c r="G599" s="91"/>
      <c r="H599" s="82"/>
    </row>
    <row r="600" spans="1:8">
      <c r="A600" s="82"/>
      <c r="B600" s="118" t="s">
        <v>80</v>
      </c>
      <c r="C600" s="83"/>
      <c r="D600" s="91"/>
      <c r="E600" s="82"/>
      <c r="F600" s="84"/>
      <c r="G600" s="91"/>
      <c r="H600" s="82"/>
    </row>
    <row r="601" spans="1:8">
      <c r="A601" s="82"/>
      <c r="B601" s="85" t="s">
        <v>166</v>
      </c>
      <c r="C601" s="83"/>
      <c r="D601" s="91"/>
      <c r="E601" s="82"/>
      <c r="F601" s="84"/>
      <c r="G601" s="91"/>
      <c r="H601" s="82"/>
    </row>
    <row r="602" spans="1:8">
      <c r="A602" s="86"/>
      <c r="B602" s="90" t="s">
        <v>102</v>
      </c>
      <c r="C602" s="88">
        <v>7</v>
      </c>
      <c r="D602" s="89">
        <v>1.5</v>
      </c>
      <c r="E602" s="89"/>
      <c r="F602" s="84">
        <v>1.2</v>
      </c>
      <c r="G602" s="84">
        <f t="shared" ref="G602" si="51">PRODUCT(C602:F602)</f>
        <v>12.6</v>
      </c>
      <c r="H602" s="83" t="s">
        <v>6</v>
      </c>
    </row>
    <row r="603" spans="1:8">
      <c r="A603" s="86"/>
      <c r="B603" s="90" t="s">
        <v>103</v>
      </c>
      <c r="C603" s="88">
        <v>4</v>
      </c>
      <c r="D603" s="89">
        <v>1.2</v>
      </c>
      <c r="E603" s="89"/>
      <c r="F603" s="84">
        <v>1.2</v>
      </c>
      <c r="G603" s="84">
        <f t="shared" ref="G603" si="52">PRODUCT(C603:F603)</f>
        <v>5.76</v>
      </c>
      <c r="H603" s="83" t="s">
        <v>6</v>
      </c>
    </row>
    <row r="604" spans="1:8">
      <c r="A604" s="86"/>
      <c r="B604" s="90"/>
      <c r="C604" s="88"/>
      <c r="D604" s="89"/>
      <c r="E604" s="89"/>
      <c r="F604" s="89"/>
      <c r="G604" s="89"/>
      <c r="H604" s="88"/>
    </row>
    <row r="605" spans="1:8">
      <c r="A605" s="82"/>
      <c r="B605" s="85"/>
      <c r="C605" s="83"/>
      <c r="D605" s="91"/>
      <c r="E605" s="82"/>
      <c r="F605" s="91" t="s">
        <v>33</v>
      </c>
      <c r="G605" s="91">
        <f>ROUND(SUM(G602:G604)*1.05,0)</f>
        <v>19</v>
      </c>
      <c r="H605" s="82" t="s">
        <v>6</v>
      </c>
    </row>
    <row r="606" spans="1:8">
      <c r="A606" s="82"/>
      <c r="B606" s="85"/>
      <c r="C606" s="83"/>
      <c r="D606" s="91"/>
      <c r="E606" s="82"/>
      <c r="F606" s="91"/>
      <c r="G606" s="91"/>
      <c r="H606" s="82"/>
    </row>
    <row r="607" spans="1:8">
      <c r="A607" s="82"/>
      <c r="B607" s="118" t="s">
        <v>758</v>
      </c>
      <c r="C607" s="83"/>
      <c r="D607" s="10" t="s">
        <v>734</v>
      </c>
      <c r="E607" s="82"/>
      <c r="F607" s="91" t="s">
        <v>33</v>
      </c>
      <c r="G607" s="91">
        <f>G605</f>
        <v>19</v>
      </c>
      <c r="H607" s="82" t="s">
        <v>6</v>
      </c>
    </row>
    <row r="608" spans="1:8">
      <c r="A608" s="86"/>
      <c r="B608" s="87"/>
      <c r="C608" s="88"/>
      <c r="D608" s="92"/>
      <c r="E608" s="86"/>
      <c r="F608" s="92"/>
      <c r="G608" s="92"/>
      <c r="H608" s="86"/>
    </row>
    <row r="609" spans="1:10">
      <c r="A609" s="82">
        <f>A599+1</f>
        <v>35</v>
      </c>
      <c r="B609" s="118" t="s">
        <v>759</v>
      </c>
      <c r="C609" s="83"/>
      <c r="D609" s="91"/>
      <c r="E609" s="82"/>
      <c r="F609" s="84"/>
      <c r="G609" s="91"/>
      <c r="H609" s="82"/>
    </row>
    <row r="610" spans="1:10">
      <c r="A610" s="86"/>
      <c r="B610" s="118" t="s">
        <v>80</v>
      </c>
      <c r="C610" s="88"/>
      <c r="D610" s="92"/>
      <c r="E610" s="86"/>
      <c r="F610" s="89"/>
      <c r="G610" s="92"/>
      <c r="H610" s="86"/>
    </row>
    <row r="611" spans="1:10">
      <c r="A611" s="86"/>
      <c r="B611" s="90" t="s">
        <v>104</v>
      </c>
      <c r="C611" s="88">
        <v>7</v>
      </c>
      <c r="D611" s="89">
        <v>1.5</v>
      </c>
      <c r="E611" s="89"/>
      <c r="F611" s="84">
        <v>0.6</v>
      </c>
      <c r="G611" s="84">
        <f t="shared" ref="G611" si="53">PRODUCT(C611:F611)</f>
        <v>6.3</v>
      </c>
      <c r="H611" s="83" t="s">
        <v>6</v>
      </c>
    </row>
    <row r="612" spans="1:10">
      <c r="A612" s="86"/>
      <c r="B612" s="90" t="s">
        <v>1061</v>
      </c>
      <c r="C612" s="88">
        <v>4</v>
      </c>
      <c r="D612" s="89">
        <v>1.2</v>
      </c>
      <c r="E612" s="89"/>
      <c r="F612" s="84">
        <v>0.6</v>
      </c>
      <c r="G612" s="84">
        <f t="shared" ref="G612" si="54">PRODUCT(C612:F612)</f>
        <v>2.88</v>
      </c>
      <c r="H612" s="83" t="s">
        <v>6</v>
      </c>
    </row>
    <row r="613" spans="1:10">
      <c r="A613" s="86"/>
      <c r="B613" s="90" t="s">
        <v>1062</v>
      </c>
      <c r="C613" s="88">
        <v>1</v>
      </c>
      <c r="D613" s="89">
        <v>0.9</v>
      </c>
      <c r="E613" s="89"/>
      <c r="F613" s="84">
        <v>0.6</v>
      </c>
      <c r="G613" s="84">
        <f t="shared" ref="G613" si="55">PRODUCT(C613:F613)</f>
        <v>0.54</v>
      </c>
      <c r="H613" s="83" t="s">
        <v>6</v>
      </c>
    </row>
    <row r="614" spans="1:10">
      <c r="A614" s="82"/>
      <c r="B614" s="85"/>
      <c r="C614" s="83"/>
      <c r="D614" s="10" t="s">
        <v>734</v>
      </c>
      <c r="E614" s="82"/>
      <c r="F614" s="91" t="s">
        <v>33</v>
      </c>
      <c r="G614" s="91">
        <f>ROUND(SUM(G611:G613),0)</f>
        <v>10</v>
      </c>
      <c r="H614" s="82" t="s">
        <v>6</v>
      </c>
    </row>
    <row r="615" spans="1:10">
      <c r="A615" s="82"/>
      <c r="B615" s="85"/>
      <c r="C615" s="83"/>
      <c r="D615" s="84"/>
      <c r="E615" s="84"/>
      <c r="F615" s="84"/>
      <c r="G615" s="91"/>
      <c r="H615" s="83"/>
    </row>
    <row r="616" spans="1:10">
      <c r="A616" s="86">
        <f>A609+1</f>
        <v>36</v>
      </c>
      <c r="B616" s="87" t="s">
        <v>498</v>
      </c>
      <c r="C616" s="88"/>
      <c r="D616" s="92"/>
      <c r="E616" s="86"/>
      <c r="F616" s="92"/>
      <c r="G616" s="92"/>
      <c r="H616" s="86"/>
    </row>
    <row r="617" spans="1:10">
      <c r="A617" s="86"/>
      <c r="B617" s="118" t="s">
        <v>80</v>
      </c>
      <c r="C617" s="88"/>
      <c r="D617" s="92"/>
      <c r="E617" s="86"/>
      <c r="F617" s="92"/>
      <c r="G617" s="92"/>
      <c r="H617" s="86"/>
    </row>
    <row r="618" spans="1:10">
      <c r="A618" s="86"/>
      <c r="B618" s="90" t="str">
        <f>B571</f>
        <v>D1</v>
      </c>
      <c r="C618" s="88">
        <f>C571*2</f>
        <v>2</v>
      </c>
      <c r="D618" s="89"/>
      <c r="E618" s="86"/>
      <c r="F618" s="92"/>
      <c r="G618" s="84">
        <f t="shared" ref="G618:G619" si="56">PRODUCT(C618:F618)</f>
        <v>2</v>
      </c>
      <c r="H618" s="83" t="s">
        <v>356</v>
      </c>
    </row>
    <row r="619" spans="1:10">
      <c r="A619" s="86"/>
      <c r="B619" s="90" t="str">
        <f>B572</f>
        <v>D2</v>
      </c>
      <c r="C619" s="88">
        <f>C572</f>
        <v>6</v>
      </c>
      <c r="D619" s="89"/>
      <c r="E619" s="86"/>
      <c r="F619" s="92"/>
      <c r="G619" s="84">
        <f t="shared" si="56"/>
        <v>6</v>
      </c>
      <c r="H619" s="83" t="s">
        <v>356</v>
      </c>
      <c r="J619" s="6"/>
    </row>
    <row r="620" spans="1:10">
      <c r="A620" s="86"/>
      <c r="B620" s="90"/>
      <c r="C620" s="88"/>
      <c r="D620" s="89"/>
      <c r="E620" s="86"/>
      <c r="F620" s="92"/>
      <c r="G620" s="89"/>
      <c r="H620" s="88"/>
      <c r="J620" s="6"/>
    </row>
    <row r="621" spans="1:10">
      <c r="A621" s="86"/>
      <c r="B621" s="118"/>
      <c r="C621" s="83"/>
      <c r="D621" s="10" t="s">
        <v>734</v>
      </c>
      <c r="E621" s="82"/>
      <c r="F621" s="91"/>
      <c r="G621" s="91">
        <f>ROUND(SUM(G618:G620),0)</f>
        <v>8</v>
      </c>
      <c r="H621" s="82" t="s">
        <v>356</v>
      </c>
      <c r="I621" s="1"/>
      <c r="J621" s="6"/>
    </row>
    <row r="622" spans="1:10">
      <c r="A622" s="82"/>
      <c r="B622" s="85"/>
      <c r="C622" s="83"/>
      <c r="D622" s="84"/>
      <c r="E622" s="84"/>
      <c r="F622" s="84"/>
      <c r="G622" s="91"/>
      <c r="H622" s="83"/>
      <c r="I622" s="1"/>
      <c r="J622" s="6"/>
    </row>
    <row r="623" spans="1:10">
      <c r="A623" s="86">
        <f>A616+1</f>
        <v>37</v>
      </c>
      <c r="B623" s="87" t="s">
        <v>207</v>
      </c>
      <c r="C623" s="88"/>
      <c r="D623" s="89"/>
      <c r="E623" s="89"/>
      <c r="F623" s="89"/>
      <c r="G623" s="92"/>
      <c r="H623" s="88"/>
      <c r="I623" s="1"/>
      <c r="J623" s="6"/>
    </row>
    <row r="624" spans="1:10">
      <c r="A624" s="82"/>
      <c r="B624" s="85" t="s">
        <v>175</v>
      </c>
      <c r="C624" s="83"/>
      <c r="D624" s="84"/>
      <c r="E624" s="84"/>
      <c r="F624" s="84"/>
      <c r="G624" s="84">
        <f>C624*D624</f>
        <v>0</v>
      </c>
      <c r="H624" s="83" t="s">
        <v>174</v>
      </c>
    </row>
    <row r="625" spans="1:16">
      <c r="A625" s="82"/>
      <c r="B625" s="85"/>
      <c r="C625" s="83"/>
      <c r="D625" s="84"/>
      <c r="E625" s="84"/>
      <c r="F625" s="84"/>
      <c r="G625" s="84"/>
      <c r="H625" s="83"/>
    </row>
    <row r="626" spans="1:16">
      <c r="A626" s="82"/>
      <c r="B626" s="93" t="s">
        <v>176</v>
      </c>
      <c r="C626" s="82"/>
      <c r="D626" s="10" t="s">
        <v>734</v>
      </c>
      <c r="E626" s="91"/>
      <c r="F626" s="91"/>
      <c r="G626" s="91">
        <f>ROUND(SUM(G624:G625)*1.1,0)</f>
        <v>0</v>
      </c>
      <c r="H626" s="82" t="s">
        <v>174</v>
      </c>
    </row>
    <row r="627" spans="1:16">
      <c r="A627" s="86"/>
      <c r="B627" s="281"/>
      <c r="C627" s="86"/>
      <c r="D627" s="63"/>
      <c r="E627" s="92"/>
      <c r="F627" s="92"/>
      <c r="G627" s="92"/>
      <c r="H627" s="86"/>
    </row>
    <row r="628" spans="1:16">
      <c r="A628" s="82">
        <f>A623+1</f>
        <v>38</v>
      </c>
      <c r="B628" s="93" t="s">
        <v>172</v>
      </c>
      <c r="C628" s="83"/>
      <c r="D628" s="84"/>
      <c r="E628" s="84"/>
      <c r="F628" s="84"/>
      <c r="G628" s="84"/>
      <c r="H628" s="83"/>
    </row>
    <row r="629" spans="1:16">
      <c r="A629" s="86"/>
      <c r="B629" s="281" t="s">
        <v>80</v>
      </c>
      <c r="C629" s="88"/>
      <c r="D629" s="89"/>
      <c r="E629" s="89"/>
      <c r="F629" s="89"/>
      <c r="G629" s="89"/>
      <c r="H629" s="88"/>
      <c r="K629" s="6"/>
      <c r="L629" s="6"/>
      <c r="M629" s="6"/>
      <c r="N629" s="6"/>
      <c r="O629" s="6"/>
      <c r="P629" s="6"/>
    </row>
    <row r="630" spans="1:16">
      <c r="A630" s="86"/>
      <c r="B630" s="281"/>
      <c r="C630" s="88"/>
      <c r="D630" s="89"/>
      <c r="E630" s="89"/>
      <c r="F630" s="89"/>
      <c r="G630" s="89"/>
      <c r="H630" s="88"/>
      <c r="K630" s="6"/>
      <c r="L630" s="6"/>
      <c r="M630" s="6"/>
      <c r="N630" s="6"/>
      <c r="O630" s="6"/>
      <c r="P630" s="6"/>
    </row>
    <row r="631" spans="1:16" s="6" customFormat="1">
      <c r="A631" s="38"/>
      <c r="B631" s="34" t="s">
        <v>1063</v>
      </c>
      <c r="C631" s="33">
        <v>1</v>
      </c>
      <c r="D631" s="35">
        <v>7.8</v>
      </c>
      <c r="E631" s="35"/>
      <c r="F631" s="35">
        <v>0.9</v>
      </c>
      <c r="G631" s="35">
        <f>PRODUCT(C631:F631)</f>
        <v>7.02</v>
      </c>
      <c r="H631" s="83" t="s">
        <v>6</v>
      </c>
      <c r="I631"/>
      <c r="J631"/>
    </row>
    <row r="632" spans="1:16" s="6" customFormat="1">
      <c r="A632" s="44"/>
      <c r="B632" s="85" t="s">
        <v>96</v>
      </c>
      <c r="C632" s="83">
        <v>2</v>
      </c>
      <c r="D632" s="84">
        <v>2</v>
      </c>
      <c r="E632" s="84"/>
      <c r="F632" s="84">
        <v>0.9</v>
      </c>
      <c r="G632" s="35">
        <f>PRODUCT(C632:F632)</f>
        <v>3.6</v>
      </c>
      <c r="H632" s="83" t="s">
        <v>6</v>
      </c>
      <c r="I632"/>
      <c r="J632"/>
    </row>
    <row r="633" spans="1:16" s="6" customFormat="1">
      <c r="A633" s="82"/>
      <c r="B633" s="85"/>
      <c r="C633" s="83"/>
      <c r="D633" s="84"/>
      <c r="E633" s="84"/>
      <c r="F633" s="84"/>
      <c r="G633" s="91">
        <f>ROUND(G631+G632*1.1,0)</f>
        <v>11</v>
      </c>
      <c r="H633" s="83" t="s">
        <v>6</v>
      </c>
      <c r="I633"/>
      <c r="J633"/>
    </row>
    <row r="634" spans="1:16">
      <c r="A634" s="86"/>
      <c r="B634" s="90"/>
      <c r="C634" s="88"/>
      <c r="D634" s="89"/>
      <c r="E634" s="89"/>
      <c r="F634" s="89"/>
      <c r="G634" s="92"/>
      <c r="H634" s="88"/>
    </row>
    <row r="635" spans="1:16">
      <c r="A635" s="86"/>
      <c r="B635" s="90"/>
      <c r="C635" s="88"/>
      <c r="D635" s="89"/>
      <c r="E635" s="651" t="s">
        <v>110</v>
      </c>
      <c r="F635" s="652"/>
      <c r="G635" s="92">
        <f>G633</f>
        <v>11</v>
      </c>
      <c r="H635" s="82" t="s">
        <v>6</v>
      </c>
    </row>
    <row r="636" spans="1:16">
      <c r="A636" s="86"/>
      <c r="B636" s="90"/>
      <c r="C636" s="88"/>
      <c r="D636" s="89"/>
      <c r="E636" s="89"/>
      <c r="F636" s="89"/>
      <c r="G636" s="92"/>
      <c r="H636" s="88"/>
    </row>
    <row r="637" spans="1:16">
      <c r="A637" s="82"/>
      <c r="B637" s="118" t="s">
        <v>622</v>
      </c>
      <c r="C637" s="91">
        <v>25</v>
      </c>
      <c r="D637" s="91"/>
      <c r="E637" s="91"/>
      <c r="F637" s="91"/>
      <c r="G637" s="91">
        <f>C637*G635</f>
        <v>275</v>
      </c>
      <c r="H637" s="82" t="s">
        <v>174</v>
      </c>
    </row>
    <row r="638" spans="1:16">
      <c r="A638" s="82"/>
      <c r="B638" s="85"/>
      <c r="C638" s="83"/>
      <c r="D638" s="84"/>
      <c r="E638" s="84"/>
      <c r="F638" s="84"/>
      <c r="G638" s="91"/>
      <c r="H638" s="83"/>
    </row>
    <row r="639" spans="1:16">
      <c r="A639" s="10">
        <f>A628+1</f>
        <v>39</v>
      </c>
      <c r="B639" s="116" t="s">
        <v>177</v>
      </c>
      <c r="C639" s="12"/>
      <c r="D639" s="12"/>
      <c r="E639" s="12"/>
      <c r="F639" s="12"/>
      <c r="G639" s="11"/>
      <c r="H639" s="11"/>
    </row>
    <row r="640" spans="1:16">
      <c r="A640" s="63"/>
      <c r="B640" s="118" t="s">
        <v>80</v>
      </c>
      <c r="C640" s="152"/>
      <c r="D640" s="152"/>
      <c r="E640" s="152"/>
      <c r="F640" s="152"/>
      <c r="G640" s="159"/>
      <c r="H640" s="159"/>
    </row>
    <row r="641" spans="1:8">
      <c r="A641" s="10"/>
      <c r="B641" s="122" t="s">
        <v>178</v>
      </c>
      <c r="C641" s="12"/>
      <c r="D641" s="12"/>
      <c r="E641" s="12"/>
      <c r="F641" s="12"/>
      <c r="G641" s="11"/>
      <c r="H641" s="11"/>
    </row>
    <row r="642" spans="1:8">
      <c r="A642" s="10"/>
      <c r="B642" s="123"/>
      <c r="C642" s="124"/>
      <c r="D642" s="125"/>
      <c r="E642" s="12"/>
      <c r="F642" s="124"/>
      <c r="G642" s="11"/>
      <c r="H642" s="11"/>
    </row>
    <row r="643" spans="1:8">
      <c r="A643" s="86"/>
      <c r="B643" s="85"/>
      <c r="C643" s="88"/>
      <c r="D643" s="89"/>
      <c r="E643" s="89"/>
      <c r="F643" s="84"/>
      <c r="G643" s="84">
        <f t="shared" ref="G643" si="57">PRODUCT(C643:F643)</f>
        <v>0</v>
      </c>
      <c r="H643" s="83" t="s">
        <v>6</v>
      </c>
    </row>
    <row r="644" spans="1:8">
      <c r="A644" s="82"/>
      <c r="B644" s="85"/>
      <c r="C644" s="83"/>
      <c r="D644" s="84"/>
      <c r="E644" s="84"/>
      <c r="F644" s="84"/>
      <c r="G644" s="84"/>
      <c r="H644" s="83"/>
    </row>
    <row r="645" spans="1:8">
      <c r="A645" s="82"/>
      <c r="B645" s="85"/>
      <c r="C645" s="83"/>
      <c r="D645" s="10" t="s">
        <v>734</v>
      </c>
      <c r="E645" s="84"/>
      <c r="F645" s="91" t="s">
        <v>33</v>
      </c>
      <c r="G645" s="91">
        <f>ROUND(SUM(G643:G644)*1.05,0)</f>
        <v>0</v>
      </c>
      <c r="H645" s="82" t="s">
        <v>6</v>
      </c>
    </row>
    <row r="646" spans="1:8">
      <c r="A646" s="63"/>
      <c r="B646" s="118" t="s">
        <v>80</v>
      </c>
      <c r="C646" s="152"/>
      <c r="D646" s="152"/>
      <c r="E646" s="152"/>
      <c r="F646" s="152"/>
      <c r="G646" s="159"/>
      <c r="H646" s="159"/>
    </row>
    <row r="647" spans="1:8">
      <c r="A647" s="82"/>
      <c r="B647" s="122" t="s">
        <v>180</v>
      </c>
      <c r="C647" s="83"/>
      <c r="D647" s="84"/>
      <c r="E647" s="84"/>
      <c r="F647" s="91"/>
      <c r="G647" s="91"/>
      <c r="H647" s="82"/>
    </row>
    <row r="648" spans="1:8">
      <c r="A648" s="82"/>
      <c r="B648" s="85" t="s">
        <v>101</v>
      </c>
      <c r="C648" s="83">
        <v>1</v>
      </c>
      <c r="D648" s="84">
        <v>1.05</v>
      </c>
      <c r="E648" s="82"/>
      <c r="F648" s="84">
        <v>2.4</v>
      </c>
      <c r="G648" s="84">
        <f>PRODUCT(C648:F648)</f>
        <v>2.52</v>
      </c>
      <c r="H648" s="83" t="s">
        <v>6</v>
      </c>
    </row>
    <row r="649" spans="1:8">
      <c r="A649" s="86"/>
      <c r="B649" s="85" t="s">
        <v>186</v>
      </c>
      <c r="C649" s="88">
        <v>6</v>
      </c>
      <c r="D649" s="89">
        <v>0.9</v>
      </c>
      <c r="E649" s="86"/>
      <c r="F649" s="84">
        <v>2.4</v>
      </c>
      <c r="G649" s="84">
        <f t="shared" ref="G649:G650" si="58">PRODUCT(C649:F649)</f>
        <v>12.96</v>
      </c>
      <c r="H649" s="83" t="s">
        <v>6</v>
      </c>
    </row>
    <row r="650" spans="1:8">
      <c r="A650" s="86"/>
      <c r="B650" s="85" t="s">
        <v>307</v>
      </c>
      <c r="C650" s="88">
        <v>4</v>
      </c>
      <c r="D650" s="89">
        <v>0.75</v>
      </c>
      <c r="E650" s="86"/>
      <c r="F650" s="84">
        <v>2.4</v>
      </c>
      <c r="G650" s="84">
        <f t="shared" si="58"/>
        <v>7.1999999999999993</v>
      </c>
      <c r="H650" s="83" t="s">
        <v>6</v>
      </c>
    </row>
    <row r="651" spans="1:8">
      <c r="A651" s="86"/>
      <c r="B651" s="90"/>
      <c r="C651" s="88"/>
      <c r="D651" s="89"/>
      <c r="E651" s="86"/>
      <c r="F651" s="89"/>
      <c r="G651" s="89"/>
      <c r="H651" s="88"/>
    </row>
    <row r="652" spans="1:8">
      <c r="A652" s="82"/>
      <c r="B652" s="85"/>
      <c r="C652" s="83"/>
      <c r="D652" s="10" t="s">
        <v>734</v>
      </c>
      <c r="E652" s="84"/>
      <c r="F652" s="91" t="s">
        <v>33</v>
      </c>
      <c r="G652" s="91">
        <f>ROUND(SUM(G648:G651)*1.05,0)</f>
        <v>24</v>
      </c>
      <c r="H652" s="82" t="s">
        <v>6</v>
      </c>
    </row>
    <row r="653" spans="1:8">
      <c r="A653" s="86"/>
      <c r="B653" s="90"/>
      <c r="C653" s="88"/>
      <c r="D653" s="89"/>
      <c r="E653" s="315"/>
      <c r="F653" s="311"/>
      <c r="G653" s="92"/>
      <c r="H653" s="86"/>
    </row>
    <row r="654" spans="1:8">
      <c r="A654" s="86"/>
      <c r="B654" s="90"/>
      <c r="C654" s="88"/>
      <c r="D654" s="89"/>
      <c r="E654" s="647" t="s">
        <v>110</v>
      </c>
      <c r="F654" s="648"/>
      <c r="G654" s="92">
        <f>G652+G645</f>
        <v>24</v>
      </c>
      <c r="H654" s="82" t="s">
        <v>6</v>
      </c>
    </row>
    <row r="655" spans="1:8">
      <c r="A655" s="86"/>
      <c r="B655" s="90"/>
      <c r="C655" s="88"/>
      <c r="D655" s="89"/>
      <c r="E655" s="89"/>
      <c r="F655" s="92"/>
      <c r="G655" s="92"/>
      <c r="H655" s="86"/>
    </row>
    <row r="656" spans="1:8" ht="17.399999999999999">
      <c r="A656" s="198"/>
      <c r="B656" s="199" t="s">
        <v>531</v>
      </c>
      <c r="C656" s="200"/>
      <c r="D656" s="201"/>
      <c r="E656" s="200"/>
      <c r="F656" s="200"/>
      <c r="G656" s="201"/>
      <c r="H656" s="200"/>
    </row>
    <row r="657" spans="1:16" ht="15.6">
      <c r="A657" s="198">
        <f>A639+1</f>
        <v>40</v>
      </c>
      <c r="B657" s="202" t="s">
        <v>572</v>
      </c>
      <c r="C657" s="200"/>
      <c r="D657" s="201"/>
      <c r="E657" s="201"/>
      <c r="F657" s="201"/>
      <c r="G657" s="201"/>
      <c r="H657" s="200"/>
    </row>
    <row r="658" spans="1:16" ht="15.6">
      <c r="A658" s="241"/>
      <c r="B658" s="253" t="s">
        <v>736</v>
      </c>
      <c r="C658" s="243"/>
      <c r="D658" s="244"/>
      <c r="E658" s="244"/>
      <c r="F658" s="244"/>
      <c r="G658" s="244"/>
      <c r="H658" s="243"/>
      <c r="J658" s="190"/>
    </row>
    <row r="659" spans="1:16" ht="15.6">
      <c r="A659" s="198"/>
      <c r="B659" s="203" t="s">
        <v>573</v>
      </c>
      <c r="C659" s="200">
        <v>1</v>
      </c>
      <c r="D659" s="201">
        <v>1</v>
      </c>
      <c r="E659" s="201"/>
      <c r="F659" s="201"/>
      <c r="G659" s="204">
        <f t="shared" ref="G659" si="59">PRODUCT(C659:F659)</f>
        <v>1</v>
      </c>
      <c r="H659" s="205" t="s">
        <v>169</v>
      </c>
      <c r="J659" s="190"/>
    </row>
    <row r="660" spans="1:16" ht="15.6">
      <c r="A660" s="241"/>
      <c r="B660" s="316"/>
      <c r="C660" s="243"/>
      <c r="D660" s="244"/>
      <c r="E660" s="244"/>
      <c r="F660" s="244"/>
      <c r="G660" s="255"/>
      <c r="H660" s="243"/>
      <c r="I660" s="190"/>
      <c r="J660" s="190"/>
    </row>
    <row r="661" spans="1:16" ht="15.6">
      <c r="A661" s="198"/>
      <c r="B661" s="202" t="s">
        <v>532</v>
      </c>
      <c r="C661" s="205"/>
      <c r="D661" s="10" t="s">
        <v>734</v>
      </c>
      <c r="E661" s="207"/>
      <c r="F661" s="207"/>
      <c r="G661" s="208">
        <f>SUM(G659:G660)</f>
        <v>1</v>
      </c>
      <c r="H661" s="205" t="s">
        <v>169</v>
      </c>
      <c r="I661" s="190"/>
      <c r="J661" s="190"/>
    </row>
    <row r="662" spans="1:16" ht="15.6">
      <c r="A662" s="198"/>
      <c r="B662" s="202"/>
      <c r="C662" s="205"/>
      <c r="D662" s="205"/>
      <c r="E662" s="207"/>
      <c r="F662" s="207"/>
      <c r="G662" s="208"/>
      <c r="H662" s="205"/>
      <c r="I662" s="190"/>
      <c r="J662" s="190"/>
    </row>
    <row r="663" spans="1:16" ht="15.6">
      <c r="A663" s="198">
        <f>A657+1</f>
        <v>41</v>
      </c>
      <c r="B663" s="202" t="s">
        <v>574</v>
      </c>
      <c r="C663" s="200"/>
      <c r="D663" s="201"/>
      <c r="E663" s="201"/>
      <c r="F663" s="201"/>
      <c r="G663" s="201"/>
      <c r="H663" s="200"/>
      <c r="I663" s="190"/>
      <c r="J663" s="190"/>
    </row>
    <row r="664" spans="1:16" ht="15.6">
      <c r="A664" s="241"/>
      <c r="B664" s="253" t="s">
        <v>736</v>
      </c>
      <c r="C664" s="243"/>
      <c r="D664" s="244"/>
      <c r="E664" s="244"/>
      <c r="F664" s="244"/>
      <c r="G664" s="244"/>
      <c r="H664" s="243"/>
      <c r="I664" s="190"/>
      <c r="J664" s="190"/>
    </row>
    <row r="665" spans="1:16" ht="15.6">
      <c r="A665" s="198"/>
      <c r="B665" s="203" t="s">
        <v>573</v>
      </c>
      <c r="C665" s="200">
        <v>1</v>
      </c>
      <c r="D665" s="201">
        <v>1</v>
      </c>
      <c r="E665" s="201"/>
      <c r="F665" s="201"/>
      <c r="G665" s="204">
        <f t="shared" ref="G665" si="60">PRODUCT(C665:F665)</f>
        <v>1</v>
      </c>
      <c r="H665" s="205" t="s">
        <v>169</v>
      </c>
      <c r="I665" s="190"/>
      <c r="J665" s="190"/>
    </row>
    <row r="666" spans="1:16" ht="15.6">
      <c r="A666" s="198"/>
      <c r="B666" s="206"/>
      <c r="C666" s="200"/>
      <c r="D666" s="201"/>
      <c r="E666" s="201"/>
      <c r="F666" s="201"/>
      <c r="G666" s="204"/>
      <c r="H666" s="200"/>
      <c r="I666" s="190"/>
      <c r="J666" s="190"/>
    </row>
    <row r="667" spans="1:16" ht="15.6">
      <c r="A667" s="198"/>
      <c r="B667" s="202" t="s">
        <v>532</v>
      </c>
      <c r="C667" s="205"/>
      <c r="D667" s="205"/>
      <c r="E667" s="207"/>
      <c r="F667" s="207"/>
      <c r="G667" s="208">
        <f>SUM(G665:G666)</f>
        <v>1</v>
      </c>
      <c r="H667" s="205" t="s">
        <v>169</v>
      </c>
      <c r="I667" s="190"/>
      <c r="J667" s="190"/>
    </row>
    <row r="668" spans="1:16" ht="15.6">
      <c r="A668" s="198"/>
      <c r="B668" s="202"/>
      <c r="C668" s="205"/>
      <c r="D668" s="205"/>
      <c r="E668" s="207"/>
      <c r="F668" s="207"/>
      <c r="G668" s="208"/>
      <c r="H668" s="205"/>
      <c r="I668" s="190"/>
      <c r="J668" s="190"/>
      <c r="K668" s="190"/>
      <c r="L668" s="190"/>
      <c r="M668" s="190"/>
      <c r="N668" s="190"/>
      <c r="O668" s="190"/>
      <c r="P668" s="190"/>
    </row>
    <row r="669" spans="1:16" ht="15.6">
      <c r="A669" s="198">
        <f>A663+1</f>
        <v>42</v>
      </c>
      <c r="B669" s="202" t="s">
        <v>533</v>
      </c>
      <c r="C669" s="200"/>
      <c r="D669" s="201"/>
      <c r="E669" s="201"/>
      <c r="F669" s="201"/>
      <c r="G669" s="204"/>
      <c r="H669" s="200"/>
      <c r="I669" s="190"/>
      <c r="J669" s="190"/>
      <c r="K669" s="190"/>
      <c r="L669" s="190"/>
      <c r="M669" s="190"/>
      <c r="N669" s="190"/>
      <c r="O669" s="190"/>
      <c r="P669" s="190"/>
    </row>
    <row r="670" spans="1:16" s="190" customFormat="1" ht="15.6">
      <c r="A670" s="241"/>
      <c r="B670" s="253" t="s">
        <v>736</v>
      </c>
      <c r="C670" s="243"/>
      <c r="D670" s="244"/>
      <c r="E670" s="244"/>
      <c r="F670" s="244"/>
      <c r="G670" s="244"/>
      <c r="H670" s="243"/>
    </row>
    <row r="671" spans="1:16" s="190" customFormat="1" ht="15.6">
      <c r="A671" s="198"/>
      <c r="B671" s="203" t="s">
        <v>573</v>
      </c>
      <c r="C671" s="200">
        <v>1</v>
      </c>
      <c r="D671" s="201">
        <v>1</v>
      </c>
      <c r="E671" s="201"/>
      <c r="F671" s="201"/>
      <c r="G671" s="204">
        <f t="shared" ref="G671" si="61">PRODUCT(C671:F671)</f>
        <v>1</v>
      </c>
      <c r="H671" s="200"/>
    </row>
    <row r="672" spans="1:16" s="190" customFormat="1" ht="15.6">
      <c r="A672" s="198"/>
      <c r="B672" s="206"/>
      <c r="C672" s="200"/>
      <c r="D672" s="201"/>
      <c r="E672" s="201"/>
      <c r="F672" s="201"/>
      <c r="G672" s="204"/>
      <c r="H672" s="200"/>
    </row>
    <row r="673" spans="1:8" s="190" customFormat="1" ht="15.6">
      <c r="A673" s="198"/>
      <c r="B673" s="202" t="s">
        <v>534</v>
      </c>
      <c r="C673" s="205"/>
      <c r="D673" s="205"/>
      <c r="E673" s="207"/>
      <c r="F673" s="207"/>
      <c r="G673" s="208">
        <f>SUM(G671:G672)</f>
        <v>1</v>
      </c>
      <c r="H673" s="205" t="s">
        <v>169</v>
      </c>
    </row>
    <row r="674" spans="1:8" s="190" customFormat="1" ht="15.6">
      <c r="A674" s="198"/>
      <c r="B674" s="202"/>
      <c r="C674" s="205"/>
      <c r="D674" s="205"/>
      <c r="E674" s="207"/>
      <c r="F674" s="207"/>
      <c r="G674" s="208"/>
      <c r="H674" s="205"/>
    </row>
    <row r="675" spans="1:8" s="190" customFormat="1" ht="15.6">
      <c r="A675" s="198">
        <f>A669+1</f>
        <v>43</v>
      </c>
      <c r="B675" s="202" t="s">
        <v>535</v>
      </c>
      <c r="C675" s="206"/>
      <c r="D675" s="206"/>
      <c r="E675" s="206"/>
      <c r="F675" s="206"/>
      <c r="G675" s="201"/>
      <c r="H675" s="206"/>
    </row>
    <row r="676" spans="1:8" s="190" customFormat="1" ht="15.6">
      <c r="A676" s="241"/>
      <c r="B676" s="253" t="s">
        <v>736</v>
      </c>
      <c r="C676" s="243"/>
      <c r="D676" s="244"/>
      <c r="E676" s="244"/>
      <c r="F676" s="244"/>
      <c r="G676" s="244"/>
      <c r="H676" s="243"/>
    </row>
    <row r="677" spans="1:8" s="190" customFormat="1" ht="15.6">
      <c r="A677" s="198"/>
      <c r="B677" s="203" t="s">
        <v>573</v>
      </c>
      <c r="C677" s="200">
        <v>1</v>
      </c>
      <c r="D677" s="201">
        <v>1</v>
      </c>
      <c r="E677" s="209"/>
      <c r="F677" s="213"/>
      <c r="G677" s="209">
        <f t="shared" ref="G677" si="62">PRODUCT(C677:F677)</f>
        <v>1</v>
      </c>
      <c r="H677" s="200"/>
    </row>
    <row r="678" spans="1:8" s="190" customFormat="1" ht="15.6">
      <c r="A678" s="210"/>
      <c r="B678" s="214"/>
      <c r="C678" s="211"/>
      <c r="D678" s="212"/>
      <c r="E678" s="209"/>
      <c r="F678" s="213"/>
      <c r="G678" s="209"/>
      <c r="H678" s="205"/>
    </row>
    <row r="679" spans="1:8" s="190" customFormat="1" ht="15.6">
      <c r="A679" s="210"/>
      <c r="B679" s="202" t="s">
        <v>534</v>
      </c>
      <c r="C679" s="205"/>
      <c r="D679" s="205"/>
      <c r="E679" s="207"/>
      <c r="F679" s="207"/>
      <c r="G679" s="208">
        <f>SUM(G677:G678)</f>
        <v>1</v>
      </c>
      <c r="H679" s="205" t="s">
        <v>169</v>
      </c>
    </row>
    <row r="680" spans="1:8" s="190" customFormat="1" ht="15.6">
      <c r="A680" s="198"/>
      <c r="B680" s="202"/>
      <c r="C680" s="205"/>
      <c r="D680" s="205"/>
      <c r="E680" s="207"/>
      <c r="F680" s="207"/>
      <c r="G680" s="208"/>
      <c r="H680" s="205"/>
    </row>
    <row r="681" spans="1:8" s="190" customFormat="1" ht="15.6">
      <c r="A681" s="198">
        <f>A675+1</f>
        <v>44</v>
      </c>
      <c r="B681" s="202" t="s">
        <v>536</v>
      </c>
      <c r="C681" s="200"/>
      <c r="D681" s="201"/>
      <c r="E681" s="201"/>
      <c r="F681" s="201"/>
      <c r="G681" s="204"/>
      <c r="H681" s="200"/>
    </row>
    <row r="682" spans="1:8" s="190" customFormat="1" ht="15.6">
      <c r="A682" s="241"/>
      <c r="B682" s="253" t="s">
        <v>736</v>
      </c>
      <c r="C682" s="243"/>
      <c r="D682" s="244"/>
      <c r="E682" s="244"/>
      <c r="F682" s="244"/>
      <c r="G682" s="244"/>
      <c r="H682" s="243"/>
    </row>
    <row r="683" spans="1:8" s="190" customFormat="1" ht="15.6">
      <c r="A683" s="198"/>
      <c r="B683" s="203" t="s">
        <v>573</v>
      </c>
      <c r="C683" s="200">
        <v>1</v>
      </c>
      <c r="D683" s="200">
        <v>1</v>
      </c>
      <c r="E683" s="200"/>
      <c r="F683" s="200"/>
      <c r="G683" s="204">
        <f>PRODUCT(C683:F683)</f>
        <v>1</v>
      </c>
      <c r="H683" s="200"/>
    </row>
    <row r="684" spans="1:8" s="190" customFormat="1" ht="15.6">
      <c r="A684" s="198"/>
      <c r="B684" s="206"/>
      <c r="C684" s="200"/>
      <c r="D684" s="200"/>
      <c r="E684" s="201"/>
      <c r="F684" s="201"/>
      <c r="G684" s="204"/>
      <c r="H684" s="200"/>
    </row>
    <row r="685" spans="1:8" s="190" customFormat="1" ht="15.6">
      <c r="A685" s="198"/>
      <c r="B685" s="202" t="s">
        <v>537</v>
      </c>
      <c r="C685" s="205"/>
      <c r="D685" s="205"/>
      <c r="E685" s="207"/>
      <c r="F685" s="207"/>
      <c r="G685" s="208">
        <f>SUM(G683:G684)</f>
        <v>1</v>
      </c>
      <c r="H685" s="205" t="s">
        <v>169</v>
      </c>
    </row>
    <row r="686" spans="1:8" s="190" customFormat="1" ht="15.6">
      <c r="A686" s="241"/>
      <c r="B686" s="253"/>
      <c r="C686" s="247"/>
      <c r="D686" s="247"/>
      <c r="E686" s="245"/>
      <c r="F686" s="245"/>
      <c r="G686" s="246"/>
      <c r="H686" s="247"/>
    </row>
    <row r="687" spans="1:8" s="190" customFormat="1" ht="15.6">
      <c r="A687" s="198">
        <f>A681+1</f>
        <v>45</v>
      </c>
      <c r="B687" s="202" t="s">
        <v>538</v>
      </c>
      <c r="C687" s="200"/>
      <c r="D687" s="201"/>
      <c r="E687" s="201"/>
      <c r="F687" s="201"/>
      <c r="G687" s="204"/>
      <c r="H687" s="200"/>
    </row>
    <row r="688" spans="1:8" s="190" customFormat="1" ht="15.6">
      <c r="A688" s="241"/>
      <c r="B688" s="253" t="s">
        <v>736</v>
      </c>
      <c r="C688" s="243"/>
      <c r="D688" s="244"/>
      <c r="E688" s="244"/>
      <c r="F688" s="244"/>
      <c r="G688" s="244"/>
      <c r="H688" s="243"/>
    </row>
    <row r="689" spans="1:16" s="190" customFormat="1" ht="15.6">
      <c r="A689" s="198"/>
      <c r="B689" s="203" t="s">
        <v>573</v>
      </c>
      <c r="C689" s="200">
        <v>1</v>
      </c>
      <c r="D689" s="200">
        <v>1</v>
      </c>
      <c r="E689" s="200"/>
      <c r="F689" s="200"/>
      <c r="G689" s="204">
        <f>PRODUCT(C689:F689)</f>
        <v>1</v>
      </c>
      <c r="H689" s="200"/>
      <c r="J689" s="191"/>
    </row>
    <row r="690" spans="1:16" s="190" customFormat="1" ht="15.6">
      <c r="A690" s="198"/>
      <c r="B690" s="206"/>
      <c r="C690" s="200"/>
      <c r="D690" s="200"/>
      <c r="E690" s="201"/>
      <c r="F690" s="201"/>
      <c r="G690" s="204"/>
      <c r="H690" s="200"/>
      <c r="J690" s="191"/>
    </row>
    <row r="691" spans="1:16" s="190" customFormat="1" ht="15.6">
      <c r="A691" s="198"/>
      <c r="B691" s="202" t="s">
        <v>537</v>
      </c>
      <c r="C691" s="205"/>
      <c r="D691" s="205"/>
      <c r="E691" s="207"/>
      <c r="F691" s="207"/>
      <c r="G691" s="208">
        <f>SUM(G689:G690)</f>
        <v>1</v>
      </c>
      <c r="H691" s="205" t="s">
        <v>169</v>
      </c>
      <c r="I691" s="191"/>
    </row>
    <row r="692" spans="1:16" s="190" customFormat="1" ht="15.6">
      <c r="A692" s="241"/>
      <c r="B692" s="253"/>
      <c r="C692" s="247"/>
      <c r="D692" s="247"/>
      <c r="E692" s="245"/>
      <c r="F692" s="245"/>
      <c r="G692" s="246"/>
      <c r="H692" s="247"/>
      <c r="I692" s="191"/>
    </row>
    <row r="693" spans="1:16" s="190" customFormat="1" ht="15.6">
      <c r="A693" s="198">
        <f>A687+1</f>
        <v>46</v>
      </c>
      <c r="B693" s="202" t="s">
        <v>539</v>
      </c>
      <c r="C693" s="200"/>
      <c r="D693" s="201"/>
      <c r="E693" s="201"/>
      <c r="F693" s="201"/>
      <c r="G693" s="204"/>
      <c r="H693" s="200"/>
    </row>
    <row r="694" spans="1:16" s="190" customFormat="1" ht="15.6">
      <c r="A694" s="198"/>
      <c r="B694" s="203" t="s">
        <v>573</v>
      </c>
      <c r="C694" s="200">
        <v>1</v>
      </c>
      <c r="D694" s="200">
        <v>2</v>
      </c>
      <c r="E694" s="200"/>
      <c r="F694" s="200"/>
      <c r="G694" s="204">
        <f>PRODUCT(C694:F694)</f>
        <v>2</v>
      </c>
      <c r="H694" s="200"/>
    </row>
    <row r="695" spans="1:16" s="190" customFormat="1" ht="15.6">
      <c r="A695" s="198"/>
      <c r="B695" s="206"/>
      <c r="C695" s="200"/>
      <c r="D695" s="200"/>
      <c r="E695" s="200"/>
      <c r="F695" s="200"/>
      <c r="G695" s="204"/>
      <c r="H695" s="200"/>
    </row>
    <row r="696" spans="1:16" s="190" customFormat="1" ht="15.6">
      <c r="A696" s="198"/>
      <c r="B696" s="206"/>
      <c r="C696" s="200"/>
      <c r="D696" s="200"/>
      <c r="E696" s="201"/>
      <c r="F696" s="201"/>
      <c r="G696" s="204"/>
      <c r="H696" s="200"/>
    </row>
    <row r="697" spans="1:16" s="190" customFormat="1" ht="15.6">
      <c r="A697" s="198"/>
      <c r="B697" s="202" t="s">
        <v>537</v>
      </c>
      <c r="C697" s="205"/>
      <c r="D697" s="205"/>
      <c r="E697" s="207"/>
      <c r="F697" s="207"/>
      <c r="G697" s="208">
        <f>SUM(G694:G696)</f>
        <v>2</v>
      </c>
      <c r="H697" s="205" t="s">
        <v>169</v>
      </c>
      <c r="J697" s="191"/>
    </row>
    <row r="698" spans="1:16" s="190" customFormat="1" ht="15.6">
      <c r="A698" s="198">
        <f>A693+1</f>
        <v>47</v>
      </c>
      <c r="B698" s="202" t="s">
        <v>646</v>
      </c>
      <c r="C698" s="200"/>
      <c r="D698" s="201"/>
      <c r="E698" s="201"/>
      <c r="F698" s="201"/>
      <c r="G698" s="204"/>
      <c r="H698" s="200"/>
      <c r="J698" s="191"/>
    </row>
    <row r="699" spans="1:16" s="190" customFormat="1" ht="15.6">
      <c r="A699" s="198"/>
      <c r="B699" s="203" t="s">
        <v>573</v>
      </c>
      <c r="C699" s="200">
        <v>1</v>
      </c>
      <c r="D699" s="200">
        <v>2</v>
      </c>
      <c r="E699" s="200"/>
      <c r="F699" s="200"/>
      <c r="G699" s="204">
        <f>PRODUCT(C699:F699)</f>
        <v>2</v>
      </c>
      <c r="H699" s="200"/>
      <c r="I699" s="191"/>
      <c r="K699" s="191"/>
      <c r="L699" s="191"/>
      <c r="M699" s="191"/>
      <c r="N699" s="191"/>
      <c r="O699" s="191"/>
      <c r="P699" s="191"/>
    </row>
    <row r="700" spans="1:16" s="190" customFormat="1" ht="15.6">
      <c r="A700" s="198"/>
      <c r="B700" s="206"/>
      <c r="C700" s="200"/>
      <c r="D700" s="200"/>
      <c r="E700" s="200"/>
      <c r="F700" s="200"/>
      <c r="G700" s="204"/>
      <c r="H700" s="200"/>
      <c r="I700" s="191"/>
      <c r="K700" s="191"/>
      <c r="L700" s="191"/>
      <c r="M700" s="191"/>
      <c r="N700" s="191"/>
      <c r="O700" s="191"/>
      <c r="P700" s="191"/>
    </row>
    <row r="701" spans="1:16" s="191" customFormat="1" ht="15.6">
      <c r="A701" s="198"/>
      <c r="B701" s="206"/>
      <c r="C701" s="200"/>
      <c r="D701" s="200"/>
      <c r="E701" s="201"/>
      <c r="F701" s="201"/>
      <c r="G701" s="204"/>
      <c r="H701" s="200"/>
      <c r="I701" s="190"/>
      <c r="J701" s="190"/>
      <c r="K701" s="190"/>
      <c r="L701" s="190"/>
      <c r="M701" s="190"/>
      <c r="N701" s="190"/>
      <c r="O701" s="190"/>
      <c r="P701" s="190"/>
    </row>
    <row r="702" spans="1:16" s="191" customFormat="1" ht="15.6">
      <c r="A702" s="198"/>
      <c r="B702" s="202" t="s">
        <v>537</v>
      </c>
      <c r="C702" s="205"/>
      <c r="D702" s="205"/>
      <c r="E702" s="207"/>
      <c r="F702" s="207"/>
      <c r="G702" s="208">
        <f>SUM(G699:G701)</f>
        <v>2</v>
      </c>
      <c r="H702" s="205" t="s">
        <v>169</v>
      </c>
      <c r="I702" s="190"/>
      <c r="J702" s="190"/>
      <c r="K702" s="190"/>
      <c r="L702" s="190"/>
      <c r="M702" s="190"/>
      <c r="N702" s="190"/>
      <c r="O702" s="190"/>
      <c r="P702" s="190"/>
    </row>
    <row r="703" spans="1:16" s="190" customFormat="1" ht="15.6">
      <c r="A703" s="198"/>
      <c r="B703" s="206"/>
      <c r="C703" s="200"/>
      <c r="D703" s="200"/>
      <c r="E703" s="201"/>
      <c r="F703" s="201"/>
      <c r="G703" s="201"/>
      <c r="H703" s="200"/>
      <c r="J703" s="191"/>
    </row>
    <row r="704" spans="1:16" s="190" customFormat="1" ht="15.6">
      <c r="A704" s="198">
        <f>A693+1</f>
        <v>47</v>
      </c>
      <c r="B704" s="202" t="s">
        <v>673</v>
      </c>
      <c r="C704" s="200"/>
      <c r="D704" s="201"/>
      <c r="E704" s="201"/>
      <c r="F704" s="201"/>
      <c r="G704" s="204"/>
      <c r="H704" s="200"/>
      <c r="J704" s="191"/>
    </row>
    <row r="705" spans="1:16" s="190" customFormat="1" ht="15.6">
      <c r="A705" s="198"/>
      <c r="B705" s="203" t="s">
        <v>573</v>
      </c>
      <c r="C705" s="200">
        <v>1</v>
      </c>
      <c r="D705" s="200">
        <v>1</v>
      </c>
      <c r="E705" s="200"/>
      <c r="F705" s="200"/>
      <c r="G705" s="204">
        <f>PRODUCT(C705:F705)</f>
        <v>1</v>
      </c>
      <c r="H705" s="200"/>
      <c r="I705" s="191"/>
      <c r="J705" s="191"/>
    </row>
    <row r="706" spans="1:16" s="190" customFormat="1" ht="15.6">
      <c r="A706" s="198"/>
      <c r="B706" s="206"/>
      <c r="C706" s="200"/>
      <c r="D706" s="200"/>
      <c r="E706" s="200"/>
      <c r="F706" s="200"/>
      <c r="G706" s="204"/>
      <c r="H706" s="200"/>
      <c r="I706" s="191"/>
      <c r="J706" s="191"/>
    </row>
    <row r="707" spans="1:16" s="190" customFormat="1" ht="15.6">
      <c r="A707" s="198"/>
      <c r="B707" s="206"/>
      <c r="C707" s="200"/>
      <c r="D707" s="200"/>
      <c r="E707" s="201"/>
      <c r="F707" s="201"/>
      <c r="G707" s="204"/>
      <c r="H707" s="200"/>
      <c r="I707" s="191"/>
      <c r="J707" s="191"/>
      <c r="K707" s="191"/>
      <c r="L707" s="191"/>
      <c r="M707" s="191"/>
      <c r="N707" s="191"/>
      <c r="O707" s="191"/>
      <c r="P707" s="191"/>
    </row>
    <row r="708" spans="1:16" s="190" customFormat="1" ht="15.6">
      <c r="A708" s="198"/>
      <c r="B708" s="202" t="s">
        <v>537</v>
      </c>
      <c r="C708" s="205"/>
      <c r="D708" s="205"/>
      <c r="E708" s="207"/>
      <c r="F708" s="207"/>
      <c r="G708" s="208">
        <f>SUM(G705:G707)</f>
        <v>1</v>
      </c>
      <c r="H708" s="205" t="s">
        <v>169</v>
      </c>
      <c r="I708" s="191"/>
      <c r="J708" s="191"/>
      <c r="K708" s="191"/>
      <c r="L708" s="191"/>
      <c r="M708" s="191"/>
      <c r="N708" s="191"/>
      <c r="O708" s="191"/>
      <c r="P708" s="191"/>
    </row>
    <row r="709" spans="1:16" s="191" customFormat="1" ht="15.6">
      <c r="A709" s="198"/>
      <c r="B709" s="206"/>
      <c r="C709" s="200"/>
      <c r="D709" s="200"/>
      <c r="E709" s="201"/>
      <c r="F709" s="201"/>
      <c r="G709" s="201"/>
      <c r="H709" s="200"/>
      <c r="J709" s="190"/>
      <c r="K709" s="190"/>
      <c r="L709" s="190"/>
      <c r="M709" s="190"/>
      <c r="N709" s="190"/>
      <c r="O709" s="190"/>
      <c r="P709" s="190"/>
    </row>
    <row r="710" spans="1:16" s="191" customFormat="1" ht="15.6">
      <c r="A710" s="198"/>
      <c r="B710" s="206"/>
      <c r="C710" s="200"/>
      <c r="D710" s="201"/>
      <c r="E710" s="201"/>
      <c r="F710" s="201"/>
      <c r="G710" s="204"/>
      <c r="H710" s="200"/>
      <c r="J710" s="190"/>
      <c r="K710" s="190"/>
      <c r="L710" s="190"/>
      <c r="M710" s="190"/>
      <c r="N710" s="190"/>
      <c r="O710" s="190"/>
      <c r="P710" s="190"/>
    </row>
    <row r="711" spans="1:16" s="190" customFormat="1" ht="15.6">
      <c r="A711" s="198">
        <f>A704+1</f>
        <v>48</v>
      </c>
      <c r="B711" s="202" t="s">
        <v>540</v>
      </c>
      <c r="C711" s="200"/>
      <c r="D711" s="201"/>
      <c r="E711" s="201"/>
      <c r="F711" s="201"/>
      <c r="G711" s="204"/>
      <c r="H711" s="200"/>
    </row>
    <row r="712" spans="1:16" s="190" customFormat="1" ht="15.6">
      <c r="A712" s="198"/>
      <c r="B712" s="206" t="s">
        <v>541</v>
      </c>
      <c r="C712" s="200">
        <v>1</v>
      </c>
      <c r="D712" s="200">
        <v>3</v>
      </c>
      <c r="E712" s="200"/>
      <c r="F712" s="200"/>
      <c r="G712" s="204">
        <f>PRODUCT(C712:F712)</f>
        <v>3</v>
      </c>
      <c r="H712" s="200"/>
    </row>
    <row r="713" spans="1:16" s="190" customFormat="1" ht="15.6">
      <c r="A713" s="198"/>
      <c r="B713" s="206"/>
      <c r="C713" s="200"/>
      <c r="D713" s="200"/>
      <c r="E713" s="200"/>
      <c r="F713" s="200"/>
      <c r="G713" s="204"/>
      <c r="H713" s="200"/>
      <c r="K713" s="191"/>
      <c r="L713" s="191"/>
      <c r="M713" s="191"/>
      <c r="N713" s="191"/>
      <c r="O713" s="191"/>
      <c r="P713" s="191"/>
    </row>
    <row r="714" spans="1:16" s="190" customFormat="1" ht="15.6">
      <c r="A714" s="198"/>
      <c r="B714" s="206"/>
      <c r="C714" s="200"/>
      <c r="D714" s="200"/>
      <c r="E714" s="201"/>
      <c r="F714" s="201"/>
      <c r="G714" s="204"/>
      <c r="H714" s="200"/>
      <c r="J714" s="191"/>
      <c r="K714" s="191"/>
      <c r="L714" s="191"/>
      <c r="M714" s="191"/>
      <c r="N714" s="191"/>
      <c r="O714" s="191"/>
      <c r="P714" s="191"/>
    </row>
    <row r="715" spans="1:16" s="191" customFormat="1" ht="15.6">
      <c r="A715" s="198"/>
      <c r="B715" s="202" t="s">
        <v>537</v>
      </c>
      <c r="C715" s="205"/>
      <c r="D715" s="205"/>
      <c r="E715" s="207"/>
      <c r="F715" s="207"/>
      <c r="G715" s="208">
        <f>SUM(G712:G714)</f>
        <v>3</v>
      </c>
      <c r="H715" s="205" t="s">
        <v>169</v>
      </c>
      <c r="I715" s="190"/>
      <c r="J715" s="190"/>
    </row>
    <row r="716" spans="1:16" s="191" customFormat="1" ht="15.6">
      <c r="A716" s="215"/>
      <c r="B716" s="219"/>
      <c r="C716" s="217"/>
      <c r="D716" s="217"/>
      <c r="E716" s="218"/>
      <c r="F716" s="218"/>
      <c r="G716" s="218"/>
      <c r="H716" s="217"/>
      <c r="J716" s="190"/>
    </row>
    <row r="717" spans="1:16" s="191" customFormat="1" ht="15.6">
      <c r="A717" s="198">
        <f>A711+1</f>
        <v>49</v>
      </c>
      <c r="B717" s="202" t="s">
        <v>542</v>
      </c>
      <c r="C717" s="200"/>
      <c r="D717" s="201"/>
      <c r="E717" s="201"/>
      <c r="F717" s="201"/>
      <c r="G717" s="204"/>
      <c r="H717" s="200"/>
      <c r="I717" s="190"/>
      <c r="J717" s="190"/>
    </row>
    <row r="718" spans="1:16" s="191" customFormat="1" ht="15.6">
      <c r="A718" s="198"/>
      <c r="B718" s="202"/>
      <c r="C718" s="200"/>
      <c r="D718" s="201"/>
      <c r="E718" s="201"/>
      <c r="F718" s="201"/>
      <c r="G718" s="204"/>
      <c r="H718" s="200"/>
      <c r="I718" s="190"/>
      <c r="J718" s="190"/>
    </row>
    <row r="719" spans="1:16" s="191" customFormat="1" ht="15.6">
      <c r="A719" s="198"/>
      <c r="B719" s="248" t="s">
        <v>543</v>
      </c>
      <c r="C719" s="200">
        <v>1</v>
      </c>
      <c r="D719" s="201">
        <v>6</v>
      </c>
      <c r="E719" s="201"/>
      <c r="F719" s="201"/>
      <c r="G719" s="204">
        <f>PRODUCT(C719:F719)</f>
        <v>6</v>
      </c>
      <c r="H719" s="200"/>
      <c r="I719" s="190"/>
      <c r="J719" s="190"/>
      <c r="K719" s="190"/>
      <c r="L719" s="190"/>
      <c r="M719" s="190"/>
      <c r="N719" s="190"/>
      <c r="O719" s="190"/>
      <c r="P719" s="190"/>
    </row>
    <row r="720" spans="1:16" s="191" customFormat="1" ht="15.6">
      <c r="A720" s="198"/>
      <c r="B720" s="206"/>
      <c r="C720" s="200"/>
      <c r="D720" s="201"/>
      <c r="E720" s="201"/>
      <c r="F720" s="201"/>
      <c r="G720" s="204"/>
      <c r="H720" s="200"/>
      <c r="I720" s="190"/>
      <c r="J720" s="190"/>
      <c r="K720" s="190"/>
      <c r="L720" s="190"/>
      <c r="M720" s="190"/>
      <c r="N720" s="190"/>
      <c r="O720" s="190"/>
      <c r="P720" s="190"/>
    </row>
    <row r="721" spans="1:16" s="190" customFormat="1" ht="15.6">
      <c r="A721" s="198"/>
      <c r="B721" s="223" t="s">
        <v>537</v>
      </c>
      <c r="C721" s="205"/>
      <c r="D721" s="207"/>
      <c r="E721" s="207"/>
      <c r="F721" s="207"/>
      <c r="G721" s="208">
        <f>ROUND(SUM(G719:G720),0)</f>
        <v>6</v>
      </c>
      <c r="H721" s="205" t="s">
        <v>169</v>
      </c>
      <c r="J721" s="191"/>
    </row>
    <row r="722" spans="1:16" s="190" customFormat="1" ht="15.6">
      <c r="A722" s="198"/>
      <c r="B722" s="223"/>
      <c r="C722" s="205"/>
      <c r="D722" s="207"/>
      <c r="E722" s="207"/>
      <c r="F722" s="207"/>
      <c r="G722" s="208"/>
      <c r="H722" s="205"/>
    </row>
    <row r="723" spans="1:16" s="190" customFormat="1" ht="15.6">
      <c r="A723" s="198">
        <f>A717+1</f>
        <v>50</v>
      </c>
      <c r="B723" s="202" t="s">
        <v>544</v>
      </c>
      <c r="C723" s="205"/>
      <c r="D723" s="207"/>
      <c r="E723" s="207"/>
      <c r="F723" s="207"/>
      <c r="G723" s="208"/>
      <c r="H723" s="205"/>
      <c r="I723" s="191"/>
    </row>
    <row r="724" spans="1:16" s="190" customFormat="1" ht="15.6">
      <c r="A724" s="198" t="s">
        <v>70</v>
      </c>
      <c r="B724" s="249" t="s">
        <v>644</v>
      </c>
      <c r="C724" s="200">
        <v>1</v>
      </c>
      <c r="D724" s="201">
        <f>12.5</f>
        <v>12.5</v>
      </c>
      <c r="E724" s="207"/>
      <c r="F724" s="207"/>
      <c r="G724" s="204">
        <f>PRODUCT(C724:F724)</f>
        <v>12.5</v>
      </c>
      <c r="H724" s="200" t="s">
        <v>9</v>
      </c>
      <c r="K724" s="191"/>
      <c r="L724" s="191"/>
      <c r="M724" s="191"/>
      <c r="N724" s="191"/>
      <c r="O724" s="191"/>
      <c r="P724" s="191"/>
    </row>
    <row r="725" spans="1:16" s="190" customFormat="1" ht="15.6">
      <c r="A725" s="198"/>
      <c r="B725" s="202"/>
      <c r="C725" s="205"/>
      <c r="D725" s="201"/>
      <c r="E725" s="207"/>
      <c r="F725" s="207"/>
      <c r="G725" s="204"/>
      <c r="H725" s="200"/>
    </row>
    <row r="726" spans="1:16" s="191" customFormat="1" ht="15.6">
      <c r="A726" s="198"/>
      <c r="B726" s="202"/>
      <c r="C726" s="205"/>
      <c r="D726" s="207"/>
      <c r="E726" s="207"/>
      <c r="F726" s="207"/>
      <c r="G726" s="208">
        <f>ROUND(SUM(G724:G725),0)</f>
        <v>13</v>
      </c>
      <c r="H726" s="205" t="s">
        <v>9</v>
      </c>
      <c r="I726" s="190"/>
      <c r="J726" s="190"/>
      <c r="K726" s="190"/>
      <c r="L726" s="190"/>
      <c r="M726" s="190"/>
      <c r="N726" s="190"/>
      <c r="O726" s="190"/>
      <c r="P726" s="190"/>
    </row>
    <row r="727" spans="1:16" s="190" customFormat="1" ht="15.6">
      <c r="A727" s="198" t="s">
        <v>72</v>
      </c>
      <c r="B727" s="249" t="s">
        <v>545</v>
      </c>
      <c r="C727" s="200">
        <v>1</v>
      </c>
      <c r="D727" s="201">
        <f>12.5+5</f>
        <v>17.5</v>
      </c>
      <c r="E727" s="207"/>
      <c r="F727" s="207"/>
      <c r="G727" s="204">
        <f>PRODUCT(C727:F727)</f>
        <v>17.5</v>
      </c>
      <c r="H727" s="200" t="s">
        <v>9</v>
      </c>
    </row>
    <row r="728" spans="1:16" s="190" customFormat="1" ht="15.6">
      <c r="A728" s="198"/>
      <c r="B728" s="202"/>
      <c r="C728" s="205"/>
      <c r="D728" s="201"/>
      <c r="E728" s="207"/>
      <c r="F728" s="207"/>
      <c r="G728" s="204"/>
      <c r="H728" s="200"/>
    </row>
    <row r="729" spans="1:16" s="190" customFormat="1" ht="15.6">
      <c r="A729" s="198"/>
      <c r="B729" s="202"/>
      <c r="C729" s="205"/>
      <c r="D729" s="207"/>
      <c r="E729" s="207"/>
      <c r="F729" s="207"/>
      <c r="G729" s="208">
        <f>ROUND(SUM(G727:G728),0)</f>
        <v>18</v>
      </c>
      <c r="H729" s="205" t="s">
        <v>9</v>
      </c>
    </row>
    <row r="730" spans="1:16" s="190" customFormat="1" ht="31.2">
      <c r="A730" s="198" t="s">
        <v>81</v>
      </c>
      <c r="B730" s="249" t="s">
        <v>609</v>
      </c>
      <c r="C730" s="205"/>
      <c r="D730" s="207"/>
      <c r="E730" s="207"/>
      <c r="F730" s="207"/>
      <c r="G730" s="208"/>
      <c r="H730" s="205"/>
    </row>
    <row r="731" spans="1:16" s="190" customFormat="1" ht="15.6">
      <c r="A731" s="198"/>
      <c r="B731" s="202"/>
      <c r="C731" s="200">
        <v>1</v>
      </c>
      <c r="D731" s="201">
        <v>2</v>
      </c>
      <c r="E731" s="207"/>
      <c r="F731" s="207"/>
      <c r="G731" s="204">
        <f>PRODUCT(C731:F731)</f>
        <v>2</v>
      </c>
      <c r="H731" s="200"/>
      <c r="K731" s="191"/>
      <c r="L731" s="191"/>
      <c r="M731" s="191"/>
      <c r="N731" s="191"/>
      <c r="O731" s="191"/>
      <c r="P731" s="191"/>
    </row>
    <row r="732" spans="1:16" s="190" customFormat="1" ht="15.6">
      <c r="A732" s="198"/>
      <c r="B732" s="202"/>
      <c r="C732" s="205"/>
      <c r="D732" s="207"/>
      <c r="E732" s="207"/>
      <c r="F732" s="207"/>
      <c r="G732" s="204"/>
      <c r="H732" s="200"/>
    </row>
    <row r="733" spans="1:16" s="191" customFormat="1" ht="15.6">
      <c r="A733" s="198"/>
      <c r="B733" s="202"/>
      <c r="C733" s="205"/>
      <c r="D733" s="207"/>
      <c r="E733" s="207"/>
      <c r="F733" s="207"/>
      <c r="G733" s="208">
        <f>ROUND(SUM(G731:G732),0)</f>
        <v>2</v>
      </c>
      <c r="H733" s="205" t="s">
        <v>169</v>
      </c>
      <c r="I733" s="190"/>
      <c r="J733" s="190"/>
      <c r="K733" s="190"/>
      <c r="L733" s="190"/>
      <c r="M733" s="190"/>
      <c r="N733" s="190"/>
      <c r="O733" s="190"/>
      <c r="P733" s="190"/>
    </row>
    <row r="734" spans="1:16" s="190" customFormat="1" ht="15.6">
      <c r="A734" s="198"/>
      <c r="B734" s="202"/>
      <c r="C734" s="205"/>
      <c r="D734" s="207"/>
      <c r="E734" s="207"/>
      <c r="F734" s="207"/>
      <c r="G734" s="208"/>
      <c r="H734" s="205"/>
    </row>
    <row r="735" spans="1:16" s="190" customFormat="1" ht="15.6">
      <c r="A735" s="198" t="s">
        <v>86</v>
      </c>
      <c r="B735" s="249" t="s">
        <v>546</v>
      </c>
      <c r="C735" s="200">
        <v>1</v>
      </c>
      <c r="D735" s="201">
        <f>12.5+8</f>
        <v>20.5</v>
      </c>
      <c r="E735" s="207"/>
      <c r="F735" s="207"/>
      <c r="G735" s="204">
        <f>PRODUCT(C735:F735)</f>
        <v>20.5</v>
      </c>
      <c r="H735" s="200" t="s">
        <v>9</v>
      </c>
    </row>
    <row r="736" spans="1:16" s="190" customFormat="1" ht="15.6">
      <c r="A736" s="198"/>
      <c r="B736" s="202"/>
      <c r="C736" s="205"/>
      <c r="D736" s="207"/>
      <c r="E736" s="207"/>
      <c r="F736" s="207"/>
      <c r="G736" s="204"/>
      <c r="H736" s="200"/>
    </row>
    <row r="737" spans="1:10" s="190" customFormat="1" ht="15.6">
      <c r="A737" s="198"/>
      <c r="B737" s="202"/>
      <c r="C737" s="205"/>
      <c r="D737" s="207"/>
      <c r="E737" s="207"/>
      <c r="F737" s="207"/>
      <c r="G737" s="208">
        <f>ROUND(SUM(G735:G736),0)</f>
        <v>21</v>
      </c>
      <c r="H737" s="205" t="s">
        <v>9</v>
      </c>
    </row>
    <row r="738" spans="1:10" s="190" customFormat="1" ht="31.2">
      <c r="A738" s="198" t="s">
        <v>89</v>
      </c>
      <c r="B738" s="249" t="s">
        <v>547</v>
      </c>
      <c r="C738" s="205"/>
      <c r="D738" s="207"/>
      <c r="E738" s="207"/>
      <c r="F738" s="207"/>
      <c r="G738" s="208"/>
      <c r="H738" s="205"/>
    </row>
    <row r="739" spans="1:10" s="190" customFormat="1" ht="15.6">
      <c r="A739" s="198"/>
      <c r="B739" s="202"/>
      <c r="C739" s="200">
        <v>1</v>
      </c>
      <c r="D739" s="201">
        <v>2</v>
      </c>
      <c r="E739" s="207"/>
      <c r="F739" s="207"/>
      <c r="G739" s="204">
        <f>PRODUCT(C739:F739)</f>
        <v>2</v>
      </c>
      <c r="H739" s="200"/>
    </row>
    <row r="740" spans="1:10" s="190" customFormat="1" ht="15.6">
      <c r="A740" s="198"/>
      <c r="B740" s="202"/>
      <c r="C740" s="205"/>
      <c r="D740" s="207"/>
      <c r="E740" s="207"/>
      <c r="F740" s="207"/>
      <c r="G740" s="204"/>
      <c r="H740" s="200"/>
    </row>
    <row r="741" spans="1:10" s="190" customFormat="1" ht="15.6">
      <c r="A741" s="198"/>
      <c r="B741" s="202"/>
      <c r="C741" s="205"/>
      <c r="D741" s="207"/>
      <c r="E741" s="207"/>
      <c r="F741" s="207"/>
      <c r="G741" s="208">
        <f>ROUND(SUM(G739:G740),0)</f>
        <v>2</v>
      </c>
      <c r="H741" s="205" t="s">
        <v>169</v>
      </c>
    </row>
    <row r="742" spans="1:10" s="190" customFormat="1" ht="15.6">
      <c r="A742" s="241">
        <f>A723+1</f>
        <v>51</v>
      </c>
      <c r="B742" s="253" t="s">
        <v>844</v>
      </c>
      <c r="C742" s="247"/>
      <c r="D742" s="245"/>
      <c r="E742" s="245"/>
      <c r="F742" s="245"/>
      <c r="G742" s="246"/>
      <c r="H742" s="247"/>
    </row>
    <row r="743" spans="1:10" s="190" customFormat="1" ht="15.6">
      <c r="A743" s="363"/>
      <c r="B743" s="369" t="s">
        <v>845</v>
      </c>
      <c r="C743" s="364">
        <v>6</v>
      </c>
      <c r="D743" s="365">
        <f>3.9+0.45</f>
        <v>4.3499999999999996</v>
      </c>
      <c r="E743" s="365"/>
      <c r="F743" s="366"/>
      <c r="G743" s="370">
        <f>+PRODUCT(C743:F743)</f>
        <v>26.099999999999998</v>
      </c>
      <c r="H743" s="371" t="s">
        <v>9</v>
      </c>
    </row>
    <row r="744" spans="1:10" s="190" customFormat="1" ht="15.6">
      <c r="A744" s="372"/>
      <c r="B744" s="369"/>
      <c r="C744" s="364"/>
      <c r="D744" s="365"/>
      <c r="E744" s="365"/>
      <c r="F744" s="366"/>
      <c r="G744" s="367"/>
      <c r="H744" s="368"/>
    </row>
    <row r="745" spans="1:10" s="190" customFormat="1" ht="15.6">
      <c r="A745" s="372"/>
      <c r="B745" s="369"/>
      <c r="C745" s="364"/>
      <c r="D745" s="365"/>
      <c r="E745" s="365"/>
      <c r="F745" s="366" t="s">
        <v>33</v>
      </c>
      <c r="G745" s="367">
        <f>ROUNDUP(+SUM(G743:G744),0)</f>
        <v>27</v>
      </c>
      <c r="H745" s="368" t="s">
        <v>9</v>
      </c>
    </row>
    <row r="746" spans="1:10" s="190" customFormat="1" ht="15.6">
      <c r="A746" s="241"/>
      <c r="B746" s="253"/>
      <c r="C746" s="247"/>
      <c r="D746" s="245"/>
      <c r="E746" s="245"/>
      <c r="F746" s="245"/>
      <c r="G746" s="246"/>
      <c r="H746" s="247"/>
    </row>
    <row r="747" spans="1:10" s="190" customFormat="1" ht="17.399999999999999">
      <c r="A747" s="198"/>
      <c r="B747" s="199" t="s">
        <v>548</v>
      </c>
      <c r="C747" s="200"/>
      <c r="D747" s="200"/>
      <c r="E747" s="201"/>
      <c r="F747" s="201"/>
      <c r="G747" s="201"/>
      <c r="H747" s="200"/>
      <c r="J747"/>
    </row>
    <row r="748" spans="1:10" s="190" customFormat="1" ht="15.6">
      <c r="A748" s="198"/>
      <c r="B748" s="206"/>
      <c r="C748" s="200"/>
      <c r="D748" s="200"/>
      <c r="E748" s="201"/>
      <c r="F748" s="201"/>
      <c r="G748" s="201"/>
      <c r="H748" s="200"/>
      <c r="I748"/>
    </row>
    <row r="749" spans="1:10" s="190" customFormat="1" ht="15.6">
      <c r="A749" s="210">
        <f>A742+1</f>
        <v>52</v>
      </c>
      <c r="B749" s="223" t="s">
        <v>549</v>
      </c>
      <c r="C749" s="200"/>
      <c r="D749" s="201"/>
      <c r="E749" s="200"/>
      <c r="F749" s="200"/>
      <c r="G749" s="207"/>
      <c r="H749" s="205"/>
      <c r="I749"/>
    </row>
    <row r="750" spans="1:10" s="190" customFormat="1" ht="15.6">
      <c r="A750" s="317"/>
      <c r="B750" s="256" t="s">
        <v>80</v>
      </c>
      <c r="C750" s="243"/>
      <c r="D750" s="244"/>
      <c r="E750" s="243"/>
      <c r="F750" s="243"/>
      <c r="G750" s="245"/>
      <c r="H750" s="247"/>
    </row>
    <row r="751" spans="1:10" s="190" customFormat="1" ht="15.6">
      <c r="A751" s="198"/>
      <c r="B751" s="203" t="s">
        <v>573</v>
      </c>
      <c r="C751" s="200">
        <v>1</v>
      </c>
      <c r="D751" s="201">
        <v>2</v>
      </c>
      <c r="E751" s="200"/>
      <c r="F751" s="200"/>
      <c r="G751" s="204">
        <f>PRODUCT(C751:F751)</f>
        <v>2</v>
      </c>
      <c r="H751" s="200"/>
    </row>
    <row r="752" spans="1:10" s="190" customFormat="1" ht="15.6">
      <c r="A752" s="210"/>
      <c r="B752" s="224"/>
      <c r="C752" s="200"/>
      <c r="D752" s="200"/>
      <c r="E752" s="201"/>
      <c r="F752" s="201"/>
      <c r="G752" s="204"/>
      <c r="H752" s="200"/>
    </row>
    <row r="753" spans="1:16" s="190" customFormat="1" ht="15.6">
      <c r="A753" s="210"/>
      <c r="B753" s="223" t="s">
        <v>550</v>
      </c>
      <c r="C753" s="205"/>
      <c r="D753" s="205"/>
      <c r="E753" s="207"/>
      <c r="F753" s="207"/>
      <c r="G753" s="208">
        <f>SUM(G751:G752)</f>
        <v>2</v>
      </c>
      <c r="H753" s="205" t="s">
        <v>169</v>
      </c>
    </row>
    <row r="754" spans="1:16" s="190" customFormat="1" ht="15.6">
      <c r="A754" s="210"/>
      <c r="B754" s="223"/>
      <c r="C754" s="205"/>
      <c r="D754" s="205"/>
      <c r="E754" s="207"/>
      <c r="F754" s="207"/>
      <c r="G754" s="208"/>
      <c r="H754" s="205"/>
    </row>
    <row r="755" spans="1:16" s="190" customFormat="1" ht="15.6">
      <c r="A755" s="210">
        <f>A749+1</f>
        <v>53</v>
      </c>
      <c r="B755" s="223" t="s">
        <v>551</v>
      </c>
      <c r="C755" s="205"/>
      <c r="D755" s="205"/>
      <c r="E755" s="207"/>
      <c r="F755" s="207"/>
      <c r="G755" s="208"/>
      <c r="H755" s="205"/>
      <c r="J755" s="191"/>
    </row>
    <row r="756" spans="1:16" s="190" customFormat="1" ht="15.6">
      <c r="A756" s="317"/>
      <c r="B756" s="256" t="s">
        <v>80</v>
      </c>
      <c r="C756" s="243"/>
      <c r="D756" s="244"/>
      <c r="E756" s="243"/>
      <c r="F756" s="243"/>
      <c r="G756" s="245"/>
      <c r="H756" s="247"/>
      <c r="I756" s="191"/>
      <c r="J756" s="191"/>
    </row>
    <row r="757" spans="1:16" s="190" customFormat="1" ht="15.6">
      <c r="A757" s="198"/>
      <c r="B757" s="203" t="s">
        <v>573</v>
      </c>
      <c r="C757" s="200">
        <v>1</v>
      </c>
      <c r="D757" s="201">
        <v>2</v>
      </c>
      <c r="E757" s="200"/>
      <c r="F757" s="200"/>
      <c r="G757" s="204">
        <f>PRODUCT(C757:F757)</f>
        <v>2</v>
      </c>
      <c r="H757" s="200"/>
      <c r="I757" s="191"/>
      <c r="J757" s="191"/>
      <c r="K757"/>
      <c r="L757"/>
      <c r="M757"/>
      <c r="N757"/>
      <c r="O757"/>
      <c r="P757"/>
    </row>
    <row r="758" spans="1:16" ht="15.6">
      <c r="A758" s="210"/>
      <c r="B758" s="224"/>
      <c r="C758" s="200"/>
      <c r="D758" s="200"/>
      <c r="E758" s="201"/>
      <c r="F758" s="201"/>
      <c r="G758" s="204"/>
      <c r="H758" s="200"/>
      <c r="I758" s="191"/>
      <c r="J758" s="190"/>
      <c r="K758" s="190"/>
      <c r="L758" s="190"/>
      <c r="M758" s="190"/>
      <c r="N758" s="190"/>
      <c r="O758" s="190"/>
      <c r="P758" s="190"/>
    </row>
    <row r="759" spans="1:16" ht="15.6">
      <c r="A759" s="210"/>
      <c r="B759" s="223" t="s">
        <v>550</v>
      </c>
      <c r="C759" s="205"/>
      <c r="D759" s="205"/>
      <c r="E759" s="207"/>
      <c r="F759" s="207"/>
      <c r="G759" s="208">
        <f>SUM(G757:G758)</f>
        <v>2</v>
      </c>
      <c r="H759" s="205" t="s">
        <v>169</v>
      </c>
      <c r="I759" s="191"/>
      <c r="J759" s="191"/>
      <c r="K759" s="190"/>
      <c r="L759" s="190"/>
      <c r="M759" s="190"/>
      <c r="N759" s="190"/>
      <c r="O759" s="190"/>
      <c r="P759" s="190"/>
    </row>
    <row r="760" spans="1:16" s="190" customFormat="1" ht="15.6">
      <c r="A760" s="198"/>
      <c r="B760" s="225"/>
      <c r="C760" s="200"/>
      <c r="D760" s="201"/>
      <c r="E760" s="200"/>
      <c r="F760" s="200"/>
      <c r="G760" s="201"/>
      <c r="H760" s="200"/>
    </row>
    <row r="761" spans="1:16" s="190" customFormat="1" ht="15.6">
      <c r="A761" s="198"/>
      <c r="B761" s="206"/>
      <c r="C761" s="200"/>
      <c r="D761" s="200"/>
      <c r="E761" s="201"/>
      <c r="F761" s="201"/>
      <c r="G761" s="201"/>
      <c r="H761" s="200"/>
      <c r="J761" s="191"/>
    </row>
    <row r="762" spans="1:16" s="190" customFormat="1" ht="15.6">
      <c r="A762" s="198">
        <f>A755+1</f>
        <v>54</v>
      </c>
      <c r="B762" s="202" t="s">
        <v>552</v>
      </c>
      <c r="C762" s="200"/>
      <c r="D762" s="201"/>
      <c r="E762" s="201"/>
      <c r="F762" s="201"/>
      <c r="G762" s="204"/>
      <c r="H762" s="200"/>
      <c r="I762" s="191"/>
    </row>
    <row r="763" spans="1:16" s="190" customFormat="1" ht="15.6">
      <c r="A763" s="317"/>
      <c r="B763" s="256" t="s">
        <v>80</v>
      </c>
      <c r="C763" s="243"/>
      <c r="D763" s="244"/>
      <c r="E763" s="243"/>
      <c r="F763" s="243"/>
      <c r="G763" s="245"/>
      <c r="H763" s="247"/>
      <c r="I763" s="191"/>
    </row>
    <row r="764" spans="1:16" s="190" customFormat="1" ht="15.6">
      <c r="A764" s="198"/>
      <c r="B764" s="203" t="s">
        <v>573</v>
      </c>
      <c r="C764" s="200">
        <v>1</v>
      </c>
      <c r="D764" s="201">
        <v>1</v>
      </c>
      <c r="E764" s="200"/>
      <c r="F764" s="200"/>
      <c r="G764" s="204">
        <f>PRODUCT(C764:F764)</f>
        <v>1</v>
      </c>
      <c r="H764" s="200"/>
    </row>
    <row r="765" spans="1:16" s="190" customFormat="1" ht="15.6">
      <c r="A765" s="198"/>
      <c r="B765" s="206"/>
      <c r="C765" s="200"/>
      <c r="D765" s="200"/>
      <c r="E765" s="201"/>
      <c r="F765" s="201"/>
      <c r="G765" s="204"/>
      <c r="H765" s="200"/>
      <c r="K765" s="191"/>
      <c r="L765" s="191"/>
      <c r="M765" s="191"/>
      <c r="N765" s="191"/>
      <c r="O765" s="191"/>
      <c r="P765" s="191"/>
    </row>
    <row r="766" spans="1:16" s="191" customFormat="1" ht="15.6">
      <c r="A766" s="198"/>
      <c r="B766" s="202" t="s">
        <v>537</v>
      </c>
      <c r="C766" s="205"/>
      <c r="D766" s="205"/>
      <c r="E766" s="207"/>
      <c r="F766" s="207"/>
      <c r="G766" s="208">
        <f>SUM(G764:G765)</f>
        <v>1</v>
      </c>
      <c r="H766" s="205" t="s">
        <v>169</v>
      </c>
      <c r="I766" s="190"/>
    </row>
    <row r="767" spans="1:16" s="191" customFormat="1" ht="15.6">
      <c r="A767" s="198"/>
      <c r="B767" s="202"/>
      <c r="C767" s="205"/>
      <c r="D767" s="205"/>
      <c r="E767" s="207"/>
      <c r="F767" s="207"/>
      <c r="G767" s="208"/>
      <c r="H767" s="205"/>
      <c r="I767" s="190"/>
      <c r="J767" s="190"/>
    </row>
    <row r="768" spans="1:16" s="191" customFormat="1" ht="15.6">
      <c r="A768" s="198">
        <f>A762+1</f>
        <v>55</v>
      </c>
      <c r="B768" s="202" t="s">
        <v>553</v>
      </c>
      <c r="C768" s="200"/>
      <c r="D768" s="201"/>
      <c r="E768" s="201"/>
      <c r="F768" s="201"/>
      <c r="G768" s="204"/>
      <c r="H768" s="200"/>
      <c r="I768" s="190"/>
      <c r="K768" s="190"/>
      <c r="L768" s="190"/>
      <c r="M768" s="190"/>
      <c r="N768" s="190"/>
      <c r="O768" s="190"/>
      <c r="P768" s="190"/>
    </row>
    <row r="769" spans="1:16" s="191" customFormat="1" ht="15.6">
      <c r="A769" s="317"/>
      <c r="B769" s="256" t="s">
        <v>80</v>
      </c>
      <c r="C769" s="243"/>
      <c r="D769" s="244"/>
      <c r="E769" s="243"/>
      <c r="F769" s="243"/>
      <c r="G769" s="245"/>
      <c r="H769" s="247"/>
      <c r="I769" s="190"/>
    </row>
    <row r="770" spans="1:16" s="190" customFormat="1" ht="15.6">
      <c r="A770" s="198"/>
      <c r="B770" s="203" t="s">
        <v>573</v>
      </c>
      <c r="C770" s="200">
        <v>1</v>
      </c>
      <c r="D770" s="201">
        <v>1</v>
      </c>
      <c r="E770" s="201"/>
      <c r="F770" s="201"/>
      <c r="G770" s="204">
        <f>PRODUCT(C770:F770)</f>
        <v>1</v>
      </c>
      <c r="H770" s="200"/>
      <c r="I770" s="191"/>
    </row>
    <row r="771" spans="1:16" s="190" customFormat="1" ht="15.6">
      <c r="A771" s="198"/>
      <c r="B771" s="206"/>
      <c r="C771" s="200"/>
      <c r="D771" s="201"/>
      <c r="E771" s="201"/>
      <c r="F771" s="201"/>
      <c r="G771" s="204"/>
      <c r="H771" s="200"/>
      <c r="I771" s="191"/>
      <c r="K771" s="191"/>
      <c r="L771" s="191"/>
      <c r="M771" s="191"/>
      <c r="N771" s="191"/>
      <c r="O771" s="191"/>
      <c r="P771" s="191"/>
    </row>
    <row r="772" spans="1:16" s="191" customFormat="1" ht="15.6">
      <c r="A772" s="198"/>
      <c r="B772" s="223" t="s">
        <v>537</v>
      </c>
      <c r="C772" s="205"/>
      <c r="D772" s="207"/>
      <c r="E772" s="207"/>
      <c r="F772" s="207"/>
      <c r="G772" s="208">
        <f>ROUND(SUM(G770:G771),0)</f>
        <v>1</v>
      </c>
      <c r="H772" s="205" t="s">
        <v>169</v>
      </c>
      <c r="I772" s="190"/>
      <c r="J772" s="190"/>
      <c r="K772" s="190"/>
      <c r="L772" s="190"/>
      <c r="M772" s="190"/>
      <c r="N772" s="190"/>
      <c r="O772" s="190"/>
      <c r="P772" s="190"/>
    </row>
    <row r="773" spans="1:16" s="191" customFormat="1" ht="15.6">
      <c r="A773" s="198"/>
      <c r="B773" s="223"/>
      <c r="C773" s="205"/>
      <c r="D773" s="207"/>
      <c r="E773" s="207"/>
      <c r="F773" s="207"/>
      <c r="G773" s="208"/>
      <c r="H773" s="205"/>
      <c r="I773" s="190"/>
      <c r="J773" s="190"/>
      <c r="K773" s="190"/>
      <c r="L773" s="190"/>
      <c r="M773" s="190"/>
      <c r="N773" s="190"/>
      <c r="O773" s="190"/>
      <c r="P773" s="190"/>
    </row>
    <row r="774" spans="1:16" s="190" customFormat="1" ht="15.6">
      <c r="A774" s="198">
        <f>A768+1</f>
        <v>56</v>
      </c>
      <c r="B774" s="202" t="s">
        <v>571</v>
      </c>
      <c r="C774" s="200"/>
      <c r="D774" s="201"/>
      <c r="E774" s="201"/>
      <c r="F774" s="201"/>
      <c r="G774" s="204"/>
      <c r="H774" s="200"/>
    </row>
    <row r="775" spans="1:16" s="190" customFormat="1" ht="15.6">
      <c r="A775" s="317"/>
      <c r="B775" s="256" t="s">
        <v>80</v>
      </c>
      <c r="C775" s="243"/>
      <c r="D775" s="244"/>
      <c r="E775" s="243"/>
      <c r="F775" s="243"/>
      <c r="G775" s="245"/>
      <c r="H775" s="247"/>
    </row>
    <row r="776" spans="1:16" s="190" customFormat="1" ht="15.6">
      <c r="A776" s="198"/>
      <c r="B776" s="203" t="s">
        <v>573</v>
      </c>
      <c r="C776" s="200">
        <v>1</v>
      </c>
      <c r="D776" s="201">
        <v>1</v>
      </c>
      <c r="E776" s="201"/>
      <c r="F776" s="201"/>
      <c r="G776" s="204">
        <f>PRODUCT(C776:F776)</f>
        <v>1</v>
      </c>
      <c r="H776" s="200"/>
      <c r="K776" s="191"/>
      <c r="L776" s="191"/>
      <c r="M776" s="191"/>
      <c r="N776" s="191"/>
      <c r="O776" s="191"/>
      <c r="P776" s="191"/>
    </row>
    <row r="777" spans="1:16" s="190" customFormat="1" ht="15.6">
      <c r="A777" s="198"/>
      <c r="B777" s="206"/>
      <c r="C777" s="200"/>
      <c r="D777" s="201"/>
      <c r="E777" s="201"/>
      <c r="F777" s="201"/>
      <c r="G777" s="204"/>
      <c r="H777" s="200"/>
    </row>
    <row r="778" spans="1:16" s="190" customFormat="1" ht="15.6">
      <c r="A778" s="198"/>
      <c r="B778" s="223" t="s">
        <v>537</v>
      </c>
      <c r="C778" s="205"/>
      <c r="D778" s="207"/>
      <c r="E778" s="207"/>
      <c r="F778" s="207"/>
      <c r="G778" s="208">
        <f>ROUND(SUM(G776:G777),0)</f>
        <v>1</v>
      </c>
      <c r="H778" s="205" t="s">
        <v>169</v>
      </c>
      <c r="K778" s="191"/>
      <c r="L778" s="191"/>
      <c r="M778" s="191"/>
      <c r="N778" s="191"/>
      <c r="O778" s="191"/>
      <c r="P778" s="191"/>
    </row>
    <row r="779" spans="1:16" s="190" customFormat="1" ht="15.6">
      <c r="A779" s="198"/>
      <c r="B779" s="223"/>
      <c r="C779" s="205"/>
      <c r="D779" s="207"/>
      <c r="E779" s="207"/>
      <c r="F779" s="207"/>
      <c r="G779" s="208"/>
      <c r="H779" s="205"/>
      <c r="K779" s="191"/>
      <c r="L779" s="191"/>
      <c r="M779" s="191"/>
      <c r="N779" s="191"/>
      <c r="O779" s="191"/>
      <c r="P779" s="191"/>
    </row>
    <row r="780" spans="1:16" s="191" customFormat="1" ht="15.6">
      <c r="A780" s="198">
        <f>A774+1</f>
        <v>57</v>
      </c>
      <c r="B780" s="202" t="s">
        <v>554</v>
      </c>
      <c r="C780" s="200"/>
      <c r="D780" s="201"/>
      <c r="E780" s="201"/>
      <c r="F780" s="201"/>
      <c r="G780" s="204"/>
      <c r="H780" s="200"/>
      <c r="I780" s="190"/>
      <c r="J780" s="190"/>
      <c r="K780" s="190"/>
      <c r="L780" s="190"/>
      <c r="M780" s="190"/>
      <c r="N780" s="190"/>
      <c r="O780" s="190"/>
      <c r="P780" s="190"/>
    </row>
    <row r="781" spans="1:16" s="191" customFormat="1" ht="15.6">
      <c r="A781" s="317"/>
      <c r="B781" s="256" t="s">
        <v>80</v>
      </c>
      <c r="C781" s="243"/>
      <c r="D781" s="244"/>
      <c r="E781" s="243"/>
      <c r="F781" s="243"/>
      <c r="G781" s="245"/>
      <c r="H781" s="247"/>
      <c r="I781" s="190"/>
      <c r="J781" s="190"/>
      <c r="K781" s="190"/>
      <c r="L781" s="190"/>
      <c r="M781" s="190"/>
      <c r="N781" s="190"/>
      <c r="O781" s="190"/>
      <c r="P781" s="190"/>
    </row>
    <row r="782" spans="1:16" s="190" customFormat="1" ht="15.6">
      <c r="A782" s="198"/>
      <c r="B782" s="203" t="s">
        <v>573</v>
      </c>
      <c r="C782" s="200">
        <v>1</v>
      </c>
      <c r="D782" s="201">
        <v>2</v>
      </c>
      <c r="E782" s="201"/>
      <c r="F782" s="201"/>
      <c r="G782" s="204">
        <f>PRODUCT(C782:F782)</f>
        <v>2</v>
      </c>
      <c r="H782" s="200"/>
    </row>
    <row r="783" spans="1:16" s="190" customFormat="1" ht="15.6">
      <c r="A783" s="198"/>
      <c r="B783" s="206"/>
      <c r="C783" s="200"/>
      <c r="D783" s="201"/>
      <c r="E783" s="201"/>
      <c r="F783" s="201"/>
      <c r="G783" s="204"/>
      <c r="H783" s="200"/>
    </row>
    <row r="784" spans="1:16" s="190" customFormat="1" ht="15.6">
      <c r="A784" s="198"/>
      <c r="B784" s="223" t="s">
        <v>537</v>
      </c>
      <c r="C784" s="205"/>
      <c r="D784" s="207"/>
      <c r="E784" s="207"/>
      <c r="F784" s="207"/>
      <c r="G784" s="208">
        <f>ROUND(SUM(G782:G783),0)</f>
        <v>2</v>
      </c>
      <c r="H784" s="205" t="s">
        <v>169</v>
      </c>
    </row>
    <row r="785" spans="1:10" s="190" customFormat="1" ht="15.6">
      <c r="A785" s="198"/>
      <c r="B785" s="223"/>
      <c r="C785" s="205"/>
      <c r="D785" s="207"/>
      <c r="E785" s="207"/>
      <c r="F785" s="207"/>
      <c r="G785" s="208"/>
      <c r="H785" s="205"/>
    </row>
    <row r="786" spans="1:10" s="190" customFormat="1" ht="15.6">
      <c r="A786" s="198">
        <f>A780+1</f>
        <v>58</v>
      </c>
      <c r="B786" s="202" t="s">
        <v>555</v>
      </c>
      <c r="C786" s="200"/>
      <c r="D786" s="201"/>
      <c r="E786" s="201"/>
      <c r="F786" s="201"/>
      <c r="G786" s="204"/>
      <c r="H786" s="200"/>
    </row>
    <row r="787" spans="1:10" s="190" customFormat="1" ht="15.6">
      <c r="A787" s="317"/>
      <c r="B787" s="256" t="s">
        <v>80</v>
      </c>
      <c r="C787" s="243"/>
      <c r="D787" s="244"/>
      <c r="E787" s="243"/>
      <c r="F787" s="243"/>
      <c r="G787" s="245"/>
      <c r="H787" s="247"/>
    </row>
    <row r="788" spans="1:10" s="190" customFormat="1" ht="15.6">
      <c r="A788" s="198"/>
      <c r="B788" s="203" t="s">
        <v>573</v>
      </c>
      <c r="C788" s="200">
        <v>1</v>
      </c>
      <c r="D788" s="201">
        <v>2</v>
      </c>
      <c r="E788" s="201"/>
      <c r="F788" s="201"/>
      <c r="G788" s="204">
        <f>PRODUCT(C788:F788)</f>
        <v>2</v>
      </c>
      <c r="H788" s="200"/>
    </row>
    <row r="789" spans="1:10" s="190" customFormat="1" ht="15.6">
      <c r="A789" s="198"/>
      <c r="B789" s="206"/>
      <c r="C789" s="200"/>
      <c r="D789" s="201"/>
      <c r="E789" s="201"/>
      <c r="F789" s="201"/>
      <c r="G789" s="204"/>
      <c r="H789" s="200"/>
    </row>
    <row r="790" spans="1:10" s="190" customFormat="1" ht="15.6">
      <c r="A790" s="198"/>
      <c r="B790" s="223" t="s">
        <v>537</v>
      </c>
      <c r="C790" s="205"/>
      <c r="D790" s="207"/>
      <c r="E790" s="207"/>
      <c r="F790" s="207"/>
      <c r="G790" s="208">
        <f>ROUND(SUM(G788:G789),0)</f>
        <v>2</v>
      </c>
      <c r="H790" s="205" t="s">
        <v>169</v>
      </c>
    </row>
    <row r="791" spans="1:10" s="190" customFormat="1" ht="15.6">
      <c r="A791" s="198"/>
      <c r="B791" s="223"/>
      <c r="C791" s="205"/>
      <c r="D791" s="207"/>
      <c r="E791" s="207"/>
      <c r="F791" s="207"/>
      <c r="G791" s="208"/>
      <c r="H791" s="205"/>
    </row>
    <row r="792" spans="1:10" s="190" customFormat="1" ht="15.6">
      <c r="A792" s="198">
        <f>A786+1</f>
        <v>59</v>
      </c>
      <c r="B792" s="202" t="s">
        <v>556</v>
      </c>
      <c r="C792" s="200"/>
      <c r="D792" s="201"/>
      <c r="E792" s="201"/>
      <c r="F792" s="201"/>
      <c r="G792" s="204"/>
      <c r="H792" s="200"/>
    </row>
    <row r="793" spans="1:10" s="190" customFormat="1" ht="15.6">
      <c r="A793" s="317"/>
      <c r="B793" s="256" t="s">
        <v>80</v>
      </c>
      <c r="C793" s="243"/>
      <c r="D793" s="244"/>
      <c r="E793" s="243"/>
      <c r="F793" s="243"/>
      <c r="G793" s="245"/>
      <c r="H793" s="247"/>
    </row>
    <row r="794" spans="1:10" s="190" customFormat="1" ht="15.6">
      <c r="A794" s="198"/>
      <c r="B794" s="203" t="s">
        <v>573</v>
      </c>
      <c r="C794" s="200">
        <v>1</v>
      </c>
      <c r="D794" s="201">
        <v>1</v>
      </c>
      <c r="E794" s="201"/>
      <c r="F794" s="201"/>
      <c r="G794" s="204">
        <f>PRODUCT(C794:F794)</f>
        <v>1</v>
      </c>
      <c r="H794" s="200"/>
    </row>
    <row r="795" spans="1:10" s="190" customFormat="1" ht="15.6">
      <c r="A795" s="198"/>
      <c r="B795" s="206"/>
      <c r="C795" s="200"/>
      <c r="D795" s="200"/>
      <c r="E795" s="201"/>
      <c r="F795" s="201"/>
      <c r="G795" s="204"/>
      <c r="H795" s="200"/>
    </row>
    <row r="796" spans="1:10" s="190" customFormat="1" ht="15.6">
      <c r="A796" s="198"/>
      <c r="B796" s="202" t="s">
        <v>537</v>
      </c>
      <c r="C796" s="205"/>
      <c r="D796" s="205"/>
      <c r="E796" s="207"/>
      <c r="F796" s="207"/>
      <c r="G796" s="208">
        <f>SUM(G794:G795)</f>
        <v>1</v>
      </c>
      <c r="H796" s="205" t="s">
        <v>169</v>
      </c>
    </row>
    <row r="797" spans="1:10" s="190" customFormat="1" ht="15.6">
      <c r="A797" s="198"/>
      <c r="B797" s="202"/>
      <c r="C797" s="205"/>
      <c r="D797" s="205"/>
      <c r="E797" s="207"/>
      <c r="F797" s="207"/>
      <c r="G797" s="208"/>
      <c r="H797" s="205"/>
    </row>
    <row r="798" spans="1:10" s="190" customFormat="1" ht="15.6">
      <c r="A798" s="198">
        <f>A792+1</f>
        <v>60</v>
      </c>
      <c r="B798" s="202" t="s">
        <v>557</v>
      </c>
      <c r="C798" s="200"/>
      <c r="D798" s="201"/>
      <c r="E798" s="201"/>
      <c r="F798" s="201"/>
      <c r="G798" s="204"/>
      <c r="H798" s="200"/>
      <c r="J798" s="191"/>
    </row>
    <row r="799" spans="1:10" s="190" customFormat="1" ht="15.6">
      <c r="A799" s="317"/>
      <c r="B799" s="256" t="s">
        <v>80</v>
      </c>
      <c r="C799" s="243"/>
      <c r="D799" s="244"/>
      <c r="E799" s="243"/>
      <c r="F799" s="243"/>
      <c r="G799" s="245"/>
      <c r="H799" s="247"/>
      <c r="J799" s="191"/>
    </row>
    <row r="800" spans="1:10" s="190" customFormat="1" ht="15.6">
      <c r="A800" s="198"/>
      <c r="B800" s="203" t="s">
        <v>573</v>
      </c>
      <c r="C800" s="200">
        <v>1</v>
      </c>
      <c r="D800" s="201">
        <v>1</v>
      </c>
      <c r="E800" s="201"/>
      <c r="F800" s="201"/>
      <c r="G800" s="204">
        <f>PRODUCT(C800:F800)</f>
        <v>1</v>
      </c>
      <c r="H800" s="200"/>
      <c r="I800" s="191"/>
    </row>
    <row r="801" spans="1:16" s="190" customFormat="1" ht="15.6">
      <c r="A801" s="198"/>
      <c r="B801" s="206"/>
      <c r="C801" s="200"/>
      <c r="D801" s="200"/>
      <c r="E801" s="201"/>
      <c r="F801" s="201"/>
      <c r="G801" s="204"/>
      <c r="H801" s="200"/>
      <c r="I801" s="191"/>
    </row>
    <row r="802" spans="1:16" s="190" customFormat="1" ht="15.6">
      <c r="A802" s="198"/>
      <c r="B802" s="202" t="s">
        <v>537</v>
      </c>
      <c r="C802" s="205"/>
      <c r="D802" s="205"/>
      <c r="E802" s="207"/>
      <c r="F802" s="207"/>
      <c r="G802" s="208">
        <f>SUM(G800:G801)</f>
        <v>1</v>
      </c>
      <c r="H802" s="205" t="s">
        <v>169</v>
      </c>
    </row>
    <row r="803" spans="1:16" s="190" customFormat="1" ht="15.6">
      <c r="A803" s="198"/>
      <c r="B803" s="202"/>
      <c r="C803" s="205"/>
      <c r="D803" s="205"/>
      <c r="E803" s="207"/>
      <c r="F803" s="207"/>
      <c r="G803" s="208"/>
      <c r="H803" s="205"/>
    </row>
    <row r="804" spans="1:16" s="190" customFormat="1" ht="15.6">
      <c r="A804" s="198">
        <f>A798+1</f>
        <v>61</v>
      </c>
      <c r="B804" s="202" t="s">
        <v>558</v>
      </c>
      <c r="C804" s="200"/>
      <c r="D804" s="201"/>
      <c r="E804" s="201"/>
      <c r="F804" s="201"/>
      <c r="G804" s="204"/>
      <c r="H804" s="200"/>
      <c r="J804" s="191"/>
    </row>
    <row r="805" spans="1:16" s="190" customFormat="1" ht="15.6">
      <c r="A805" s="317"/>
      <c r="B805" s="256" t="s">
        <v>80</v>
      </c>
      <c r="C805" s="243"/>
      <c r="D805" s="244"/>
      <c r="E805" s="243"/>
      <c r="F805" s="243"/>
      <c r="G805" s="245"/>
      <c r="H805" s="247"/>
      <c r="J805" s="191"/>
    </row>
    <row r="806" spans="1:16" s="190" customFormat="1" ht="15.6">
      <c r="A806" s="198"/>
      <c r="B806" s="203" t="s">
        <v>573</v>
      </c>
      <c r="C806" s="200">
        <v>1</v>
      </c>
      <c r="D806" s="201">
        <v>1</v>
      </c>
      <c r="E806" s="201"/>
      <c r="F806" s="201"/>
      <c r="G806" s="204">
        <f>PRODUCT(C806:F806)</f>
        <v>1</v>
      </c>
      <c r="H806" s="200"/>
      <c r="I806" s="191"/>
    </row>
    <row r="807" spans="1:16" s="190" customFormat="1" ht="15.6">
      <c r="A807" s="198"/>
      <c r="B807" s="206"/>
      <c r="C807" s="200"/>
      <c r="D807" s="200"/>
      <c r="E807" s="201"/>
      <c r="F807" s="201"/>
      <c r="G807" s="204"/>
      <c r="H807" s="200"/>
      <c r="I807" s="191"/>
    </row>
    <row r="808" spans="1:16" s="190" customFormat="1" ht="15.6">
      <c r="A808" s="198"/>
      <c r="B808" s="202" t="s">
        <v>537</v>
      </c>
      <c r="C808" s="205"/>
      <c r="D808" s="205"/>
      <c r="E808" s="207"/>
      <c r="F808" s="207"/>
      <c r="G808" s="208">
        <f>SUM(G806:G807)</f>
        <v>1</v>
      </c>
      <c r="H808" s="205" t="s">
        <v>169</v>
      </c>
      <c r="K808" s="191"/>
      <c r="L808" s="191"/>
      <c r="M808" s="191"/>
      <c r="N808" s="191"/>
      <c r="O808" s="191"/>
      <c r="P808" s="191"/>
    </row>
    <row r="809" spans="1:16" s="190" customFormat="1" ht="15.6">
      <c r="A809" s="198"/>
      <c r="B809" s="202"/>
      <c r="C809" s="205"/>
      <c r="D809" s="205"/>
      <c r="E809" s="207"/>
      <c r="F809" s="207"/>
      <c r="G809" s="208"/>
      <c r="H809" s="205"/>
      <c r="K809" s="191"/>
      <c r="L809" s="191"/>
      <c r="M809" s="191"/>
      <c r="N809" s="191"/>
      <c r="O809" s="191"/>
      <c r="P809" s="191"/>
    </row>
    <row r="810" spans="1:16" s="191" customFormat="1" ht="15.6">
      <c r="A810" s="198">
        <f>A804+1</f>
        <v>62</v>
      </c>
      <c r="B810" s="202" t="s">
        <v>559</v>
      </c>
      <c r="C810" s="200"/>
      <c r="D810" s="201"/>
      <c r="E810" s="201"/>
      <c r="F810" s="201"/>
      <c r="G810" s="204"/>
      <c r="H810" s="200"/>
      <c r="I810" s="190"/>
      <c r="K810" s="190"/>
      <c r="L810" s="190"/>
      <c r="M810" s="190"/>
      <c r="N810" s="190"/>
      <c r="O810" s="190"/>
      <c r="P810" s="190"/>
    </row>
    <row r="811" spans="1:16" s="191" customFormat="1" ht="15.6">
      <c r="A811" s="317"/>
      <c r="B811" s="256" t="s">
        <v>80</v>
      </c>
      <c r="C811" s="243"/>
      <c r="D811" s="244"/>
      <c r="E811" s="243"/>
      <c r="F811" s="243"/>
      <c r="G811" s="245"/>
      <c r="H811" s="247"/>
      <c r="I811" s="190"/>
      <c r="K811" s="190"/>
      <c r="L811" s="190"/>
      <c r="M811" s="190"/>
      <c r="N811" s="190"/>
      <c r="O811" s="190"/>
      <c r="P811" s="190"/>
    </row>
    <row r="812" spans="1:16" s="190" customFormat="1" ht="15.6">
      <c r="A812" s="198"/>
      <c r="B812" s="203" t="s">
        <v>573</v>
      </c>
      <c r="C812" s="200">
        <v>1</v>
      </c>
      <c r="D812" s="201">
        <v>1</v>
      </c>
      <c r="E812" s="201"/>
      <c r="F812" s="201"/>
      <c r="G812" s="204">
        <f>PRODUCT(C812:F812)</f>
        <v>1</v>
      </c>
      <c r="H812" s="200"/>
      <c r="I812" s="191"/>
    </row>
    <row r="813" spans="1:16" s="190" customFormat="1" ht="15.6">
      <c r="A813" s="198"/>
      <c r="B813" s="206"/>
      <c r="C813" s="200"/>
      <c r="D813" s="200"/>
      <c r="E813" s="201"/>
      <c r="F813" s="201"/>
      <c r="G813" s="204"/>
      <c r="H813" s="200"/>
      <c r="I813" s="191"/>
    </row>
    <row r="814" spans="1:16" s="190" customFormat="1" ht="15.6">
      <c r="A814" s="198"/>
      <c r="B814" s="202" t="s">
        <v>537</v>
      </c>
      <c r="C814" s="205"/>
      <c r="D814" s="205"/>
      <c r="E814" s="207"/>
      <c r="F814" s="207"/>
      <c r="G814" s="208">
        <f>SUM(G812:G813)</f>
        <v>1</v>
      </c>
      <c r="H814" s="205" t="s">
        <v>169</v>
      </c>
      <c r="K814" s="191"/>
      <c r="L814" s="191"/>
      <c r="M814" s="191"/>
      <c r="N814" s="191"/>
      <c r="O814" s="191"/>
      <c r="P814" s="191"/>
    </row>
    <row r="815" spans="1:16" s="190" customFormat="1" ht="15.6">
      <c r="A815" s="198"/>
      <c r="B815" s="202"/>
      <c r="C815" s="205"/>
      <c r="D815" s="205"/>
      <c r="E815" s="207"/>
      <c r="F815" s="207"/>
      <c r="G815" s="208"/>
      <c r="H815" s="205"/>
      <c r="K815" s="191"/>
      <c r="L815" s="191"/>
      <c r="M815" s="191"/>
      <c r="N815" s="191"/>
      <c r="O815" s="191"/>
      <c r="P815" s="191"/>
    </row>
    <row r="816" spans="1:16" s="191" customFormat="1" ht="15.6">
      <c r="A816" s="198">
        <f>A810+1</f>
        <v>63</v>
      </c>
      <c r="B816" s="202" t="s">
        <v>560</v>
      </c>
      <c r="C816" s="200"/>
      <c r="D816" s="201"/>
      <c r="E816" s="201"/>
      <c r="F816" s="201"/>
      <c r="G816" s="204"/>
      <c r="H816" s="200"/>
      <c r="I816" s="190"/>
      <c r="K816" s="190"/>
      <c r="L816" s="190"/>
      <c r="M816" s="190"/>
      <c r="N816" s="190"/>
      <c r="O816" s="190"/>
      <c r="P816" s="190"/>
    </row>
    <row r="817" spans="1:16" s="191" customFormat="1" ht="15.6">
      <c r="A817" s="317"/>
      <c r="B817" s="256" t="s">
        <v>80</v>
      </c>
      <c r="C817" s="243"/>
      <c r="D817" s="244"/>
      <c r="E817" s="243"/>
      <c r="F817" s="243"/>
      <c r="G817" s="245"/>
      <c r="H817" s="247"/>
      <c r="I817" s="190"/>
      <c r="K817" s="190"/>
      <c r="L817" s="190"/>
      <c r="M817" s="190"/>
      <c r="N817" s="190"/>
      <c r="O817" s="190"/>
      <c r="P817" s="190"/>
    </row>
    <row r="818" spans="1:16" s="190" customFormat="1" ht="15.6">
      <c r="A818" s="198"/>
      <c r="B818" s="203" t="s">
        <v>573</v>
      </c>
      <c r="C818" s="200">
        <v>1</v>
      </c>
      <c r="D818" s="201">
        <v>3</v>
      </c>
      <c r="E818" s="201"/>
      <c r="F818" s="201"/>
      <c r="G818" s="204">
        <f>PRODUCT(C818:F818)</f>
        <v>3</v>
      </c>
      <c r="H818" s="200"/>
      <c r="I818" s="191"/>
    </row>
    <row r="819" spans="1:16" s="190" customFormat="1" ht="15.6">
      <c r="A819" s="198"/>
      <c r="B819" s="206"/>
      <c r="C819" s="200"/>
      <c r="D819" s="200"/>
      <c r="E819" s="201"/>
      <c r="F819" s="201"/>
      <c r="G819" s="204"/>
      <c r="H819" s="200"/>
      <c r="I819" s="191"/>
    </row>
    <row r="820" spans="1:16" s="190" customFormat="1" ht="15.6">
      <c r="A820" s="198"/>
      <c r="B820" s="202" t="s">
        <v>537</v>
      </c>
      <c r="C820" s="205"/>
      <c r="D820" s="205"/>
      <c r="E820" s="207"/>
      <c r="F820" s="207"/>
      <c r="G820" s="208">
        <f>SUM(G818:G819)</f>
        <v>3</v>
      </c>
      <c r="H820" s="205" t="s">
        <v>169</v>
      </c>
      <c r="K820" s="191"/>
      <c r="L820" s="191"/>
      <c r="M820" s="191"/>
      <c r="N820" s="191"/>
      <c r="O820" s="191"/>
      <c r="P820" s="191"/>
    </row>
    <row r="821" spans="1:16" s="190" customFormat="1" ht="15.6">
      <c r="A821" s="198" t="s">
        <v>34</v>
      </c>
      <c r="B821" s="202"/>
      <c r="C821" s="205"/>
      <c r="D821" s="205"/>
      <c r="E821" s="207"/>
      <c r="F821" s="207"/>
      <c r="G821" s="208"/>
      <c r="H821" s="205"/>
      <c r="K821" s="191"/>
      <c r="L821" s="191"/>
      <c r="M821" s="191"/>
      <c r="N821" s="191"/>
      <c r="O821" s="191"/>
      <c r="P821" s="191"/>
    </row>
    <row r="822" spans="1:16" s="191" customFormat="1" ht="15.6">
      <c r="A822" s="198">
        <f>A816+1</f>
        <v>64</v>
      </c>
      <c r="B822" s="202" t="s">
        <v>561</v>
      </c>
      <c r="C822" s="200"/>
      <c r="D822" s="201"/>
      <c r="E822" s="201"/>
      <c r="F822" s="201"/>
      <c r="G822" s="204"/>
      <c r="H822" s="200"/>
      <c r="I822" s="190"/>
      <c r="J822" s="190"/>
      <c r="K822" s="190"/>
      <c r="L822" s="190"/>
      <c r="M822" s="190"/>
      <c r="N822" s="190"/>
      <c r="O822" s="190"/>
      <c r="P822" s="190"/>
    </row>
    <row r="823" spans="1:16" s="191" customFormat="1" ht="15.6">
      <c r="A823" s="317"/>
      <c r="B823" s="256" t="s">
        <v>80</v>
      </c>
      <c r="C823" s="243"/>
      <c r="D823" s="244"/>
      <c r="E823" s="243"/>
      <c r="F823" s="243"/>
      <c r="G823" s="245"/>
      <c r="H823" s="247"/>
      <c r="I823" s="190"/>
      <c r="K823" s="190"/>
      <c r="L823" s="190"/>
      <c r="M823" s="190"/>
      <c r="N823" s="190"/>
      <c r="O823" s="190"/>
      <c r="P823" s="190"/>
    </row>
    <row r="824" spans="1:16" s="190" customFormat="1" ht="15.6">
      <c r="A824" s="198"/>
      <c r="B824" s="203" t="s">
        <v>573</v>
      </c>
      <c r="C824" s="200">
        <v>1</v>
      </c>
      <c r="D824" s="201">
        <v>1</v>
      </c>
      <c r="E824" s="201"/>
      <c r="F824" s="201"/>
      <c r="G824" s="204">
        <f>PRODUCT(C824:F824)</f>
        <v>1</v>
      </c>
      <c r="H824" s="200"/>
      <c r="I824" s="191"/>
    </row>
    <row r="825" spans="1:16" s="190" customFormat="1" ht="15.6">
      <c r="A825" s="198"/>
      <c r="B825" s="206"/>
      <c r="C825" s="200"/>
      <c r="D825" s="200"/>
      <c r="E825" s="201"/>
      <c r="F825" s="201"/>
      <c r="G825" s="204"/>
      <c r="H825" s="200"/>
      <c r="I825" s="191"/>
    </row>
    <row r="826" spans="1:16" s="190" customFormat="1" ht="15.6">
      <c r="A826" s="198"/>
      <c r="B826" s="202" t="s">
        <v>537</v>
      </c>
      <c r="C826" s="205"/>
      <c r="D826" s="205"/>
      <c r="E826" s="207"/>
      <c r="F826" s="207"/>
      <c r="G826" s="208">
        <f>SUM(G824:G825)</f>
        <v>1</v>
      </c>
      <c r="H826" s="205" t="s">
        <v>169</v>
      </c>
      <c r="K826" s="191"/>
      <c r="L826" s="191"/>
      <c r="M826" s="191"/>
      <c r="N826" s="191"/>
      <c r="O826" s="191"/>
      <c r="P826" s="191"/>
    </row>
    <row r="827" spans="1:16" s="190" customFormat="1" ht="15.6">
      <c r="A827" s="241"/>
      <c r="B827" s="253"/>
      <c r="C827" s="247"/>
      <c r="D827" s="247"/>
      <c r="E827" s="245"/>
      <c r="F827" s="245"/>
      <c r="G827" s="246"/>
      <c r="H827" s="247"/>
      <c r="K827" s="191"/>
      <c r="L827" s="191"/>
      <c r="M827" s="191"/>
      <c r="N827" s="191"/>
      <c r="O827" s="191"/>
      <c r="P827" s="191"/>
    </row>
    <row r="828" spans="1:16" s="191" customFormat="1" ht="15.6">
      <c r="A828" s="198">
        <f>A822+1</f>
        <v>65</v>
      </c>
      <c r="B828" s="202" t="s">
        <v>562</v>
      </c>
      <c r="C828" s="205"/>
      <c r="D828" s="207"/>
      <c r="E828" s="207"/>
      <c r="F828" s="207"/>
      <c r="G828" s="208"/>
      <c r="H828" s="205"/>
      <c r="I828" s="190"/>
      <c r="J828" s="190"/>
      <c r="K828" s="190"/>
      <c r="L828" s="190"/>
      <c r="M828" s="190"/>
      <c r="N828" s="190"/>
      <c r="O828" s="190"/>
      <c r="P828" s="190"/>
    </row>
    <row r="829" spans="1:16" s="191" customFormat="1" ht="15.6">
      <c r="A829" s="198"/>
      <c r="B829" s="254" t="s">
        <v>80</v>
      </c>
      <c r="C829" s="200">
        <v>1</v>
      </c>
      <c r="D829" s="201">
        <v>18</v>
      </c>
      <c r="E829" s="207"/>
      <c r="F829" s="207"/>
      <c r="G829" s="204">
        <f>PRODUCT(C829:F829)</f>
        <v>18</v>
      </c>
      <c r="H829" s="200" t="s">
        <v>9</v>
      </c>
      <c r="I829" s="190"/>
      <c r="K829" s="190"/>
      <c r="L829" s="190"/>
      <c r="M829" s="190"/>
      <c r="N829" s="190"/>
      <c r="O829" s="190"/>
      <c r="P829" s="190"/>
    </row>
    <row r="830" spans="1:16" s="190" customFormat="1" ht="15.6">
      <c r="A830" s="241"/>
      <c r="B830" s="254"/>
      <c r="C830" s="243"/>
      <c r="D830" s="244"/>
      <c r="E830" s="245"/>
      <c r="F830" s="245"/>
      <c r="G830" s="255"/>
      <c r="H830" s="243"/>
      <c r="J830" s="191"/>
    </row>
    <row r="831" spans="1:16" s="190" customFormat="1" ht="17.399999999999999">
      <c r="A831" s="198"/>
      <c r="B831" s="199"/>
      <c r="C831" s="200"/>
      <c r="D831" s="201"/>
      <c r="E831" s="207"/>
      <c r="F831" s="207"/>
      <c r="G831" s="208">
        <f>ROUND(SUM(G829:G829),0)</f>
        <v>18</v>
      </c>
      <c r="H831" s="205" t="s">
        <v>9</v>
      </c>
      <c r="I831" s="191"/>
    </row>
    <row r="832" spans="1:16" s="190" customFormat="1" ht="15.6">
      <c r="A832" s="241">
        <f>A828+1</f>
        <v>66</v>
      </c>
      <c r="B832" s="202" t="s">
        <v>610</v>
      </c>
      <c r="C832" s="243"/>
      <c r="D832" s="244"/>
      <c r="E832" s="245"/>
      <c r="F832" s="245"/>
      <c r="G832" s="246"/>
      <c r="H832" s="247"/>
    </row>
    <row r="833" spans="1:16" s="190" customFormat="1" ht="15.6">
      <c r="A833" s="198"/>
      <c r="B833" s="254" t="s">
        <v>80</v>
      </c>
      <c r="C833" s="200">
        <v>1</v>
      </c>
      <c r="D833" s="201">
        <v>3</v>
      </c>
      <c r="E833" s="207"/>
      <c r="F833" s="207"/>
      <c r="G833" s="204">
        <f>PRODUCT(C833:F833)</f>
        <v>3</v>
      </c>
      <c r="H833" s="200" t="s">
        <v>9</v>
      </c>
      <c r="K833" s="191"/>
      <c r="L833" s="191"/>
      <c r="M833" s="191"/>
      <c r="N833" s="191"/>
      <c r="O833" s="191"/>
      <c r="P833" s="191"/>
    </row>
    <row r="834" spans="1:16" s="191" customFormat="1" ht="15.6">
      <c r="A834" s="241"/>
      <c r="B834" s="254"/>
      <c r="C834" s="243"/>
      <c r="D834" s="244"/>
      <c r="E834" s="245"/>
      <c r="F834" s="245"/>
      <c r="G834" s="255"/>
      <c r="H834" s="243"/>
      <c r="I834" s="190"/>
      <c r="J834" s="190"/>
      <c r="K834" s="190"/>
      <c r="L834" s="190"/>
      <c r="M834" s="190"/>
      <c r="N834" s="190"/>
      <c r="O834" s="190"/>
      <c r="P834" s="190"/>
    </row>
    <row r="835" spans="1:16" s="191" customFormat="1" ht="17.399999999999999">
      <c r="A835" s="198"/>
      <c r="B835" s="199"/>
      <c r="C835" s="200"/>
      <c r="D835" s="201"/>
      <c r="E835" s="207"/>
      <c r="F835" s="207"/>
      <c r="G835" s="208">
        <f>ROUND(SUM(G833:G834),0)</f>
        <v>3</v>
      </c>
      <c r="H835" s="205" t="s">
        <v>9</v>
      </c>
      <c r="I835" s="190"/>
      <c r="J835" s="190"/>
      <c r="K835" s="190"/>
      <c r="L835" s="190"/>
      <c r="M835" s="190"/>
      <c r="N835" s="190"/>
      <c r="O835" s="190"/>
      <c r="P835" s="190"/>
    </row>
    <row r="836" spans="1:16" s="190" customFormat="1" ht="15.6">
      <c r="A836" s="198">
        <f>A832+1</f>
        <v>67</v>
      </c>
      <c r="B836" s="202" t="s">
        <v>563</v>
      </c>
      <c r="C836" s="200"/>
      <c r="D836" s="201"/>
      <c r="E836" s="207"/>
      <c r="F836" s="207"/>
      <c r="G836" s="208"/>
      <c r="H836" s="205"/>
    </row>
    <row r="837" spans="1:16" s="190" customFormat="1" ht="15.6">
      <c r="A837" s="198"/>
      <c r="B837" s="254" t="s">
        <v>80</v>
      </c>
      <c r="C837" s="200">
        <v>1</v>
      </c>
      <c r="D837" s="201">
        <v>12</v>
      </c>
      <c r="E837" s="207"/>
      <c r="F837" s="207"/>
      <c r="G837" s="204">
        <f>PRODUCT(C837:F837)</f>
        <v>12</v>
      </c>
      <c r="H837" s="200" t="s">
        <v>9</v>
      </c>
    </row>
    <row r="838" spans="1:16" s="190" customFormat="1" ht="15.6">
      <c r="A838" s="241"/>
      <c r="B838" s="254"/>
      <c r="C838" s="243"/>
      <c r="D838" s="244"/>
      <c r="E838" s="245"/>
      <c r="F838" s="245"/>
      <c r="G838" s="255"/>
      <c r="H838" s="243"/>
    </row>
    <row r="839" spans="1:16" s="190" customFormat="1" ht="17.399999999999999">
      <c r="A839" s="198"/>
      <c r="B839" s="199"/>
      <c r="C839" s="200"/>
      <c r="D839" s="201"/>
      <c r="E839" s="207"/>
      <c r="F839" s="207"/>
      <c r="G839" s="208">
        <f>ROUND(SUM(G837:G838),0)</f>
        <v>12</v>
      </c>
      <c r="H839" s="205" t="s">
        <v>9</v>
      </c>
      <c r="K839" s="191"/>
      <c r="L839" s="191"/>
      <c r="M839" s="191"/>
      <c r="N839" s="191"/>
      <c r="O839" s="191"/>
      <c r="P839" s="191"/>
    </row>
    <row r="840" spans="1:16" s="190" customFormat="1" ht="15.6">
      <c r="A840" s="198">
        <f>A836+1</f>
        <v>68</v>
      </c>
      <c r="B840" s="202" t="s">
        <v>564</v>
      </c>
      <c r="C840" s="200"/>
      <c r="D840" s="201"/>
      <c r="E840" s="207"/>
      <c r="F840" s="207"/>
      <c r="G840" s="208"/>
      <c r="H840" s="205"/>
      <c r="K840" s="191"/>
      <c r="L840" s="191"/>
      <c r="M840" s="191"/>
      <c r="N840" s="191"/>
      <c r="O840" s="191"/>
      <c r="P840" s="191"/>
    </row>
    <row r="841" spans="1:16" s="191" customFormat="1" ht="15.6">
      <c r="A841" s="198"/>
      <c r="B841" s="254" t="s">
        <v>80</v>
      </c>
      <c r="C841" s="200">
        <v>1</v>
      </c>
      <c r="D841" s="201">
        <v>8</v>
      </c>
      <c r="E841" s="207"/>
      <c r="F841" s="207"/>
      <c r="G841" s="204">
        <f>PRODUCT(C841:F841)</f>
        <v>8</v>
      </c>
      <c r="H841" s="200" t="s">
        <v>9</v>
      </c>
      <c r="I841" s="190"/>
      <c r="J841" s="190"/>
      <c r="K841" s="190"/>
      <c r="L841" s="190"/>
      <c r="M841" s="190"/>
      <c r="N841" s="190"/>
      <c r="O841" s="190"/>
      <c r="P841" s="190"/>
    </row>
    <row r="842" spans="1:16" s="190" customFormat="1" ht="15.6">
      <c r="A842" s="241"/>
      <c r="B842" s="254"/>
      <c r="C842" s="243"/>
      <c r="D842" s="244"/>
      <c r="E842" s="245"/>
      <c r="F842" s="245"/>
      <c r="G842" s="255"/>
      <c r="H842" s="243"/>
    </row>
    <row r="843" spans="1:16" s="190" customFormat="1" ht="17.399999999999999">
      <c r="A843" s="198"/>
      <c r="B843" s="199"/>
      <c r="C843" s="200"/>
      <c r="D843" s="201"/>
      <c r="E843" s="207"/>
      <c r="F843" s="207"/>
      <c r="G843" s="208">
        <f>ROUND(SUM(G841:G842),0)</f>
        <v>8</v>
      </c>
      <c r="H843" s="205" t="s">
        <v>9</v>
      </c>
    </row>
    <row r="844" spans="1:16" s="190" customFormat="1" ht="17.399999999999999">
      <c r="A844" s="198"/>
      <c r="B844" s="199"/>
      <c r="C844" s="200"/>
      <c r="D844" s="201"/>
      <c r="E844" s="207"/>
      <c r="F844" s="207"/>
      <c r="G844" s="208"/>
      <c r="H844" s="205"/>
    </row>
    <row r="845" spans="1:16" s="190" customFormat="1" ht="15.6">
      <c r="A845" s="241">
        <f>A840+1</f>
        <v>69</v>
      </c>
      <c r="B845" s="202" t="s">
        <v>565</v>
      </c>
      <c r="C845" s="243"/>
      <c r="D845" s="244"/>
      <c r="E845" s="245"/>
      <c r="F845" s="245"/>
      <c r="G845" s="246"/>
      <c r="H845" s="247"/>
    </row>
    <row r="846" spans="1:16" s="190" customFormat="1" ht="15.6">
      <c r="A846" s="198"/>
      <c r="B846" s="254" t="s">
        <v>80</v>
      </c>
      <c r="C846" s="200">
        <v>1</v>
      </c>
      <c r="D846" s="201">
        <v>10</v>
      </c>
      <c r="E846" s="207"/>
      <c r="F846" s="207"/>
      <c r="G846" s="204">
        <f>PRODUCT(C846:F846)</f>
        <v>10</v>
      </c>
      <c r="H846" s="200" t="s">
        <v>9</v>
      </c>
    </row>
    <row r="847" spans="1:16" s="190" customFormat="1" ht="15.6">
      <c r="A847" s="241"/>
      <c r="B847" s="254"/>
      <c r="C847" s="243"/>
      <c r="D847" s="244"/>
      <c r="E847" s="245"/>
      <c r="F847" s="245"/>
      <c r="G847" s="255"/>
      <c r="H847" s="243"/>
    </row>
    <row r="848" spans="1:16" s="190" customFormat="1" ht="17.399999999999999">
      <c r="A848" s="198"/>
      <c r="B848" s="199"/>
      <c r="C848" s="200"/>
      <c r="D848" s="201"/>
      <c r="E848" s="207"/>
      <c r="F848" s="207"/>
      <c r="G848" s="208">
        <f>ROUND(SUM(G846:G847),0)</f>
        <v>10</v>
      </c>
      <c r="H848" s="205" t="s">
        <v>9</v>
      </c>
    </row>
    <row r="849" spans="1:8" s="190" customFormat="1" ht="17.399999999999999">
      <c r="A849" s="241"/>
      <c r="B849" s="242"/>
      <c r="C849" s="243"/>
      <c r="D849" s="244"/>
      <c r="E849" s="245"/>
      <c r="F849" s="245"/>
      <c r="G849" s="246"/>
      <c r="H849" s="247"/>
    </row>
    <row r="850" spans="1:8" s="190" customFormat="1" ht="15.6">
      <c r="A850" s="198">
        <f>A845</f>
        <v>69</v>
      </c>
      <c r="B850" s="202" t="s">
        <v>641</v>
      </c>
      <c r="C850" s="200"/>
      <c r="D850" s="201"/>
      <c r="E850" s="207"/>
      <c r="F850" s="207"/>
      <c r="G850" s="208"/>
      <c r="H850" s="205"/>
    </row>
    <row r="851" spans="1:8" s="190" customFormat="1" ht="15.6">
      <c r="A851" s="198"/>
      <c r="B851" s="254" t="s">
        <v>80</v>
      </c>
      <c r="C851" s="200">
        <v>1</v>
      </c>
      <c r="D851" s="201">
        <f>3.3+1.2</f>
        <v>4.5</v>
      </c>
      <c r="E851" s="207"/>
      <c r="F851" s="207"/>
      <c r="G851" s="204">
        <f>PRODUCT(C851:F851)</f>
        <v>4.5</v>
      </c>
      <c r="H851" s="200" t="s">
        <v>9</v>
      </c>
    </row>
    <row r="852" spans="1:8" s="190" customFormat="1" ht="15.6">
      <c r="A852" s="241"/>
      <c r="B852" s="254"/>
      <c r="C852" s="243"/>
      <c r="D852" s="244"/>
      <c r="E852" s="245"/>
      <c r="F852" s="245"/>
      <c r="G852" s="255"/>
      <c r="H852" s="243"/>
    </row>
    <row r="853" spans="1:8" s="190" customFormat="1" ht="17.399999999999999">
      <c r="A853" s="198"/>
      <c r="B853" s="199"/>
      <c r="C853" s="200"/>
      <c r="D853" s="201"/>
      <c r="E853" s="207"/>
      <c r="F853" s="207"/>
      <c r="G853" s="208">
        <f>ROUND(SUM(G851:G852),0)</f>
        <v>5</v>
      </c>
      <c r="H853" s="205" t="s">
        <v>9</v>
      </c>
    </row>
    <row r="854" spans="1:8" s="190" customFormat="1" ht="15.6">
      <c r="A854" s="198">
        <f>A850+1</f>
        <v>70</v>
      </c>
      <c r="B854" s="202" t="s">
        <v>640</v>
      </c>
      <c r="C854" s="200"/>
      <c r="D854" s="201"/>
      <c r="E854" s="207"/>
      <c r="F854" s="207"/>
      <c r="G854" s="208"/>
      <c r="H854" s="205"/>
    </row>
    <row r="855" spans="1:8" s="190" customFormat="1" ht="15.6">
      <c r="A855" s="198"/>
      <c r="B855" s="254" t="s">
        <v>80</v>
      </c>
      <c r="C855" s="200">
        <v>1</v>
      </c>
      <c r="D855" s="201">
        <f>3.3+1.2</f>
        <v>4.5</v>
      </c>
      <c r="E855" s="207"/>
      <c r="F855" s="207"/>
      <c r="G855" s="204">
        <f>PRODUCT(C855:F855)</f>
        <v>4.5</v>
      </c>
      <c r="H855" s="200" t="s">
        <v>9</v>
      </c>
    </row>
    <row r="856" spans="1:8" s="190" customFormat="1" ht="15.6">
      <c r="A856" s="241"/>
      <c r="B856" s="254"/>
      <c r="C856" s="243"/>
      <c r="D856" s="244"/>
      <c r="E856" s="245"/>
      <c r="F856" s="245"/>
      <c r="G856" s="255"/>
      <c r="H856" s="243"/>
    </row>
    <row r="857" spans="1:8" s="190" customFormat="1" ht="17.399999999999999">
      <c r="A857" s="198"/>
      <c r="B857" s="199"/>
      <c r="C857" s="200"/>
      <c r="D857" s="201"/>
      <c r="E857" s="207"/>
      <c r="F857" s="207"/>
      <c r="G857" s="208">
        <f>ROUND(SUM(G855:G856),0)</f>
        <v>5</v>
      </c>
      <c r="H857" s="205" t="s">
        <v>9</v>
      </c>
    </row>
    <row r="858" spans="1:8" s="190" customFormat="1" ht="17.399999999999999">
      <c r="A858" s="241"/>
      <c r="B858" s="242"/>
      <c r="C858" s="243"/>
      <c r="D858" s="244"/>
      <c r="E858" s="245"/>
      <c r="F858" s="245"/>
      <c r="G858" s="246"/>
      <c r="H858" s="247"/>
    </row>
    <row r="859" spans="1:8" s="190" customFormat="1" ht="17.399999999999999">
      <c r="A859" s="198"/>
      <c r="B859" s="199"/>
      <c r="C859" s="200"/>
      <c r="D859" s="201"/>
      <c r="E859" s="207"/>
      <c r="F859" s="207" t="s">
        <v>33</v>
      </c>
      <c r="G859" s="208">
        <f>G857+G853+G839</f>
        <v>22</v>
      </c>
      <c r="H859" s="205" t="s">
        <v>9</v>
      </c>
    </row>
    <row r="860" spans="1:8" s="190" customFormat="1" ht="17.399999999999999">
      <c r="A860" s="241">
        <f>A854+1</f>
        <v>71</v>
      </c>
      <c r="B860" s="242" t="s">
        <v>638</v>
      </c>
      <c r="C860" s="243"/>
      <c r="D860" s="244"/>
      <c r="E860" s="245"/>
      <c r="F860" s="245"/>
      <c r="G860" s="246"/>
      <c r="H860" s="247"/>
    </row>
    <row r="861" spans="1:8" s="190" customFormat="1" ht="18">
      <c r="A861" s="241"/>
      <c r="B861" s="257" t="s">
        <v>19</v>
      </c>
      <c r="C861" s="200">
        <v>1</v>
      </c>
      <c r="D861" s="201">
        <v>1</v>
      </c>
      <c r="E861" s="207"/>
      <c r="F861" s="207"/>
      <c r="G861" s="204">
        <f t="shared" ref="G861:G862" si="63">PRODUCT(C861:F861)</f>
        <v>1</v>
      </c>
      <c r="H861" s="247"/>
    </row>
    <row r="862" spans="1:8" s="190" customFormat="1" ht="18">
      <c r="A862" s="241"/>
      <c r="B862" s="257" t="s">
        <v>657</v>
      </c>
      <c r="C862" s="200">
        <v>1</v>
      </c>
      <c r="D862" s="201">
        <v>1</v>
      </c>
      <c r="E862" s="207"/>
      <c r="F862" s="207"/>
      <c r="G862" s="204">
        <f t="shared" si="63"/>
        <v>1</v>
      </c>
      <c r="H862" s="247"/>
    </row>
    <row r="863" spans="1:8" s="190" customFormat="1" ht="18">
      <c r="A863" s="241"/>
      <c r="B863" s="257"/>
      <c r="C863" s="243"/>
      <c r="D863" s="244"/>
      <c r="E863" s="245"/>
      <c r="F863" s="245"/>
      <c r="G863" s="208">
        <f>ROUND(SUM(G861:G862),0)</f>
        <v>2</v>
      </c>
      <c r="H863" s="205" t="s">
        <v>169</v>
      </c>
    </row>
    <row r="864" spans="1:8" s="190" customFormat="1" ht="17.399999999999999">
      <c r="A864" s="198">
        <f>A860+1</f>
        <v>72</v>
      </c>
      <c r="B864" s="199" t="s">
        <v>656</v>
      </c>
      <c r="C864" s="200"/>
      <c r="D864" s="201"/>
      <c r="E864" s="207"/>
      <c r="F864" s="207"/>
      <c r="G864" s="208"/>
      <c r="H864" s="205"/>
    </row>
    <row r="865" spans="1:10" s="190" customFormat="1" ht="17.399999999999999">
      <c r="A865" s="198"/>
      <c r="B865" s="199" t="s">
        <v>658</v>
      </c>
      <c r="C865" s="200">
        <v>1</v>
      </c>
      <c r="D865" s="201">
        <v>1</v>
      </c>
      <c r="E865" s="207"/>
      <c r="F865" s="207"/>
      <c r="G865" s="204">
        <f>PRODUCT(C865:F865)</f>
        <v>1</v>
      </c>
      <c r="H865" s="200"/>
    </row>
    <row r="866" spans="1:10" s="190" customFormat="1" ht="17.399999999999999">
      <c r="A866" s="198"/>
      <c r="B866" s="199"/>
      <c r="C866" s="205"/>
      <c r="D866" s="207"/>
      <c r="E866" s="207"/>
      <c r="F866" s="207"/>
      <c r="G866" s="204"/>
      <c r="H866" s="200"/>
    </row>
    <row r="867" spans="1:10" s="190" customFormat="1" ht="17.399999999999999">
      <c r="A867" s="198"/>
      <c r="B867" s="199"/>
      <c r="C867" s="205"/>
      <c r="D867" s="207"/>
      <c r="E867" s="207"/>
      <c r="F867" s="207"/>
      <c r="G867" s="208">
        <f>ROUND(SUM(G865:G866),0)</f>
        <v>1</v>
      </c>
      <c r="H867" s="205" t="s">
        <v>169</v>
      </c>
    </row>
    <row r="868" spans="1:10" s="190" customFormat="1" ht="17.399999999999999">
      <c r="A868" s="198">
        <f>A864+1</f>
        <v>73</v>
      </c>
      <c r="B868" s="199" t="s">
        <v>566</v>
      </c>
      <c r="C868" s="200"/>
      <c r="D868" s="201"/>
      <c r="E868" s="207"/>
      <c r="F868" s="207"/>
      <c r="G868" s="208"/>
      <c r="H868" s="205"/>
    </row>
    <row r="869" spans="1:10" s="190" customFormat="1" ht="17.399999999999999">
      <c r="A869" s="198"/>
      <c r="B869" s="199" t="s">
        <v>671</v>
      </c>
      <c r="C869" s="200">
        <v>1</v>
      </c>
      <c r="D869" s="201">
        <v>1</v>
      </c>
      <c r="E869" s="207"/>
      <c r="F869" s="207"/>
      <c r="G869" s="204">
        <f>PRODUCT(C869:F869)</f>
        <v>1</v>
      </c>
      <c r="H869" s="200"/>
    </row>
    <row r="870" spans="1:10" s="190" customFormat="1" ht="17.399999999999999">
      <c r="A870" s="198"/>
      <c r="B870" s="199"/>
      <c r="C870" s="205"/>
      <c r="D870" s="207"/>
      <c r="E870" s="207"/>
      <c r="F870" s="207"/>
      <c r="G870" s="204"/>
      <c r="H870" s="200"/>
    </row>
    <row r="871" spans="1:10" s="190" customFormat="1" ht="17.399999999999999">
      <c r="A871" s="198"/>
      <c r="B871" s="199"/>
      <c r="C871" s="205"/>
      <c r="D871" s="207"/>
      <c r="E871" s="207"/>
      <c r="F871" s="207"/>
      <c r="G871" s="208">
        <f>ROUND(SUM(G869:G870),0)</f>
        <v>1</v>
      </c>
      <c r="H871" s="205" t="s">
        <v>169</v>
      </c>
    </row>
    <row r="872" spans="1:10" s="190" customFormat="1" ht="15.6">
      <c r="A872" s="192"/>
      <c r="B872" s="193"/>
      <c r="C872" s="194"/>
      <c r="D872" s="194"/>
      <c r="E872" s="194"/>
      <c r="F872" s="194"/>
      <c r="G872" s="194"/>
      <c r="H872" s="194"/>
    </row>
    <row r="873" spans="1:10" s="190" customFormat="1" ht="15.6">
      <c r="A873" s="192"/>
      <c r="B873" s="193"/>
      <c r="C873" s="194"/>
      <c r="D873" s="194"/>
      <c r="E873" s="194"/>
      <c r="F873" s="194"/>
      <c r="G873" s="194"/>
      <c r="H873" s="194"/>
    </row>
    <row r="874" spans="1:10" s="190" customFormat="1" ht="15.6">
      <c r="A874" s="7"/>
      <c r="B874" s="8"/>
      <c r="C874" s="9"/>
      <c r="D874" s="9"/>
      <c r="E874" s="9"/>
      <c r="F874" s="9"/>
      <c r="G874" s="9"/>
      <c r="H874" s="9"/>
    </row>
    <row r="875" spans="1:10" s="190" customFormat="1" ht="15.6">
      <c r="A875" s="7"/>
      <c r="B875" s="8"/>
      <c r="C875" s="9"/>
      <c r="D875" s="9"/>
      <c r="E875" s="9"/>
      <c r="F875" s="9"/>
      <c r="G875" s="9"/>
      <c r="H875" s="9"/>
    </row>
    <row r="876" spans="1:10" s="190" customFormat="1" ht="15.6">
      <c r="A876" s="7"/>
      <c r="B876" s="8"/>
      <c r="C876" s="9"/>
      <c r="D876" s="9"/>
      <c r="E876" s="9"/>
      <c r="F876" s="9"/>
      <c r="G876" s="9"/>
      <c r="H876" s="9"/>
    </row>
    <row r="877" spans="1:10" s="190" customFormat="1" ht="15.6">
      <c r="A877" s="7"/>
      <c r="B877" s="8"/>
      <c r="C877" s="9"/>
      <c r="D877" s="9"/>
      <c r="E877" s="9"/>
      <c r="F877" s="9"/>
      <c r="G877" s="9"/>
      <c r="H877" s="9"/>
    </row>
    <row r="878" spans="1:10" s="190" customFormat="1" ht="15.6">
      <c r="A878" s="7"/>
      <c r="B878" s="8"/>
      <c r="C878" s="9"/>
      <c r="D878" s="9"/>
      <c r="E878" s="9"/>
      <c r="F878" s="9"/>
      <c r="G878" s="9"/>
      <c r="H878" s="9"/>
      <c r="J878" s="2"/>
    </row>
    <row r="879" spans="1:10" s="190" customFormat="1" ht="15.6">
      <c r="A879" s="7"/>
      <c r="B879" s="8"/>
      <c r="C879" s="9"/>
      <c r="D879" s="9"/>
      <c r="E879" s="9"/>
      <c r="F879" s="9"/>
      <c r="G879" s="9"/>
      <c r="H879" s="9"/>
      <c r="J879" s="2"/>
    </row>
    <row r="880" spans="1:10" s="190" customFormat="1" ht="15.6">
      <c r="A880" s="7"/>
      <c r="B880" s="8"/>
      <c r="C880" s="9"/>
      <c r="D880" s="9"/>
      <c r="E880" s="9"/>
      <c r="F880" s="9"/>
      <c r="G880" s="9"/>
      <c r="H880" s="9"/>
      <c r="I880" s="1"/>
      <c r="J880" s="2"/>
    </row>
    <row r="881" spans="1:16" s="190" customFormat="1" ht="15.6">
      <c r="A881" s="7"/>
      <c r="B881" s="8"/>
      <c r="C881" s="9"/>
      <c r="D881" s="9"/>
      <c r="E881" s="9"/>
      <c r="F881" s="9"/>
      <c r="G881" s="9"/>
      <c r="H881" s="9"/>
      <c r="I881" s="1"/>
      <c r="J881"/>
    </row>
    <row r="882" spans="1:16" s="190" customFormat="1" ht="15.6">
      <c r="A882" s="7"/>
      <c r="B882" s="8"/>
      <c r="C882" s="9"/>
      <c r="D882" s="9"/>
      <c r="E882" s="9"/>
      <c r="F882" s="9"/>
      <c r="G882" s="9"/>
      <c r="H882" s="9"/>
      <c r="I882" s="1"/>
      <c r="J882"/>
    </row>
    <row r="883" spans="1:16" s="190" customFormat="1" ht="15.6">
      <c r="A883" s="7"/>
      <c r="B883" s="8"/>
      <c r="C883" s="9"/>
      <c r="D883" s="9"/>
      <c r="E883" s="9"/>
      <c r="F883" s="9"/>
      <c r="G883" s="9"/>
      <c r="H883" s="9"/>
      <c r="I883"/>
      <c r="J883"/>
    </row>
    <row r="884" spans="1:16" s="190" customFormat="1" ht="15.6">
      <c r="A884" s="7"/>
      <c r="B884" s="8"/>
      <c r="C884" s="9"/>
      <c r="D884" s="9"/>
      <c r="E884" s="9"/>
      <c r="F884" s="9"/>
      <c r="G884" s="9"/>
      <c r="H884" s="9"/>
      <c r="I884"/>
      <c r="J884"/>
    </row>
    <row r="885" spans="1:16" s="190" customFormat="1" ht="15.6">
      <c r="A885" s="7"/>
      <c r="B885" s="8"/>
      <c r="C885" s="9"/>
      <c r="D885" s="9"/>
      <c r="E885" s="9"/>
      <c r="F885" s="9"/>
      <c r="G885" s="9"/>
      <c r="H885" s="9"/>
      <c r="I885"/>
      <c r="J885"/>
    </row>
    <row r="886" spans="1:16" s="190" customFormat="1" ht="15.6">
      <c r="A886" s="7"/>
      <c r="B886" s="8"/>
      <c r="C886" s="9"/>
      <c r="D886" s="9"/>
      <c r="E886" s="9"/>
      <c r="F886" s="9"/>
      <c r="G886" s="9"/>
      <c r="H886" s="9"/>
      <c r="I886"/>
      <c r="J886"/>
    </row>
    <row r="887" spans="1:16" s="190" customFormat="1" ht="15.6">
      <c r="A887" s="7"/>
      <c r="B887" s="8"/>
      <c r="C887" s="9"/>
      <c r="D887" s="9"/>
      <c r="E887" s="9"/>
      <c r="F887" s="9"/>
      <c r="G887" s="9"/>
      <c r="H887" s="9"/>
      <c r="I887"/>
      <c r="J887"/>
    </row>
    <row r="888" spans="1:16" s="190" customFormat="1" ht="15.6">
      <c r="A888" s="7"/>
      <c r="B888" s="8"/>
      <c r="C888" s="9"/>
      <c r="D888" s="9"/>
      <c r="E888" s="9"/>
      <c r="F888" s="9"/>
      <c r="G888" s="9"/>
      <c r="H888" s="9"/>
      <c r="I888"/>
      <c r="J888"/>
      <c r="K888" s="2"/>
      <c r="L888" s="2"/>
      <c r="M888" s="2"/>
      <c r="N888" s="2"/>
      <c r="O888" s="2"/>
      <c r="P888" s="2"/>
    </row>
    <row r="889" spans="1:16" s="190" customFormat="1" ht="15.6">
      <c r="A889" s="7"/>
      <c r="B889" s="8"/>
      <c r="C889" s="9"/>
      <c r="D889" s="9"/>
      <c r="E889" s="9"/>
      <c r="F889" s="9"/>
      <c r="G889" s="9"/>
      <c r="H889" s="9"/>
      <c r="I889"/>
      <c r="J889"/>
      <c r="K889" s="2"/>
      <c r="L889" s="2"/>
      <c r="M889" s="2"/>
      <c r="N889" s="2"/>
      <c r="O889" s="2"/>
      <c r="P889" s="2"/>
    </row>
    <row r="890" spans="1:16" s="2" customFormat="1">
      <c r="A890" s="7"/>
      <c r="B890" s="8"/>
      <c r="C890" s="9"/>
      <c r="D890" s="9"/>
      <c r="E890" s="9"/>
      <c r="F890" s="9"/>
      <c r="G890" s="9"/>
      <c r="H890" s="9"/>
      <c r="I890"/>
      <c r="J890"/>
    </row>
    <row r="891" spans="1:16" s="2" customFormat="1">
      <c r="A891" s="7"/>
      <c r="B891" s="8"/>
      <c r="C891" s="9"/>
      <c r="D891" s="9"/>
      <c r="E891" s="9"/>
      <c r="F891" s="9"/>
      <c r="G891" s="9"/>
      <c r="H891" s="9"/>
      <c r="I891"/>
      <c r="J891"/>
      <c r="K891"/>
      <c r="L891"/>
      <c r="M891"/>
      <c r="N891"/>
      <c r="O891"/>
      <c r="P891"/>
    </row>
    <row r="892" spans="1:16" s="2" customFormat="1">
      <c r="A892" s="7"/>
      <c r="B892" s="8"/>
      <c r="C892" s="9"/>
      <c r="D892" s="9"/>
      <c r="E892" s="9"/>
      <c r="F892" s="9"/>
      <c r="G892" s="9"/>
      <c r="H892" s="9"/>
      <c r="I892"/>
      <c r="J892"/>
      <c r="K892"/>
      <c r="L892"/>
      <c r="M892"/>
      <c r="N892"/>
      <c r="O892"/>
      <c r="P892"/>
    </row>
  </sheetData>
  <mergeCells count="12">
    <mergeCell ref="A2:H2"/>
    <mergeCell ref="E654:F654"/>
    <mergeCell ref="E396:F396"/>
    <mergeCell ref="E424:F424"/>
    <mergeCell ref="E264:F264"/>
    <mergeCell ref="E242:F242"/>
    <mergeCell ref="E331:F331"/>
    <mergeCell ref="E203:F203"/>
    <mergeCell ref="E519:F519"/>
    <mergeCell ref="E177:F177"/>
    <mergeCell ref="E290:F290"/>
    <mergeCell ref="E635:F635"/>
  </mergeCells>
  <pageMargins left="0.7" right="0.7" top="0.75" bottom="0.75" header="0.3" footer="0.3"/>
  <pageSetup paperSize="9" scale="77" orientation="portrait" verticalDpi="1200" r:id="rId1"/>
  <rowBreaks count="1" manualBreakCount="1">
    <brk id="603"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412"/>
  <sheetViews>
    <sheetView view="pageBreakPreview" zoomScale="110" zoomScaleNormal="120" zoomScaleSheetLayoutView="11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8" ht="33" customHeight="1">
      <c r="A2" s="660" t="s">
        <v>983</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331</v>
      </c>
      <c r="C5" s="143"/>
      <c r="D5" s="17"/>
      <c r="E5" s="17"/>
      <c r="F5" s="17"/>
      <c r="G5" s="17"/>
      <c r="H5" s="143"/>
    </row>
    <row r="6" spans="1:8" ht="15" customHeight="1">
      <c r="A6" s="44"/>
      <c r="B6" s="48"/>
      <c r="C6" s="44"/>
      <c r="D6" s="42"/>
      <c r="E6" s="42"/>
      <c r="F6" s="42"/>
      <c r="G6" s="45"/>
      <c r="H6" s="44"/>
    </row>
    <row r="7" spans="1:8" ht="15" customHeight="1">
      <c r="A7" s="38">
        <f>1</f>
        <v>1</v>
      </c>
      <c r="B7" s="37" t="s">
        <v>32</v>
      </c>
      <c r="C7" s="33"/>
      <c r="D7" s="35"/>
      <c r="E7" s="35"/>
      <c r="F7" s="35"/>
      <c r="G7" s="35">
        <f>PRODUCT(C7:F7)</f>
        <v>0</v>
      </c>
      <c r="H7" s="33" t="s">
        <v>6</v>
      </c>
    </row>
    <row r="8" spans="1:8" ht="15" customHeight="1">
      <c r="A8" s="38"/>
      <c r="B8" s="37"/>
      <c r="C8" s="33"/>
      <c r="D8" s="35"/>
      <c r="E8" s="36"/>
      <c r="F8" s="36" t="s">
        <v>33</v>
      </c>
      <c r="G8" s="36">
        <f>ROUNDUP(SUM(G7)*1.1,0)</f>
        <v>0</v>
      </c>
      <c r="H8" s="38" t="s">
        <v>6</v>
      </c>
    </row>
    <row r="9" spans="1:8" ht="15" customHeight="1">
      <c r="A9" s="44"/>
      <c r="B9" s="48"/>
      <c r="C9" s="40"/>
      <c r="D9" s="42"/>
      <c r="E9" s="45"/>
      <c r="F9" s="45"/>
      <c r="G9" s="45"/>
      <c r="H9" s="44"/>
    </row>
    <row r="10" spans="1:8" ht="15" customHeight="1">
      <c r="A10" s="53">
        <f>A7+1</f>
        <v>2</v>
      </c>
      <c r="B10" s="285" t="s">
        <v>603</v>
      </c>
      <c r="C10" s="53"/>
      <c r="D10" s="51"/>
      <c r="E10" s="51"/>
      <c r="F10" s="51"/>
      <c r="G10" s="52"/>
      <c r="H10" s="53"/>
    </row>
    <row r="11" spans="1:8" ht="15" customHeight="1">
      <c r="A11" s="53"/>
      <c r="B11" s="34" t="s">
        <v>612</v>
      </c>
      <c r="C11" s="33">
        <v>1</v>
      </c>
      <c r="D11" s="35">
        <v>4.8</v>
      </c>
      <c r="E11" s="35">
        <v>3.5</v>
      </c>
      <c r="F11" s="35">
        <v>0.15</v>
      </c>
      <c r="G11" s="35">
        <f>PRODUCT(C11:F11)</f>
        <v>2.52</v>
      </c>
      <c r="H11" s="33" t="s">
        <v>7</v>
      </c>
    </row>
    <row r="12" spans="1:8" ht="15" customHeight="1">
      <c r="A12" s="53"/>
      <c r="B12" s="34"/>
      <c r="C12" s="40"/>
      <c r="D12" s="35"/>
      <c r="E12" s="35"/>
      <c r="F12" s="35"/>
      <c r="G12" s="35"/>
      <c r="H12" s="33"/>
    </row>
    <row r="13" spans="1:8" ht="15" customHeight="1">
      <c r="A13" s="53"/>
      <c r="B13" s="285"/>
      <c r="C13" s="53"/>
      <c r="D13" s="51"/>
      <c r="E13" s="51"/>
      <c r="F13" s="51"/>
      <c r="G13" s="36">
        <f>ROUND(SUM(G11:G12)*1.1,0)</f>
        <v>3</v>
      </c>
      <c r="H13" s="38" t="s">
        <v>7</v>
      </c>
    </row>
    <row r="14" spans="1:8" ht="15" customHeight="1">
      <c r="A14" s="53"/>
      <c r="B14" s="285"/>
      <c r="C14" s="53"/>
      <c r="D14" s="51"/>
      <c r="E14" s="51"/>
      <c r="F14" s="51"/>
      <c r="G14" s="52"/>
      <c r="H14" s="53"/>
    </row>
    <row r="15" spans="1:8" ht="15" customHeight="1">
      <c r="A15" s="53">
        <f>A10+1</f>
        <v>3</v>
      </c>
      <c r="B15" s="285" t="s">
        <v>604</v>
      </c>
      <c r="C15" s="53"/>
      <c r="D15" s="51"/>
      <c r="E15" s="51"/>
      <c r="F15" s="51"/>
      <c r="G15" s="52"/>
      <c r="H15" s="53"/>
    </row>
    <row r="16" spans="1:8" ht="15" customHeight="1">
      <c r="A16" s="53"/>
      <c r="B16" s="285" t="s">
        <v>606</v>
      </c>
      <c r="C16" s="53"/>
      <c r="D16" s="51"/>
      <c r="E16" s="51"/>
      <c r="F16" s="51"/>
      <c r="G16" s="52"/>
      <c r="H16" s="53"/>
    </row>
    <row r="17" spans="1:8" ht="15" customHeight="1">
      <c r="A17" s="53"/>
      <c r="B17" s="34" t="s">
        <v>38</v>
      </c>
      <c r="C17" s="33">
        <v>2</v>
      </c>
      <c r="D17" s="35">
        <f>1.8+0.15*2</f>
        <v>2.1</v>
      </c>
      <c r="E17" s="35">
        <f>1.8+0.15*2</f>
        <v>2.1</v>
      </c>
      <c r="F17" s="35">
        <v>0.1</v>
      </c>
      <c r="G17" s="35">
        <f>PRODUCT(C17:F17)</f>
        <v>0.88200000000000012</v>
      </c>
      <c r="H17" s="33" t="s">
        <v>7</v>
      </c>
    </row>
    <row r="18" spans="1:8" ht="15" customHeight="1">
      <c r="A18" s="53"/>
      <c r="B18" s="285"/>
      <c r="C18" s="53"/>
      <c r="D18" s="51"/>
      <c r="E18" s="51"/>
      <c r="F18" s="51"/>
      <c r="G18" s="36">
        <f>ROUND(SUM(G17:G17)*1.1,0)</f>
        <v>1</v>
      </c>
      <c r="H18" s="38" t="s">
        <v>7</v>
      </c>
    </row>
    <row r="19" spans="1:8" ht="15" customHeight="1">
      <c r="A19" s="53"/>
      <c r="B19" s="285"/>
      <c r="C19" s="53"/>
      <c r="D19" s="51"/>
      <c r="E19" s="51"/>
      <c r="F19" s="51"/>
      <c r="G19" s="52"/>
      <c r="H19" s="53"/>
    </row>
    <row r="20" spans="1:8" ht="15" customHeight="1">
      <c r="A20" s="53"/>
      <c r="B20" s="285" t="s">
        <v>607</v>
      </c>
      <c r="C20" s="53"/>
      <c r="D20" s="51"/>
      <c r="E20" s="51"/>
      <c r="F20" s="51"/>
      <c r="G20" s="52"/>
      <c r="H20" s="53"/>
    </row>
    <row r="21" spans="1:8" ht="15" customHeight="1">
      <c r="A21" s="53"/>
      <c r="B21" s="34" t="s">
        <v>38</v>
      </c>
      <c r="C21" s="33">
        <v>2</v>
      </c>
      <c r="D21" s="35">
        <f>1.8+0.15*2</f>
        <v>2.1</v>
      </c>
      <c r="E21" s="35">
        <f>1.8+0.15*2</f>
        <v>2.1</v>
      </c>
      <c r="F21" s="35">
        <v>0.23</v>
      </c>
      <c r="G21" s="35">
        <f>PRODUCT(C21:F21)</f>
        <v>2.0286</v>
      </c>
      <c r="H21" s="33" t="s">
        <v>7</v>
      </c>
    </row>
    <row r="22" spans="1:8" ht="15" customHeight="1">
      <c r="A22" s="53"/>
      <c r="B22" s="285"/>
      <c r="C22" s="53"/>
      <c r="D22" s="51"/>
      <c r="E22" s="51"/>
      <c r="F22" s="51"/>
      <c r="G22" s="36">
        <f>ROUND(SUM(G21:G21)*1.1,0)</f>
        <v>2</v>
      </c>
      <c r="H22" s="38" t="s">
        <v>7</v>
      </c>
    </row>
    <row r="23" spans="1:8" ht="15" customHeight="1">
      <c r="A23" s="53"/>
      <c r="B23" s="285"/>
      <c r="C23" s="53"/>
      <c r="D23" s="51"/>
      <c r="E23" s="51"/>
      <c r="F23" s="51"/>
      <c r="G23" s="52"/>
      <c r="H23" s="53"/>
    </row>
    <row r="24" spans="1:8" ht="15" customHeight="1">
      <c r="A24" s="53"/>
      <c r="B24" s="285" t="s">
        <v>605</v>
      </c>
      <c r="C24" s="53"/>
      <c r="D24" s="51"/>
      <c r="E24" s="51"/>
      <c r="F24" s="51"/>
      <c r="G24" s="52">
        <f>G22+G18</f>
        <v>3</v>
      </c>
      <c r="H24" s="38" t="s">
        <v>7</v>
      </c>
    </row>
    <row r="25" spans="1:8" ht="15" customHeight="1">
      <c r="A25" s="44"/>
      <c r="B25" s="48"/>
      <c r="C25" s="44"/>
      <c r="D25" s="42"/>
      <c r="E25" s="42"/>
      <c r="F25" s="42"/>
      <c r="G25" s="45"/>
      <c r="H25" s="44"/>
    </row>
    <row r="26" spans="1:8" ht="15" customHeight="1">
      <c r="A26" s="44">
        <f>A15+1</f>
        <v>4</v>
      </c>
      <c r="B26" s="48" t="s">
        <v>613</v>
      </c>
      <c r="C26" s="44"/>
      <c r="D26" s="42"/>
      <c r="E26" s="42"/>
      <c r="F26" s="42"/>
      <c r="G26" s="45"/>
      <c r="H26" s="44"/>
    </row>
    <row r="27" spans="1:8" ht="15" customHeight="1">
      <c r="A27" s="44"/>
      <c r="B27" s="41" t="s">
        <v>614</v>
      </c>
      <c r="C27" s="44">
        <v>1</v>
      </c>
      <c r="D27" s="42">
        <v>3.5</v>
      </c>
      <c r="E27" s="42"/>
      <c r="F27" s="42">
        <v>3.2</v>
      </c>
      <c r="G27" s="35">
        <f>PRODUCT(C27:F27)</f>
        <v>11.200000000000001</v>
      </c>
      <c r="H27" s="40" t="s">
        <v>6</v>
      </c>
    </row>
    <row r="28" spans="1:8" ht="15" customHeight="1">
      <c r="A28" s="44"/>
      <c r="B28" s="48"/>
      <c r="C28" s="44"/>
      <c r="D28" s="42"/>
      <c r="E28" s="42"/>
      <c r="F28" s="42"/>
      <c r="G28" s="45"/>
      <c r="H28" s="44"/>
    </row>
    <row r="29" spans="1:8" ht="15" customHeight="1">
      <c r="A29" s="44"/>
      <c r="B29" s="48"/>
      <c r="C29" s="44"/>
      <c r="D29" s="42"/>
      <c r="E29" s="42"/>
      <c r="F29" s="36" t="s">
        <v>33</v>
      </c>
      <c r="G29" s="36">
        <f>ROUNDUP(SUM(G27:G28)*1.1,0)</f>
        <v>13</v>
      </c>
      <c r="H29" s="38" t="s">
        <v>6</v>
      </c>
    </row>
    <row r="30" spans="1:8" ht="15" customHeight="1">
      <c r="A30" s="44">
        <f>A26+1</f>
        <v>5</v>
      </c>
      <c r="B30" s="48" t="s">
        <v>615</v>
      </c>
      <c r="C30" s="44"/>
      <c r="D30" s="42"/>
      <c r="E30" s="42"/>
      <c r="F30" s="42"/>
      <c r="G30" s="45"/>
      <c r="H30" s="44"/>
    </row>
    <row r="31" spans="1:8" ht="15" customHeight="1">
      <c r="A31" s="44"/>
      <c r="B31" s="41" t="s">
        <v>322</v>
      </c>
      <c r="C31" s="40">
        <v>1</v>
      </c>
      <c r="D31" s="42"/>
      <c r="E31" s="42"/>
      <c r="F31" s="42"/>
      <c r="G31" s="35">
        <f>PRODUCT(C31:F31)</f>
        <v>1</v>
      </c>
      <c r="H31" s="40" t="s">
        <v>356</v>
      </c>
    </row>
    <row r="32" spans="1:8" ht="15" customHeight="1">
      <c r="A32" s="44"/>
      <c r="B32" s="48"/>
      <c r="C32" s="44"/>
      <c r="D32" s="42"/>
      <c r="E32" s="42"/>
      <c r="F32" s="42"/>
      <c r="G32" s="45"/>
      <c r="H32" s="44"/>
    </row>
    <row r="33" spans="1:8" ht="15" customHeight="1">
      <c r="A33" s="44"/>
      <c r="B33" s="48"/>
      <c r="C33" s="44"/>
      <c r="D33" s="42"/>
      <c r="E33" s="42"/>
      <c r="F33" s="36" t="s">
        <v>33</v>
      </c>
      <c r="G33" s="36">
        <f>ROUNDUP(SUM(G31:G32)*1.1,0)</f>
        <v>2</v>
      </c>
      <c r="H33" s="44" t="s">
        <v>356</v>
      </c>
    </row>
    <row r="34" spans="1:8">
      <c r="A34" s="38"/>
      <c r="B34" s="37"/>
      <c r="C34" s="38"/>
      <c r="D34" s="35"/>
      <c r="E34" s="35" t="s">
        <v>34</v>
      </c>
      <c r="F34" s="35"/>
      <c r="G34" s="36"/>
      <c r="H34" s="38"/>
    </row>
    <row r="35" spans="1:8">
      <c r="A35" s="38">
        <f>A30+1</f>
        <v>6</v>
      </c>
      <c r="B35" s="37" t="s">
        <v>35</v>
      </c>
      <c r="C35" s="33"/>
      <c r="D35" s="35"/>
      <c r="E35" s="35" t="s">
        <v>34</v>
      </c>
      <c r="F35" s="35"/>
      <c r="G35" s="35"/>
      <c r="H35" s="33"/>
    </row>
    <row r="36" spans="1:8">
      <c r="A36" s="38"/>
      <c r="B36" s="37" t="s">
        <v>216</v>
      </c>
      <c r="C36" s="33"/>
      <c r="D36" s="35"/>
      <c r="E36" s="35"/>
      <c r="F36" s="35"/>
      <c r="G36" s="35"/>
      <c r="H36" s="33"/>
    </row>
    <row r="37" spans="1:8">
      <c r="A37" s="38"/>
      <c r="B37" s="37" t="s">
        <v>37</v>
      </c>
      <c r="C37" s="33"/>
      <c r="D37" s="35"/>
      <c r="E37" s="35"/>
      <c r="F37" s="35"/>
      <c r="G37" s="35"/>
      <c r="H37" s="33"/>
    </row>
    <row r="38" spans="1:8">
      <c r="A38" s="38"/>
      <c r="B38" s="34" t="s">
        <v>38</v>
      </c>
      <c r="C38" s="33">
        <v>2</v>
      </c>
      <c r="D38" s="35">
        <f>1.5+0.15*2</f>
        <v>1.8</v>
      </c>
      <c r="E38" s="35">
        <f>1.5+0.15*2</f>
        <v>1.8</v>
      </c>
      <c r="F38" s="35">
        <f>1.5</f>
        <v>1.5</v>
      </c>
      <c r="G38" s="35">
        <f>PRODUCT(C38:F38)</f>
        <v>9.7200000000000006</v>
      </c>
      <c r="H38" s="33" t="s">
        <v>7</v>
      </c>
    </row>
    <row r="39" spans="1:8">
      <c r="A39" s="38"/>
      <c r="B39" s="37" t="s">
        <v>39</v>
      </c>
      <c r="C39" s="33"/>
      <c r="D39" s="35"/>
      <c r="E39" s="35"/>
      <c r="F39" s="35"/>
      <c r="G39" s="35"/>
      <c r="H39" s="33"/>
    </row>
    <row r="40" spans="1:8">
      <c r="A40" s="38"/>
      <c r="B40" s="34" t="s">
        <v>40</v>
      </c>
      <c r="C40" s="33">
        <v>1</v>
      </c>
      <c r="D40" s="35">
        <v>12</v>
      </c>
      <c r="E40" s="35">
        <v>0.53</v>
      </c>
      <c r="F40" s="35">
        <v>0.7</v>
      </c>
      <c r="G40" s="35">
        <f>PRODUCT(C40:F40)</f>
        <v>4.452</v>
      </c>
      <c r="H40" s="33" t="s">
        <v>7</v>
      </c>
    </row>
    <row r="41" spans="1:8">
      <c r="A41" s="38"/>
      <c r="B41" s="34"/>
      <c r="C41" s="33"/>
      <c r="D41" s="35"/>
      <c r="E41" s="35"/>
      <c r="F41" s="35"/>
      <c r="G41" s="35"/>
      <c r="H41" s="33"/>
    </row>
    <row r="42" spans="1:8">
      <c r="A42" s="38"/>
      <c r="B42" s="37" t="s">
        <v>41</v>
      </c>
      <c r="C42" s="33"/>
      <c r="D42" s="35"/>
      <c r="E42" s="35"/>
      <c r="F42" s="35"/>
      <c r="G42" s="36">
        <f>ROUND(SUM(G38:G41)*1.1,0)</f>
        <v>16</v>
      </c>
      <c r="H42" s="38" t="s">
        <v>7</v>
      </c>
    </row>
    <row r="43" spans="1:8">
      <c r="A43" s="38"/>
      <c r="B43" s="37" t="s">
        <v>182</v>
      </c>
      <c r="C43" s="33"/>
      <c r="D43" s="35"/>
      <c r="E43" s="35"/>
      <c r="F43" s="35"/>
      <c r="G43" s="36"/>
      <c r="H43" s="38"/>
    </row>
    <row r="44" spans="1:8">
      <c r="A44" s="38"/>
      <c r="B44" s="34" t="str">
        <f>+B38</f>
        <v>F-1</v>
      </c>
      <c r="C44" s="33">
        <f>C38</f>
        <v>2</v>
      </c>
      <c r="D44" s="35">
        <f>D38</f>
        <v>1.8</v>
      </c>
      <c r="E44" s="35">
        <f>+E38</f>
        <v>1.8</v>
      </c>
      <c r="F44" s="35">
        <v>1.5</v>
      </c>
      <c r="G44" s="35">
        <f>PRODUCT(C44:F44)</f>
        <v>9.7200000000000006</v>
      </c>
      <c r="H44" s="33" t="s">
        <v>7</v>
      </c>
    </row>
    <row r="45" spans="1:8">
      <c r="A45" s="38"/>
      <c r="B45" s="37" t="s">
        <v>41</v>
      </c>
      <c r="C45" s="33"/>
      <c r="D45" s="35"/>
      <c r="E45" s="35"/>
      <c r="F45" s="35"/>
      <c r="G45" s="36">
        <f>ROUND(SUM(G44)*1.1,0)</f>
        <v>11</v>
      </c>
      <c r="H45" s="38" t="s">
        <v>7</v>
      </c>
    </row>
    <row r="46" spans="1:8">
      <c r="A46" s="38"/>
      <c r="B46" s="37"/>
      <c r="C46" s="33"/>
      <c r="D46" s="35"/>
      <c r="E46" s="35"/>
      <c r="F46" s="35"/>
      <c r="G46" s="36"/>
      <c r="H46" s="38"/>
    </row>
    <row r="47" spans="1:8">
      <c r="A47" s="38"/>
      <c r="B47" s="39" t="s">
        <v>42</v>
      </c>
      <c r="C47" s="33"/>
      <c r="D47" s="35"/>
      <c r="E47" s="35"/>
      <c r="F47" s="35"/>
      <c r="G47" s="36">
        <f>G45+G42</f>
        <v>27</v>
      </c>
      <c r="H47" s="38" t="s">
        <v>7</v>
      </c>
    </row>
    <row r="48" spans="1:8">
      <c r="A48" s="38"/>
      <c r="B48" s="34"/>
      <c r="C48" s="33"/>
      <c r="D48" s="35"/>
      <c r="E48" s="35"/>
      <c r="F48" s="35"/>
      <c r="G48" s="36"/>
      <c r="H48" s="38"/>
    </row>
    <row r="49" spans="1:8" ht="27.6">
      <c r="A49" s="38">
        <f>A35+1</f>
        <v>7</v>
      </c>
      <c r="B49" s="49" t="s">
        <v>43</v>
      </c>
      <c r="C49" s="50"/>
      <c r="D49" s="51"/>
      <c r="E49" s="51"/>
      <c r="F49" s="51"/>
      <c r="G49" s="52"/>
      <c r="H49" s="53"/>
    </row>
    <row r="50" spans="1:8">
      <c r="A50" s="53"/>
      <c r="B50" s="54" t="s">
        <v>44</v>
      </c>
      <c r="C50" s="50"/>
      <c r="D50" s="51"/>
      <c r="E50" s="51"/>
      <c r="F50" s="51"/>
      <c r="G50" s="52">
        <f>G47</f>
        <v>27</v>
      </c>
      <c r="H50" s="53" t="s">
        <v>7</v>
      </c>
    </row>
    <row r="51" spans="1:8">
      <c r="A51" s="53"/>
      <c r="B51" s="54" t="s">
        <v>45</v>
      </c>
      <c r="C51" s="50"/>
      <c r="D51" s="51"/>
      <c r="E51" s="51"/>
      <c r="F51" s="51"/>
      <c r="G51" s="52"/>
      <c r="H51" s="53"/>
    </row>
    <row r="52" spans="1:8">
      <c r="A52" s="53"/>
      <c r="B52" s="55" t="s">
        <v>46</v>
      </c>
      <c r="C52" s="50"/>
      <c r="D52" s="51"/>
      <c r="E52" s="51"/>
      <c r="F52" s="51"/>
      <c r="G52" s="51">
        <f>-G78</f>
        <v>-3</v>
      </c>
      <c r="H52" s="50" t="s">
        <v>7</v>
      </c>
    </row>
    <row r="53" spans="1:8">
      <c r="A53" s="44"/>
      <c r="B53" s="41" t="s">
        <v>270</v>
      </c>
      <c r="C53" s="40"/>
      <c r="D53" s="42"/>
      <c r="E53" s="42"/>
      <c r="F53" s="42"/>
      <c r="G53" s="42">
        <f>-G83</f>
        <v>-3</v>
      </c>
      <c r="H53" s="50" t="s">
        <v>7</v>
      </c>
    </row>
    <row r="54" spans="1:8">
      <c r="A54" s="53"/>
      <c r="B54" s="55" t="s">
        <v>47</v>
      </c>
      <c r="C54" s="50"/>
      <c r="D54" s="51"/>
      <c r="E54" s="51"/>
      <c r="F54" s="51"/>
      <c r="G54" s="51">
        <f>-G108</f>
        <v>-2</v>
      </c>
      <c r="H54" s="50" t="s">
        <v>7</v>
      </c>
    </row>
    <row r="55" spans="1:8">
      <c r="A55" s="53"/>
      <c r="B55" s="55" t="s">
        <v>48</v>
      </c>
      <c r="C55" s="50"/>
      <c r="D55" s="51"/>
      <c r="E55" s="51"/>
      <c r="F55" s="51"/>
      <c r="G55" s="51">
        <f>-G120</f>
        <v>-1</v>
      </c>
      <c r="H55" s="50" t="s">
        <v>7</v>
      </c>
    </row>
    <row r="56" spans="1:8">
      <c r="A56" s="53"/>
      <c r="B56" s="55" t="s">
        <v>49</v>
      </c>
      <c r="C56" s="50"/>
      <c r="D56" s="51"/>
      <c r="E56" s="51"/>
      <c r="F56" s="51"/>
      <c r="G56" s="51">
        <f>-G129</f>
        <v>-1</v>
      </c>
      <c r="H56" s="50" t="s">
        <v>7</v>
      </c>
    </row>
    <row r="57" spans="1:8">
      <c r="A57" s="53"/>
      <c r="B57" s="55" t="s">
        <v>50</v>
      </c>
      <c r="C57" s="50"/>
      <c r="D57" s="51"/>
      <c r="E57" s="51"/>
      <c r="F57" s="51"/>
      <c r="G57" s="51">
        <f>-G97</f>
        <v>-4</v>
      </c>
      <c r="H57" s="50" t="s">
        <v>7</v>
      </c>
    </row>
    <row r="58" spans="1:8">
      <c r="A58" s="38"/>
      <c r="B58" s="54" t="s">
        <v>51</v>
      </c>
      <c r="C58" s="50"/>
      <c r="D58" s="51"/>
      <c r="E58" s="51"/>
      <c r="F58" s="51"/>
      <c r="G58" s="56">
        <f>ROUND(SUM(G50:G57),0)</f>
        <v>13</v>
      </c>
      <c r="H58" s="50" t="s">
        <v>7</v>
      </c>
    </row>
    <row r="59" spans="1:8">
      <c r="A59" s="53"/>
      <c r="B59" s="54"/>
      <c r="C59" s="50"/>
      <c r="D59" s="51"/>
      <c r="E59" s="51"/>
      <c r="F59" s="51"/>
      <c r="G59" s="57"/>
      <c r="H59" s="50"/>
    </row>
    <row r="60" spans="1:8">
      <c r="A60" s="53"/>
      <c r="B60" s="58" t="s">
        <v>52</v>
      </c>
      <c r="C60" s="59">
        <v>1</v>
      </c>
      <c r="D60" s="51">
        <v>4.5</v>
      </c>
      <c r="E60" s="51">
        <v>3</v>
      </c>
      <c r="F60" s="51">
        <v>0.3</v>
      </c>
      <c r="G60" s="51">
        <f>PRODUCT(C60:F60)</f>
        <v>4.05</v>
      </c>
      <c r="H60" s="50" t="s">
        <v>7</v>
      </c>
    </row>
    <row r="61" spans="1:8">
      <c r="A61" s="53"/>
      <c r="B61" s="58"/>
      <c r="C61" s="59"/>
      <c r="D61" s="51"/>
      <c r="E61" s="51"/>
      <c r="F61" s="51"/>
      <c r="G61" s="60"/>
      <c r="H61" s="50"/>
    </row>
    <row r="62" spans="1:8">
      <c r="A62" s="53"/>
      <c r="B62" s="54" t="s">
        <v>53</v>
      </c>
      <c r="C62" s="50"/>
      <c r="D62" s="51"/>
      <c r="E62" s="51"/>
      <c r="F62" s="51"/>
      <c r="G62" s="56">
        <f>ROUNDUP((G58+G60)-G64,0)</f>
        <v>7</v>
      </c>
      <c r="H62" s="53" t="s">
        <v>7</v>
      </c>
    </row>
    <row r="63" spans="1:8">
      <c r="A63" s="53"/>
      <c r="B63" s="54"/>
      <c r="C63" s="50"/>
      <c r="D63" s="51"/>
      <c r="E63" s="51"/>
      <c r="F63" s="51"/>
      <c r="G63" s="57"/>
      <c r="H63" s="53"/>
    </row>
    <row r="64" spans="1:8" ht="27.6">
      <c r="A64" s="53"/>
      <c r="B64" s="49" t="s">
        <v>54</v>
      </c>
      <c r="C64" s="61">
        <v>0.4</v>
      </c>
      <c r="D64" s="51" t="s">
        <v>55</v>
      </c>
      <c r="E64" s="51">
        <f>G50</f>
        <v>27</v>
      </c>
      <c r="F64" s="51"/>
      <c r="G64" s="52">
        <f>C64*E64</f>
        <v>10.8</v>
      </c>
      <c r="H64" s="53" t="s">
        <v>7</v>
      </c>
    </row>
    <row r="65" spans="1:8">
      <c r="A65" s="53"/>
      <c r="B65" s="62" t="s">
        <v>56</v>
      </c>
      <c r="C65" s="33"/>
      <c r="D65" s="35"/>
      <c r="E65" s="35"/>
      <c r="F65" s="35"/>
      <c r="G65" s="57">
        <f>G50-G64</f>
        <v>16.2</v>
      </c>
      <c r="H65" s="38" t="s">
        <v>7</v>
      </c>
    </row>
    <row r="66" spans="1:8">
      <c r="A66" s="38"/>
      <c r="B66" s="43"/>
      <c r="C66" s="33"/>
      <c r="D66" s="35"/>
      <c r="E66" s="35"/>
      <c r="F66" s="35"/>
      <c r="G66" s="35"/>
      <c r="H66" s="33"/>
    </row>
    <row r="67" spans="1:8">
      <c r="A67" s="38">
        <f>A49+1</f>
        <v>8</v>
      </c>
      <c r="B67" s="37" t="s">
        <v>57</v>
      </c>
      <c r="C67" s="33"/>
      <c r="D67" s="35"/>
      <c r="E67" s="35"/>
      <c r="F67" s="35"/>
      <c r="G67" s="35"/>
      <c r="H67" s="33"/>
    </row>
    <row r="68" spans="1:8">
      <c r="A68" s="38"/>
      <c r="B68" s="37" t="s">
        <v>259</v>
      </c>
      <c r="C68" s="33"/>
      <c r="D68" s="35"/>
      <c r="E68" s="35"/>
      <c r="F68" s="35"/>
      <c r="G68" s="35"/>
      <c r="H68" s="33"/>
    </row>
    <row r="69" spans="1:8">
      <c r="A69" s="38"/>
      <c r="B69" s="34" t="str">
        <f>+B38</f>
        <v>F-1</v>
      </c>
      <c r="C69" s="33">
        <f>+C38</f>
        <v>2</v>
      </c>
      <c r="D69" s="35">
        <f>+D38</f>
        <v>1.8</v>
      </c>
      <c r="E69" s="35">
        <f>+E38</f>
        <v>1.8</v>
      </c>
      <c r="F69" s="35">
        <v>0.1</v>
      </c>
      <c r="G69" s="35">
        <f>PRODUCT(C69:F69)</f>
        <v>0.64800000000000013</v>
      </c>
      <c r="H69" s="33" t="s">
        <v>7</v>
      </c>
    </row>
    <row r="70" spans="1:8">
      <c r="A70" s="38"/>
      <c r="B70" s="34"/>
      <c r="C70" s="33"/>
      <c r="D70" s="35"/>
      <c r="E70" s="35"/>
      <c r="F70" s="36" t="s">
        <v>33</v>
      </c>
      <c r="G70" s="36">
        <f>SUM(G69:G69)*1.1</f>
        <v>0.71280000000000021</v>
      </c>
      <c r="H70" s="38" t="s">
        <v>7</v>
      </c>
    </row>
    <row r="71" spans="1:8">
      <c r="A71" s="38"/>
      <c r="B71" s="37" t="s">
        <v>39</v>
      </c>
      <c r="C71" s="33"/>
      <c r="D71" s="35"/>
      <c r="E71" s="35"/>
      <c r="F71" s="35"/>
      <c r="G71" s="35"/>
      <c r="H71" s="33"/>
    </row>
    <row r="72" spans="1:8">
      <c r="A72" s="38"/>
      <c r="B72" s="34" t="str">
        <f>B40</f>
        <v>ALL Round Length</v>
      </c>
      <c r="C72" s="33">
        <f>C40</f>
        <v>1</v>
      </c>
      <c r="D72" s="33">
        <f>D40</f>
        <v>12</v>
      </c>
      <c r="E72" s="35">
        <f>E40-0.15*2+0.075*2</f>
        <v>0.38</v>
      </c>
      <c r="F72" s="35">
        <v>0.1</v>
      </c>
      <c r="G72" s="35">
        <f>PRODUCT(C72:F72)</f>
        <v>0.45600000000000007</v>
      </c>
      <c r="H72" s="33" t="s">
        <v>7</v>
      </c>
    </row>
    <row r="73" spans="1:8">
      <c r="A73" s="38"/>
      <c r="B73" s="34"/>
      <c r="C73" s="33"/>
      <c r="D73" s="33"/>
      <c r="E73" s="35"/>
      <c r="F73" s="36" t="s">
        <v>33</v>
      </c>
      <c r="G73" s="36">
        <f>SUM(G72:G72)*1.1</f>
        <v>0.50160000000000016</v>
      </c>
      <c r="H73" s="38" t="s">
        <v>7</v>
      </c>
    </row>
    <row r="74" spans="1:8">
      <c r="A74" s="38"/>
      <c r="B74" s="37" t="s">
        <v>58</v>
      </c>
      <c r="C74" s="33"/>
      <c r="D74" s="35"/>
      <c r="E74" s="35"/>
      <c r="F74" s="35"/>
      <c r="G74" s="35"/>
      <c r="H74" s="33"/>
    </row>
    <row r="75" spans="1:8">
      <c r="A75" s="38"/>
      <c r="B75" s="34" t="s">
        <v>322</v>
      </c>
      <c r="C75" s="33">
        <v>1</v>
      </c>
      <c r="D75" s="35">
        <v>4.5</v>
      </c>
      <c r="E75" s="35">
        <v>2.6</v>
      </c>
      <c r="F75" s="35">
        <v>0.1</v>
      </c>
      <c r="G75" s="35">
        <f t="shared" ref="G75" si="0">PRODUCT(C75:F75)</f>
        <v>1.1700000000000002</v>
      </c>
      <c r="H75" s="33" t="s">
        <v>7</v>
      </c>
    </row>
    <row r="76" spans="1:8">
      <c r="A76" s="38"/>
      <c r="B76" s="37" t="s">
        <v>41</v>
      </c>
      <c r="C76" s="33"/>
      <c r="D76" s="35"/>
      <c r="E76" s="35"/>
      <c r="F76" s="36" t="s">
        <v>33</v>
      </c>
      <c r="G76" s="36">
        <f>SUM(G75:G75)*1.1</f>
        <v>1.2870000000000004</v>
      </c>
      <c r="H76" s="38" t="s">
        <v>7</v>
      </c>
    </row>
    <row r="77" spans="1:8">
      <c r="A77" s="38"/>
      <c r="B77" s="37"/>
      <c r="C77" s="33"/>
      <c r="D77" s="35"/>
      <c r="E77" s="35"/>
      <c r="F77" s="35"/>
      <c r="G77" s="36"/>
      <c r="H77" s="38"/>
    </row>
    <row r="78" spans="1:8">
      <c r="A78" s="38"/>
      <c r="B78" s="37" t="s">
        <v>59</v>
      </c>
      <c r="C78" s="33"/>
      <c r="D78" s="35"/>
      <c r="E78" s="35"/>
      <c r="F78" s="35"/>
      <c r="G78" s="36">
        <f>ROUND(G70+G73+G76,0)</f>
        <v>3</v>
      </c>
      <c r="H78" s="38" t="s">
        <v>7</v>
      </c>
    </row>
    <row r="79" spans="1:8">
      <c r="A79" s="44"/>
      <c r="B79" s="48"/>
      <c r="C79" s="40"/>
      <c r="D79" s="42"/>
      <c r="E79" s="42"/>
      <c r="F79" s="42"/>
      <c r="G79" s="45"/>
      <c r="H79" s="44"/>
    </row>
    <row r="80" spans="1:8">
      <c r="A80" s="38">
        <f>A67+1</f>
        <v>9</v>
      </c>
      <c r="B80" s="48" t="s">
        <v>587</v>
      </c>
      <c r="C80" s="33"/>
      <c r="D80" s="35"/>
      <c r="E80" s="35"/>
      <c r="F80" s="35"/>
      <c r="G80" s="35"/>
      <c r="H80" s="33"/>
    </row>
    <row r="81" spans="1:8">
      <c r="A81" s="38"/>
      <c r="B81" s="37" t="s">
        <v>583</v>
      </c>
      <c r="C81" s="33"/>
      <c r="D81" s="35"/>
      <c r="E81" s="35"/>
      <c r="F81" s="35"/>
      <c r="G81" s="35"/>
      <c r="H81" s="33"/>
    </row>
    <row r="82" spans="1:8">
      <c r="A82" s="38"/>
      <c r="B82" s="34" t="str">
        <f>B75</f>
        <v>Security  Extension</v>
      </c>
      <c r="C82" s="33">
        <f>C75</f>
        <v>1</v>
      </c>
      <c r="D82" s="35">
        <f>D75</f>
        <v>4.5</v>
      </c>
      <c r="E82" s="35">
        <f>E75</f>
        <v>2.6</v>
      </c>
      <c r="F82" s="35">
        <v>0.23</v>
      </c>
      <c r="G82" s="35">
        <f>PRODUCT(C82:F82)</f>
        <v>2.6910000000000003</v>
      </c>
      <c r="H82" s="33" t="s">
        <v>7</v>
      </c>
    </row>
    <row r="83" spans="1:8">
      <c r="A83" s="38"/>
      <c r="B83" s="34"/>
      <c r="C83" s="33"/>
      <c r="D83" s="35"/>
      <c r="E83" s="35"/>
      <c r="F83" s="36" t="s">
        <v>33</v>
      </c>
      <c r="G83" s="36">
        <f>ROUND(SUM(G82:G82)*1.1,0)</f>
        <v>3</v>
      </c>
      <c r="H83" s="38" t="s">
        <v>7</v>
      </c>
    </row>
    <row r="84" spans="1:8">
      <c r="A84" s="44"/>
      <c r="B84" s="48"/>
      <c r="C84" s="40"/>
      <c r="D84" s="42"/>
      <c r="E84" s="42"/>
      <c r="F84" s="42"/>
      <c r="G84" s="45"/>
      <c r="H84" s="44"/>
    </row>
    <row r="85" spans="1:8">
      <c r="A85" s="38">
        <f>A80+1</f>
        <v>10</v>
      </c>
      <c r="B85" s="37" t="s">
        <v>60</v>
      </c>
      <c r="C85" s="33"/>
      <c r="D85" s="35"/>
      <c r="E85" s="35"/>
      <c r="F85" s="35"/>
      <c r="G85" s="35"/>
      <c r="H85" s="33"/>
    </row>
    <row r="86" spans="1:8">
      <c r="A86" s="38"/>
      <c r="B86" s="34" t="s">
        <v>61</v>
      </c>
      <c r="C86" s="33">
        <v>1</v>
      </c>
      <c r="D86" s="35">
        <v>4.5</v>
      </c>
      <c r="E86" s="35">
        <v>3</v>
      </c>
      <c r="F86" s="35"/>
      <c r="G86" s="35">
        <f>ROUND(PRODUCT(C86:F86),0)</f>
        <v>14</v>
      </c>
      <c r="H86" s="33" t="s">
        <v>6</v>
      </c>
    </row>
    <row r="87" spans="1:8">
      <c r="A87" s="38"/>
      <c r="B87" s="37"/>
      <c r="C87" s="33"/>
      <c r="D87" s="35"/>
      <c r="E87" s="35"/>
      <c r="F87" s="36"/>
      <c r="G87" s="36">
        <f>ROUND(SUM(G86)*1.1,0)</f>
        <v>15</v>
      </c>
      <c r="H87" s="33" t="s">
        <v>6</v>
      </c>
    </row>
    <row r="88" spans="1:8">
      <c r="A88" s="38"/>
      <c r="B88" s="37"/>
      <c r="C88" s="33"/>
      <c r="D88" s="35"/>
      <c r="E88" s="35"/>
      <c r="F88" s="36"/>
      <c r="G88" s="36"/>
      <c r="H88" s="38"/>
    </row>
    <row r="89" spans="1:8">
      <c r="A89" s="38"/>
      <c r="B89" s="37" t="s">
        <v>185</v>
      </c>
      <c r="C89" s="33"/>
      <c r="D89" s="35"/>
      <c r="E89" s="35"/>
      <c r="F89" s="36"/>
      <c r="G89" s="36">
        <f>+G87</f>
        <v>15</v>
      </c>
      <c r="H89" s="38" t="s">
        <v>6</v>
      </c>
    </row>
    <row r="90" spans="1:8">
      <c r="A90" s="38"/>
      <c r="B90" s="37"/>
      <c r="C90" s="33"/>
      <c r="D90" s="35"/>
      <c r="E90" s="35"/>
      <c r="F90" s="36"/>
      <c r="G90" s="36"/>
      <c r="H90" s="38"/>
    </row>
    <row r="91" spans="1:8">
      <c r="A91" s="38">
        <f>A85+1</f>
        <v>11</v>
      </c>
      <c r="B91" s="37" t="s">
        <v>62</v>
      </c>
      <c r="C91" s="33"/>
      <c r="D91" s="35"/>
      <c r="E91" s="35"/>
      <c r="F91" s="36"/>
      <c r="G91" s="36"/>
      <c r="H91" s="38"/>
    </row>
    <row r="92" spans="1:8">
      <c r="A92" s="44"/>
      <c r="B92" s="48" t="s">
        <v>261</v>
      </c>
      <c r="C92" s="40"/>
      <c r="D92" s="42"/>
      <c r="E92" s="42"/>
      <c r="F92" s="45"/>
      <c r="G92" s="45"/>
      <c r="H92" s="44"/>
    </row>
    <row r="93" spans="1:8">
      <c r="A93" s="38"/>
      <c r="B93" s="37" t="s">
        <v>63</v>
      </c>
      <c r="C93" s="33"/>
      <c r="D93" s="35"/>
      <c r="E93" s="35"/>
      <c r="F93" s="36"/>
      <c r="G93" s="36"/>
      <c r="H93" s="38"/>
    </row>
    <row r="94" spans="1:8">
      <c r="A94" s="38"/>
      <c r="B94" s="34" t="s">
        <v>64</v>
      </c>
      <c r="C94" s="33">
        <f>C72</f>
        <v>1</v>
      </c>
      <c r="D94" s="35">
        <f>D72</f>
        <v>12</v>
      </c>
      <c r="E94" s="35">
        <v>0.45</v>
      </c>
      <c r="F94" s="35">
        <v>0.6</v>
      </c>
      <c r="G94" s="35">
        <f>PRODUCT(C94:F94)</f>
        <v>3.24</v>
      </c>
      <c r="H94" s="33" t="s">
        <v>7</v>
      </c>
    </row>
    <row r="95" spans="1:8">
      <c r="A95" s="38"/>
      <c r="B95" s="37"/>
      <c r="C95" s="33"/>
      <c r="D95" s="35"/>
      <c r="E95" s="35"/>
      <c r="F95" s="36"/>
      <c r="G95" s="36">
        <f>ROUND(SUM(G94)*1.1,0)</f>
        <v>4</v>
      </c>
      <c r="H95" s="38" t="s">
        <v>7</v>
      </c>
    </row>
    <row r="96" spans="1:8">
      <c r="A96" s="38"/>
      <c r="B96" s="37"/>
      <c r="C96" s="33"/>
      <c r="D96" s="35"/>
      <c r="E96" s="35"/>
      <c r="F96" s="36"/>
      <c r="G96" s="36"/>
      <c r="H96" s="33"/>
    </row>
    <row r="97" spans="1:8">
      <c r="A97" s="38"/>
      <c r="B97" s="37" t="s">
        <v>66</v>
      </c>
      <c r="C97" s="33"/>
      <c r="D97" s="35"/>
      <c r="E97" s="35"/>
      <c r="F97" s="36"/>
      <c r="G97" s="36">
        <f>G95</f>
        <v>4</v>
      </c>
      <c r="H97" s="38" t="s">
        <v>7</v>
      </c>
    </row>
    <row r="98" spans="1:8">
      <c r="A98" s="38"/>
      <c r="B98" s="37"/>
      <c r="C98" s="33"/>
      <c r="D98" s="35"/>
      <c r="E98" s="35"/>
      <c r="F98" s="36"/>
      <c r="G98" s="36"/>
      <c r="H98" s="33"/>
    </row>
    <row r="99" spans="1:8">
      <c r="A99" s="38">
        <f>A91+1</f>
        <v>12</v>
      </c>
      <c r="B99" s="37" t="s">
        <v>67</v>
      </c>
      <c r="C99" s="33"/>
      <c r="D99" s="35"/>
      <c r="E99" s="35"/>
      <c r="F99" s="35"/>
      <c r="G99" s="35"/>
      <c r="H99" s="33"/>
    </row>
    <row r="100" spans="1:8">
      <c r="A100" s="38"/>
      <c r="B100" s="34"/>
      <c r="C100" s="33"/>
      <c r="D100" s="35"/>
      <c r="E100" s="35"/>
      <c r="F100" s="35"/>
      <c r="G100" s="35">
        <f>ROUND(PRODUCT(C100:F100),0)</f>
        <v>0</v>
      </c>
      <c r="H100" s="33" t="s">
        <v>6</v>
      </c>
    </row>
    <row r="101" spans="1:8">
      <c r="A101" s="38"/>
      <c r="B101" s="37"/>
      <c r="C101" s="33"/>
      <c r="D101" s="35"/>
      <c r="E101" s="35"/>
      <c r="F101" s="36"/>
      <c r="G101" s="36">
        <f>ROUNDUP(SUM(G100)*1.1,0)</f>
        <v>0</v>
      </c>
      <c r="H101" s="33" t="s">
        <v>6</v>
      </c>
    </row>
    <row r="102" spans="1:8">
      <c r="A102" s="38"/>
      <c r="B102" s="37"/>
      <c r="C102" s="33"/>
      <c r="D102" s="35"/>
      <c r="E102" s="35"/>
      <c r="F102" s="36"/>
      <c r="G102" s="36"/>
      <c r="H102" s="38"/>
    </row>
    <row r="103" spans="1:8">
      <c r="A103" s="38"/>
      <c r="B103" s="37" t="s">
        <v>68</v>
      </c>
      <c r="C103" s="33"/>
      <c r="D103" s="35"/>
      <c r="E103" s="35"/>
      <c r="F103" s="36"/>
      <c r="G103" s="36">
        <f>+G101</f>
        <v>0</v>
      </c>
      <c r="H103" s="38" t="s">
        <v>6</v>
      </c>
    </row>
    <row r="104" spans="1:8">
      <c r="A104" s="38"/>
      <c r="B104" s="37"/>
      <c r="C104" s="33"/>
      <c r="D104" s="35"/>
      <c r="E104" s="35"/>
      <c r="F104" s="36"/>
      <c r="G104" s="36"/>
      <c r="H104" s="38"/>
    </row>
    <row r="105" spans="1:8">
      <c r="A105" s="38">
        <f>A99+1</f>
        <v>13</v>
      </c>
      <c r="B105" s="37" t="s">
        <v>69</v>
      </c>
      <c r="C105" s="33"/>
      <c r="D105" s="35"/>
      <c r="E105" s="35"/>
      <c r="F105" s="35"/>
      <c r="G105" s="36"/>
      <c r="H105" s="38"/>
    </row>
    <row r="106" spans="1:8">
      <c r="A106" s="38" t="s">
        <v>70</v>
      </c>
      <c r="B106" s="37" t="s">
        <v>259</v>
      </c>
      <c r="C106" s="33"/>
      <c r="D106" s="35"/>
      <c r="E106" s="35"/>
      <c r="F106" s="35"/>
      <c r="G106" s="35"/>
      <c r="H106" s="33"/>
    </row>
    <row r="107" spans="1:8">
      <c r="A107" s="38"/>
      <c r="B107" s="34" t="str">
        <f>B69</f>
        <v>F-1</v>
      </c>
      <c r="C107" s="33">
        <f>C69</f>
        <v>2</v>
      </c>
      <c r="D107" s="35">
        <f>D38-0.15*2</f>
        <v>1.5</v>
      </c>
      <c r="E107" s="35">
        <f>E38-0.15*2</f>
        <v>1.5</v>
      </c>
      <c r="F107" s="35">
        <v>0.45</v>
      </c>
      <c r="G107" s="35">
        <f>PRODUCT(C107:F107)</f>
        <v>2.0249999999999999</v>
      </c>
      <c r="H107" s="33" t="s">
        <v>7</v>
      </c>
    </row>
    <row r="108" spans="1:8">
      <c r="A108" s="38"/>
      <c r="B108" s="37" t="s">
        <v>71</v>
      </c>
      <c r="C108" s="33"/>
      <c r="D108" s="35"/>
      <c r="E108" s="35"/>
      <c r="F108" s="35"/>
      <c r="G108" s="36">
        <f>ROUND(SUM(G107)*1.1,0)</f>
        <v>2</v>
      </c>
      <c r="H108" s="38" t="s">
        <v>7</v>
      </c>
    </row>
    <row r="109" spans="1:8">
      <c r="A109" s="38"/>
      <c r="B109" s="37"/>
      <c r="C109" s="33"/>
      <c r="D109" s="35"/>
      <c r="E109" s="35"/>
      <c r="F109" s="35"/>
      <c r="G109" s="36"/>
      <c r="H109" s="38"/>
    </row>
    <row r="110" spans="1:8">
      <c r="A110" s="38" t="s">
        <v>72</v>
      </c>
      <c r="B110" s="37" t="s">
        <v>73</v>
      </c>
      <c r="C110" s="33"/>
      <c r="D110" s="35"/>
      <c r="E110" s="35"/>
      <c r="F110" s="35"/>
      <c r="G110" s="36"/>
      <c r="H110" s="33"/>
    </row>
    <row r="111" spans="1:8">
      <c r="A111" s="44"/>
      <c r="B111" s="48" t="s">
        <v>91</v>
      </c>
      <c r="C111" s="40"/>
      <c r="D111" s="42"/>
      <c r="E111" s="42"/>
      <c r="F111" s="42"/>
      <c r="G111" s="45"/>
      <c r="H111" s="40"/>
    </row>
    <row r="112" spans="1:8">
      <c r="A112" s="38"/>
      <c r="B112" s="37" t="s">
        <v>262</v>
      </c>
      <c r="C112" s="33"/>
      <c r="D112" s="35"/>
      <c r="E112" s="35"/>
      <c r="F112" s="35"/>
      <c r="G112" s="36"/>
      <c r="H112" s="33"/>
    </row>
    <row r="113" spans="1:8">
      <c r="A113" s="38"/>
      <c r="B113" s="34" t="s">
        <v>75</v>
      </c>
      <c r="C113" s="33">
        <f>C107</f>
        <v>2</v>
      </c>
      <c r="D113" s="35">
        <v>0.3</v>
      </c>
      <c r="E113" s="35">
        <v>0.45</v>
      </c>
      <c r="F113" s="35">
        <f>F38+F44+F60-F69-F107-F126</f>
        <v>2.4499999999999997</v>
      </c>
      <c r="G113" s="35">
        <f>PRODUCT(C113:F113)</f>
        <v>0.66149999999999998</v>
      </c>
      <c r="H113" s="33" t="s">
        <v>7</v>
      </c>
    </row>
    <row r="114" spans="1:8">
      <c r="A114" s="38"/>
      <c r="B114" s="37" t="s">
        <v>76</v>
      </c>
      <c r="C114" s="33"/>
      <c r="D114" s="35"/>
      <c r="E114" s="35"/>
      <c r="F114" s="35"/>
      <c r="G114" s="36">
        <f>ROUND(SUM(G113)*1.1,0)</f>
        <v>1</v>
      </c>
      <c r="H114" s="38" t="s">
        <v>7</v>
      </c>
    </row>
    <row r="115" spans="1:8">
      <c r="A115" s="38"/>
      <c r="B115" s="37"/>
      <c r="C115" s="33"/>
      <c r="D115" s="35"/>
      <c r="E115" s="35"/>
      <c r="F115" s="35"/>
      <c r="G115" s="36"/>
      <c r="H115" s="38"/>
    </row>
    <row r="116" spans="1:8">
      <c r="A116" s="38"/>
      <c r="B116" s="37" t="s">
        <v>263</v>
      </c>
      <c r="C116" s="33"/>
      <c r="D116" s="35"/>
      <c r="E116" s="35"/>
      <c r="F116" s="35"/>
      <c r="G116" s="35"/>
      <c r="H116" s="33"/>
    </row>
    <row r="117" spans="1:8">
      <c r="A117" s="38"/>
      <c r="B117" s="34" t="str">
        <f>B113</f>
        <v>C1</v>
      </c>
      <c r="C117" s="33">
        <f>C113</f>
        <v>2</v>
      </c>
      <c r="D117" s="35">
        <f>D113</f>
        <v>0.3</v>
      </c>
      <c r="E117" s="35">
        <f>E113</f>
        <v>0.45</v>
      </c>
      <c r="F117" s="35">
        <v>3</v>
      </c>
      <c r="G117" s="35">
        <f>PRODUCT(C117:F117)</f>
        <v>0.81</v>
      </c>
      <c r="H117" s="33" t="s">
        <v>7</v>
      </c>
    </row>
    <row r="118" spans="1:8">
      <c r="A118" s="38"/>
      <c r="B118" s="37" t="s">
        <v>41</v>
      </c>
      <c r="C118" s="33"/>
      <c r="D118" s="35"/>
      <c r="E118" s="35"/>
      <c r="F118" s="35"/>
      <c r="G118" s="36">
        <f>ROUND(SUM(G117)*1.1,0)</f>
        <v>1</v>
      </c>
      <c r="H118" s="38" t="s">
        <v>7</v>
      </c>
    </row>
    <row r="119" spans="1:8">
      <c r="A119" s="38"/>
      <c r="B119" s="37"/>
      <c r="C119" s="33"/>
      <c r="D119" s="35"/>
      <c r="E119" s="35"/>
      <c r="F119" s="35"/>
      <c r="G119" s="36"/>
      <c r="H119" s="38"/>
    </row>
    <row r="120" spans="1:8">
      <c r="A120" s="38"/>
      <c r="B120" s="37" t="s">
        <v>78</v>
      </c>
      <c r="C120" s="33"/>
      <c r="D120" s="36" t="s">
        <v>79</v>
      </c>
      <c r="E120" s="36"/>
      <c r="F120" s="35"/>
      <c r="G120" s="36">
        <f>G114</f>
        <v>1</v>
      </c>
      <c r="H120" s="38" t="s">
        <v>7</v>
      </c>
    </row>
    <row r="121" spans="1:8">
      <c r="A121" s="38"/>
      <c r="B121" s="37" t="s">
        <v>78</v>
      </c>
      <c r="C121" s="144" t="s">
        <v>264</v>
      </c>
      <c r="D121" s="145"/>
      <c r="E121" s="146"/>
      <c r="F121" s="147"/>
      <c r="G121" s="36">
        <f>G118</f>
        <v>1</v>
      </c>
      <c r="H121" s="38" t="s">
        <v>7</v>
      </c>
    </row>
    <row r="122" spans="1:8">
      <c r="A122" s="38"/>
      <c r="B122" s="37"/>
      <c r="C122" s="36"/>
      <c r="D122" s="36"/>
      <c r="E122" s="35"/>
      <c r="F122" s="36" t="s">
        <v>23</v>
      </c>
      <c r="G122" s="36">
        <f>SUM(G120:G121)</f>
        <v>2</v>
      </c>
      <c r="H122" s="38" t="s">
        <v>7</v>
      </c>
    </row>
    <row r="123" spans="1:8">
      <c r="A123" s="38"/>
      <c r="B123" s="34"/>
      <c r="C123" s="33"/>
      <c r="D123" s="35"/>
      <c r="E123" s="35"/>
      <c r="F123" s="35"/>
      <c r="G123" s="35"/>
      <c r="H123" s="33"/>
    </row>
    <row r="124" spans="1:8">
      <c r="A124" s="38" t="s">
        <v>81</v>
      </c>
      <c r="B124" s="37" t="s">
        <v>82</v>
      </c>
      <c r="C124" s="33"/>
      <c r="D124" s="35"/>
      <c r="E124" s="35"/>
      <c r="F124" s="35"/>
      <c r="G124" s="35"/>
      <c r="H124" s="33"/>
    </row>
    <row r="125" spans="1:8">
      <c r="A125" s="38"/>
      <c r="B125" s="37" t="s">
        <v>83</v>
      </c>
      <c r="C125" s="33"/>
      <c r="D125" s="35"/>
      <c r="E125" s="35"/>
      <c r="F125" s="35"/>
      <c r="G125" s="35"/>
      <c r="H125" s="33"/>
    </row>
    <row r="126" spans="1:8">
      <c r="A126" s="38"/>
      <c r="B126" s="34" t="s">
        <v>215</v>
      </c>
      <c r="C126" s="33">
        <v>2</v>
      </c>
      <c r="D126" s="35">
        <v>4.5</v>
      </c>
      <c r="E126" s="35">
        <v>0.23</v>
      </c>
      <c r="F126" s="148">
        <v>0.3</v>
      </c>
      <c r="G126" s="35">
        <f>PRODUCT(C126:F126)</f>
        <v>0.62100000000000011</v>
      </c>
      <c r="H126" s="33" t="s">
        <v>7</v>
      </c>
    </row>
    <row r="127" spans="1:8">
      <c r="A127" s="38"/>
      <c r="B127" s="37" t="s">
        <v>85</v>
      </c>
      <c r="C127" s="33"/>
      <c r="D127" s="35"/>
      <c r="E127" s="35"/>
      <c r="F127" s="148"/>
      <c r="G127" s="35"/>
      <c r="H127" s="33"/>
    </row>
    <row r="128" spans="1:8">
      <c r="A128" s="38"/>
      <c r="B128" s="34" t="s">
        <v>265</v>
      </c>
      <c r="C128" s="33">
        <v>1</v>
      </c>
      <c r="D128" s="35">
        <v>3.5</v>
      </c>
      <c r="E128" s="35">
        <v>0.23</v>
      </c>
      <c r="F128" s="148">
        <v>0.3</v>
      </c>
      <c r="G128" s="35">
        <f t="shared" ref="G128" si="1">PRODUCT(C128:F128)</f>
        <v>0.24149999999999999</v>
      </c>
      <c r="H128" s="33" t="s">
        <v>7</v>
      </c>
    </row>
    <row r="129" spans="1:8">
      <c r="A129" s="38"/>
      <c r="B129" s="37" t="s">
        <v>41</v>
      </c>
      <c r="C129" s="33"/>
      <c r="D129" s="35"/>
      <c r="E129" s="35"/>
      <c r="F129" s="35"/>
      <c r="G129" s="36">
        <f>ROUND(SUM(G126:G128)*1.1,0)</f>
        <v>1</v>
      </c>
      <c r="H129" s="38" t="s">
        <v>7</v>
      </c>
    </row>
    <row r="130" spans="1:8">
      <c r="A130" s="44"/>
      <c r="B130" s="48"/>
      <c r="C130" s="40"/>
      <c r="D130" s="42"/>
      <c r="E130" s="42"/>
      <c r="F130" s="42"/>
      <c r="G130" s="45"/>
      <c r="H130" s="44"/>
    </row>
    <row r="131" spans="1:8">
      <c r="A131" s="38" t="s">
        <v>86</v>
      </c>
      <c r="B131" s="37" t="s">
        <v>87</v>
      </c>
      <c r="C131" s="33"/>
      <c r="D131" s="35"/>
      <c r="E131" s="35"/>
      <c r="F131" s="35"/>
      <c r="G131" s="35"/>
      <c r="H131" s="33"/>
    </row>
    <row r="132" spans="1:8">
      <c r="A132" s="38"/>
      <c r="B132" s="149" t="s">
        <v>266</v>
      </c>
      <c r="C132" s="33"/>
      <c r="D132" s="35"/>
      <c r="E132" s="35"/>
      <c r="F132" s="35"/>
      <c r="G132" s="35"/>
      <c r="H132" s="33"/>
    </row>
    <row r="133" spans="1:8">
      <c r="A133" s="38"/>
      <c r="B133" s="37" t="s">
        <v>83</v>
      </c>
      <c r="C133" s="33"/>
      <c r="D133" s="35"/>
      <c r="E133" s="35"/>
      <c r="F133" s="35"/>
      <c r="G133" s="35"/>
      <c r="H133" s="33"/>
    </row>
    <row r="134" spans="1:8">
      <c r="A134" s="38"/>
      <c r="B134" s="34" t="s">
        <v>208</v>
      </c>
      <c r="C134" s="33">
        <v>2</v>
      </c>
      <c r="D134" s="35">
        <v>4.5</v>
      </c>
      <c r="E134" s="35">
        <v>0.23</v>
      </c>
      <c r="F134" s="148">
        <v>0.27500000000000002</v>
      </c>
      <c r="G134" s="35">
        <f>PRODUCT(C134:F134)</f>
        <v>0.56925000000000014</v>
      </c>
      <c r="H134" s="33" t="s">
        <v>7</v>
      </c>
    </row>
    <row r="135" spans="1:8">
      <c r="A135" s="38"/>
      <c r="B135" s="37" t="s">
        <v>85</v>
      </c>
      <c r="C135" s="33"/>
      <c r="D135" s="35"/>
      <c r="E135" s="35"/>
      <c r="F135" s="148"/>
      <c r="G135" s="35"/>
      <c r="H135" s="33"/>
    </row>
    <row r="136" spans="1:8">
      <c r="A136" s="44"/>
      <c r="B136" s="34" t="s">
        <v>209</v>
      </c>
      <c r="C136" s="40">
        <v>2</v>
      </c>
      <c r="D136" s="35">
        <v>3.5</v>
      </c>
      <c r="E136" s="42">
        <v>0.23</v>
      </c>
      <c r="F136" s="148">
        <v>0.27500000000000002</v>
      </c>
      <c r="G136" s="35">
        <f>PRODUCT(C136:F136)</f>
        <v>0.44275000000000009</v>
      </c>
      <c r="H136" s="33" t="s">
        <v>7</v>
      </c>
    </row>
    <row r="137" spans="1:8">
      <c r="A137" s="38"/>
      <c r="B137" s="37"/>
      <c r="C137" s="33"/>
      <c r="D137" s="35"/>
      <c r="E137" s="35"/>
      <c r="F137" s="36" t="s">
        <v>33</v>
      </c>
      <c r="G137" s="36">
        <f>ROUND(SUM(G134:G136)*1.1,0)</f>
        <v>1</v>
      </c>
      <c r="H137" s="36" t="s">
        <v>7</v>
      </c>
    </row>
    <row r="138" spans="1:8">
      <c r="A138" s="38"/>
      <c r="B138" s="37"/>
      <c r="C138" s="33"/>
      <c r="D138" s="35"/>
      <c r="E138" s="35"/>
      <c r="F138" s="36"/>
      <c r="G138" s="36"/>
      <c r="H138" s="36"/>
    </row>
    <row r="139" spans="1:8">
      <c r="A139" s="38"/>
      <c r="B139" s="150" t="s">
        <v>88</v>
      </c>
      <c r="C139" s="33"/>
      <c r="D139" s="36" t="s">
        <v>80</v>
      </c>
      <c r="E139" s="36"/>
      <c r="F139" s="36" t="s">
        <v>23</v>
      </c>
      <c r="G139" s="36">
        <f>G137</f>
        <v>1</v>
      </c>
      <c r="H139" s="38" t="s">
        <v>7</v>
      </c>
    </row>
    <row r="140" spans="1:8">
      <c r="A140" s="38"/>
      <c r="B140" s="37"/>
      <c r="C140" s="33"/>
      <c r="D140" s="35"/>
      <c r="E140" s="35"/>
      <c r="F140" s="35"/>
      <c r="G140" s="36"/>
      <c r="H140" s="36"/>
    </row>
    <row r="141" spans="1:8">
      <c r="A141" s="38" t="s">
        <v>89</v>
      </c>
      <c r="B141" s="37" t="s">
        <v>90</v>
      </c>
      <c r="C141" s="33"/>
      <c r="D141" s="35"/>
      <c r="E141" s="35"/>
      <c r="F141" s="35"/>
      <c r="G141" s="35"/>
      <c r="H141" s="33"/>
    </row>
    <row r="142" spans="1:8">
      <c r="A142" s="38"/>
      <c r="B142" s="37" t="s">
        <v>268</v>
      </c>
    </row>
    <row r="143" spans="1:8">
      <c r="A143" s="38"/>
      <c r="B143" s="34" t="s">
        <v>90</v>
      </c>
      <c r="C143" s="33">
        <v>1</v>
      </c>
      <c r="D143" s="35">
        <v>4.5</v>
      </c>
      <c r="E143" s="35">
        <v>3.5</v>
      </c>
      <c r="F143" s="148">
        <v>0.15</v>
      </c>
      <c r="G143" s="35">
        <f>PRODUCT(C143:F143)</f>
        <v>2.3624999999999998</v>
      </c>
      <c r="H143" s="33" t="s">
        <v>7</v>
      </c>
    </row>
    <row r="144" spans="1:8">
      <c r="A144" s="38"/>
      <c r="B144" s="34"/>
      <c r="C144" s="33"/>
      <c r="D144" s="35"/>
      <c r="E144" s="35"/>
      <c r="F144" s="35"/>
      <c r="G144" s="36" t="s">
        <v>34</v>
      </c>
      <c r="H144" s="33"/>
    </row>
    <row r="145" spans="1:14">
      <c r="A145" s="44"/>
      <c r="B145" s="41"/>
      <c r="C145" s="33"/>
      <c r="D145" s="35"/>
      <c r="E145" s="35"/>
      <c r="F145" s="35"/>
      <c r="G145" s="36">
        <f>ROUNDUP(SUM(G143:G144)*1.1,0)</f>
        <v>3</v>
      </c>
      <c r="H145" s="38" t="s">
        <v>7</v>
      </c>
    </row>
    <row r="146" spans="1:14">
      <c r="A146" s="38"/>
      <c r="B146" s="34"/>
      <c r="C146" s="33"/>
      <c r="D146" s="35"/>
      <c r="E146" s="35"/>
      <c r="F146" s="35"/>
      <c r="G146" s="36"/>
      <c r="H146" s="38"/>
    </row>
    <row r="147" spans="1:14">
      <c r="A147" s="38"/>
      <c r="B147" s="150" t="s">
        <v>90</v>
      </c>
      <c r="C147" s="33"/>
      <c r="D147" s="36" t="s">
        <v>80</v>
      </c>
      <c r="E147" s="36"/>
      <c r="F147" s="36" t="s">
        <v>23</v>
      </c>
      <c r="G147" s="36">
        <f>G145</f>
        <v>3</v>
      </c>
      <c r="H147" s="36" t="s">
        <v>7</v>
      </c>
    </row>
    <row r="148" spans="1:14">
      <c r="A148" s="44"/>
      <c r="B148" s="41"/>
      <c r="C148" s="40"/>
      <c r="D148" s="42"/>
      <c r="E148" s="42"/>
      <c r="F148" s="42"/>
      <c r="G148" s="45"/>
      <c r="H148" s="45"/>
    </row>
    <row r="149" spans="1:14">
      <c r="A149" s="38" t="s">
        <v>170</v>
      </c>
      <c r="B149" s="37" t="s">
        <v>100</v>
      </c>
      <c r="C149" s="33"/>
      <c r="D149" s="35"/>
      <c r="E149" s="35"/>
      <c r="F149" s="36"/>
      <c r="G149" s="36"/>
      <c r="H149" s="38"/>
    </row>
    <row r="150" spans="1:14">
      <c r="A150" s="38"/>
      <c r="B150" s="85"/>
      <c r="C150" s="33">
        <v>2</v>
      </c>
      <c r="D150" s="35">
        <v>4.5</v>
      </c>
      <c r="E150" s="35">
        <v>0.23</v>
      </c>
      <c r="F150" s="35">
        <v>0.3</v>
      </c>
      <c r="G150" s="35">
        <f t="shared" ref="G150:G151" si="2">PRODUCT(C150:F150)</f>
        <v>0.62100000000000011</v>
      </c>
      <c r="H150" s="33" t="s">
        <v>7</v>
      </c>
    </row>
    <row r="151" spans="1:14">
      <c r="A151" s="38"/>
      <c r="B151" s="85"/>
      <c r="C151" s="33">
        <v>1</v>
      </c>
      <c r="D151" s="35">
        <v>3.5</v>
      </c>
      <c r="E151" s="35">
        <v>0.23</v>
      </c>
      <c r="F151" s="35">
        <v>0.3</v>
      </c>
      <c r="G151" s="35">
        <f t="shared" si="2"/>
        <v>0.24149999999999999</v>
      </c>
      <c r="H151" s="33" t="s">
        <v>7</v>
      </c>
    </row>
    <row r="152" spans="1:14">
      <c r="A152" s="38"/>
      <c r="B152" s="34"/>
      <c r="C152" s="33"/>
      <c r="D152" s="35"/>
      <c r="E152" s="35"/>
      <c r="F152" s="35"/>
      <c r="G152" s="35"/>
      <c r="H152" s="33"/>
      <c r="J152" s="4"/>
      <c r="K152" s="4"/>
      <c r="L152" s="4"/>
      <c r="M152" s="4"/>
      <c r="N152" s="4"/>
    </row>
    <row r="153" spans="1:14">
      <c r="A153" s="38"/>
      <c r="B153" s="37" t="s">
        <v>100</v>
      </c>
      <c r="C153" s="33"/>
      <c r="D153" s="36" t="s">
        <v>80</v>
      </c>
      <c r="E153" s="35"/>
      <c r="F153" s="36" t="s">
        <v>23</v>
      </c>
      <c r="G153" s="36">
        <f>ROUND(SUM(G150:G152)*1.1,0)</f>
        <v>1</v>
      </c>
      <c r="H153" s="38" t="s">
        <v>7</v>
      </c>
      <c r="J153" s="4"/>
      <c r="K153" s="4"/>
      <c r="L153" s="4"/>
      <c r="M153" s="4"/>
      <c r="N153" s="4"/>
    </row>
    <row r="154" spans="1:14">
      <c r="A154" s="38"/>
      <c r="B154" s="37"/>
      <c r="C154" s="33"/>
      <c r="D154" s="35"/>
      <c r="E154" s="35"/>
      <c r="F154" s="36"/>
      <c r="G154" s="36"/>
      <c r="H154" s="38"/>
    </row>
    <row r="155" spans="1:14">
      <c r="A155" s="38" t="s">
        <v>171</v>
      </c>
      <c r="B155" s="37" t="s">
        <v>105</v>
      </c>
      <c r="C155" s="33"/>
      <c r="D155" s="35"/>
      <c r="E155" s="35"/>
      <c r="F155" s="36"/>
      <c r="G155" s="36"/>
      <c r="H155" s="38"/>
    </row>
    <row r="156" spans="1:14">
      <c r="A156" s="44"/>
      <c r="B156" s="85"/>
      <c r="C156" s="40">
        <f>C151</f>
        <v>1</v>
      </c>
      <c r="D156" s="42">
        <v>13.2</v>
      </c>
      <c r="E156" s="35">
        <v>0.6</v>
      </c>
      <c r="F156" s="35">
        <v>7.4999999999999997E-2</v>
      </c>
      <c r="G156" s="35">
        <f t="shared" ref="G156" si="3">PRODUCT(C156:F156)</f>
        <v>0.59399999999999986</v>
      </c>
      <c r="H156" s="33" t="s">
        <v>7</v>
      </c>
    </row>
    <row r="157" spans="1:14">
      <c r="A157" s="38"/>
      <c r="B157" s="34"/>
      <c r="C157" s="33"/>
      <c r="D157" s="36"/>
      <c r="E157" s="35"/>
      <c r="F157" s="36"/>
      <c r="G157" s="36">
        <f>ROUNDUP(SUM(G156:G156)*1.1,0)</f>
        <v>1</v>
      </c>
      <c r="H157" s="38" t="s">
        <v>7</v>
      </c>
    </row>
    <row r="158" spans="1:14">
      <c r="A158" s="38"/>
      <c r="B158" s="34"/>
      <c r="C158" s="33"/>
      <c r="D158" s="35"/>
      <c r="E158" s="35"/>
      <c r="F158" s="36"/>
      <c r="G158" s="36"/>
      <c r="H158" s="38"/>
    </row>
    <row r="159" spans="1:14">
      <c r="A159" s="38"/>
      <c r="B159" s="37" t="s">
        <v>106</v>
      </c>
      <c r="C159" s="11"/>
      <c r="D159" s="36" t="s">
        <v>80</v>
      </c>
      <c r="E159" s="35"/>
      <c r="F159" s="36" t="s">
        <v>23</v>
      </c>
      <c r="G159" s="36">
        <f>G157</f>
        <v>1</v>
      </c>
      <c r="H159" s="38" t="s">
        <v>7</v>
      </c>
    </row>
    <row r="160" spans="1:14">
      <c r="A160" s="38"/>
      <c r="B160" s="37"/>
      <c r="C160" s="11"/>
      <c r="D160" s="36"/>
      <c r="E160" s="35"/>
      <c r="F160" s="36"/>
      <c r="G160" s="36"/>
      <c r="H160" s="38"/>
    </row>
    <row r="161" spans="1:14">
      <c r="A161" s="38"/>
      <c r="B161" s="37" t="s">
        <v>107</v>
      </c>
      <c r="C161" s="33"/>
      <c r="D161" s="35"/>
      <c r="E161" s="35"/>
      <c r="F161" s="35"/>
      <c r="G161" s="36"/>
      <c r="H161" s="38"/>
    </row>
    <row r="162" spans="1:14">
      <c r="A162" s="38"/>
      <c r="B162" s="37" t="s">
        <v>108</v>
      </c>
      <c r="C162" s="33"/>
      <c r="D162" s="35"/>
      <c r="E162" s="35"/>
      <c r="F162" s="35"/>
      <c r="G162" s="36">
        <f>G108+G120+G129</f>
        <v>4</v>
      </c>
      <c r="H162" s="38" t="s">
        <v>7</v>
      </c>
    </row>
    <row r="163" spans="1:14">
      <c r="A163" s="38"/>
      <c r="B163" s="37" t="s">
        <v>109</v>
      </c>
      <c r="C163" s="33"/>
      <c r="D163" s="35"/>
      <c r="E163" s="35"/>
      <c r="F163" s="35"/>
      <c r="G163" s="36">
        <f>G121+G139+G147</f>
        <v>5</v>
      </c>
      <c r="H163" s="38" t="s">
        <v>7</v>
      </c>
    </row>
    <row r="164" spans="1:14" s="4" customFormat="1">
      <c r="A164" s="44"/>
      <c r="B164" s="48" t="s">
        <v>496</v>
      </c>
      <c r="C164" s="40"/>
      <c r="D164" s="42"/>
      <c r="E164" s="176"/>
      <c r="F164" s="46"/>
      <c r="G164" s="45">
        <f>G153+G159</f>
        <v>2</v>
      </c>
      <c r="H164" s="38" t="s">
        <v>7</v>
      </c>
      <c r="J164"/>
      <c r="K164"/>
      <c r="L164"/>
      <c r="M164"/>
      <c r="N164"/>
    </row>
    <row r="165" spans="1:14" s="4" customFormat="1">
      <c r="A165" s="38"/>
      <c r="B165" s="37"/>
      <c r="C165" s="33"/>
      <c r="D165" s="35"/>
      <c r="E165" s="645" t="s">
        <v>110</v>
      </c>
      <c r="F165" s="646"/>
      <c r="G165" s="36">
        <f>SUM(G162:G164)</f>
        <v>11</v>
      </c>
      <c r="H165" s="38" t="s">
        <v>7</v>
      </c>
      <c r="I165" s="5"/>
      <c r="J165"/>
      <c r="K165"/>
      <c r="L165"/>
      <c r="M165"/>
      <c r="N165"/>
    </row>
    <row r="166" spans="1:14">
      <c r="A166" s="38"/>
      <c r="B166" s="37"/>
      <c r="C166" s="33"/>
      <c r="D166" s="35"/>
      <c r="E166" s="35"/>
      <c r="F166" s="36"/>
      <c r="G166" s="36"/>
      <c r="H166" s="38"/>
    </row>
    <row r="167" spans="1:14">
      <c r="A167" s="38">
        <f>A105+1</f>
        <v>14</v>
      </c>
      <c r="B167" s="107" t="s">
        <v>111</v>
      </c>
      <c r="C167" s="108"/>
      <c r="D167" s="109"/>
      <c r="E167" s="109"/>
      <c r="F167" s="109"/>
      <c r="G167" s="109"/>
      <c r="H167" s="108"/>
    </row>
    <row r="168" spans="1:14">
      <c r="A168" s="38"/>
      <c r="B168" s="110" t="s">
        <v>112</v>
      </c>
      <c r="C168" s="108"/>
      <c r="D168" s="109">
        <f>G108</f>
        <v>2</v>
      </c>
      <c r="E168" s="109" t="s">
        <v>113</v>
      </c>
      <c r="F168" s="12">
        <v>60</v>
      </c>
      <c r="G168" s="109">
        <f t="shared" ref="G168:G175" si="4">F168*D168</f>
        <v>120</v>
      </c>
      <c r="H168" s="108" t="s">
        <v>114</v>
      </c>
    </row>
    <row r="169" spans="1:14">
      <c r="A169" s="38"/>
      <c r="B169" s="110" t="s">
        <v>115</v>
      </c>
      <c r="C169" s="108"/>
      <c r="D169" s="109">
        <f>G129</f>
        <v>1</v>
      </c>
      <c r="E169" s="109" t="s">
        <v>113</v>
      </c>
      <c r="F169" s="12">
        <v>150</v>
      </c>
      <c r="G169" s="109">
        <f t="shared" si="4"/>
        <v>150</v>
      </c>
      <c r="H169" s="108" t="s">
        <v>114</v>
      </c>
    </row>
    <row r="170" spans="1:14">
      <c r="A170" s="38"/>
      <c r="B170" s="110" t="s">
        <v>116</v>
      </c>
      <c r="C170" s="108"/>
      <c r="D170" s="109">
        <f>G122</f>
        <v>2</v>
      </c>
      <c r="E170" s="109" t="s">
        <v>113</v>
      </c>
      <c r="F170" s="12">
        <v>250</v>
      </c>
      <c r="G170" s="109">
        <f t="shared" si="4"/>
        <v>500</v>
      </c>
      <c r="H170" s="108" t="s">
        <v>114</v>
      </c>
    </row>
    <row r="171" spans="1:14">
      <c r="A171" s="38"/>
      <c r="B171" s="110" t="s">
        <v>117</v>
      </c>
      <c r="C171" s="108"/>
      <c r="D171" s="109">
        <f>G139</f>
        <v>1</v>
      </c>
      <c r="E171" s="109" t="s">
        <v>113</v>
      </c>
      <c r="F171" s="12">
        <v>250</v>
      </c>
      <c r="G171" s="109">
        <f t="shared" si="4"/>
        <v>250</v>
      </c>
      <c r="H171" s="108" t="s">
        <v>114</v>
      </c>
    </row>
    <row r="172" spans="1:14">
      <c r="A172" s="38"/>
      <c r="B172" s="110" t="s">
        <v>118</v>
      </c>
      <c r="C172" s="108"/>
      <c r="D172" s="109">
        <f>G147</f>
        <v>3</v>
      </c>
      <c r="E172" s="109" t="s">
        <v>113</v>
      </c>
      <c r="F172" s="12">
        <v>80</v>
      </c>
      <c r="G172" s="109">
        <f t="shared" si="4"/>
        <v>240</v>
      </c>
      <c r="H172" s="108" t="s">
        <v>114</v>
      </c>
    </row>
    <row r="173" spans="1:14">
      <c r="A173" s="38"/>
      <c r="B173" s="110" t="s">
        <v>410</v>
      </c>
      <c r="C173" s="108"/>
      <c r="D173" s="109">
        <v>0</v>
      </c>
      <c r="E173" s="109" t="s">
        <v>113</v>
      </c>
      <c r="F173" s="12">
        <v>100</v>
      </c>
      <c r="G173" s="109">
        <f t="shared" si="4"/>
        <v>0</v>
      </c>
      <c r="H173" s="108" t="s">
        <v>114</v>
      </c>
    </row>
    <row r="174" spans="1:14">
      <c r="A174" s="38"/>
      <c r="B174" s="111" t="s">
        <v>409</v>
      </c>
      <c r="C174" s="108"/>
      <c r="D174" s="109">
        <f>G153</f>
        <v>1</v>
      </c>
      <c r="E174" s="109" t="s">
        <v>113</v>
      </c>
      <c r="F174" s="12">
        <v>80</v>
      </c>
      <c r="G174" s="109">
        <f t="shared" si="4"/>
        <v>80</v>
      </c>
      <c r="H174" s="108" t="s">
        <v>114</v>
      </c>
    </row>
    <row r="175" spans="1:14">
      <c r="A175" s="38"/>
      <c r="B175" s="111" t="s">
        <v>412</v>
      </c>
      <c r="C175" s="108"/>
      <c r="D175" s="109">
        <f>G159</f>
        <v>1</v>
      </c>
      <c r="E175" s="109" t="s">
        <v>113</v>
      </c>
      <c r="F175" s="12">
        <v>60</v>
      </c>
      <c r="G175" s="109">
        <f t="shared" si="4"/>
        <v>60</v>
      </c>
      <c r="H175" s="108" t="s">
        <v>114</v>
      </c>
    </row>
    <row r="176" spans="1:14">
      <c r="A176" s="38"/>
      <c r="B176" s="111"/>
      <c r="C176" s="108"/>
      <c r="D176" s="109">
        <f>ROUNDUP(SUM(D168:D175),0)</f>
        <v>11</v>
      </c>
      <c r="E176" s="109"/>
      <c r="F176" s="109"/>
      <c r="G176" s="109">
        <f>ROUND(SUM(G168:G175),0)</f>
        <v>1400</v>
      </c>
      <c r="H176" s="108" t="s">
        <v>114</v>
      </c>
    </row>
    <row r="177" spans="1:8">
      <c r="A177" s="38"/>
      <c r="B177" s="111" t="s">
        <v>119</v>
      </c>
      <c r="C177" s="108"/>
      <c r="D177" s="109"/>
      <c r="E177" s="109"/>
      <c r="F177" s="109"/>
      <c r="G177" s="109">
        <f>ROUND(+G176*5%,0)</f>
        <v>70</v>
      </c>
      <c r="H177" s="108" t="s">
        <v>114</v>
      </c>
    </row>
    <row r="178" spans="1:8">
      <c r="A178" s="38"/>
      <c r="B178" s="111"/>
      <c r="C178" s="108"/>
      <c r="D178" s="109"/>
      <c r="E178" s="109"/>
      <c r="F178" s="109"/>
      <c r="G178" s="109"/>
      <c r="H178" s="108"/>
    </row>
    <row r="179" spans="1:8">
      <c r="A179" s="38"/>
      <c r="B179" s="111"/>
      <c r="C179" s="108"/>
      <c r="D179" s="109"/>
      <c r="E179" s="109"/>
      <c r="F179" s="109"/>
      <c r="G179" s="112">
        <f>SUM(G176:G178)</f>
        <v>1470</v>
      </c>
      <c r="H179" s="113" t="s">
        <v>120</v>
      </c>
    </row>
    <row r="180" spans="1:8">
      <c r="A180" s="38"/>
      <c r="B180" s="111"/>
      <c r="C180" s="108"/>
      <c r="D180" s="109"/>
      <c r="E180" s="109"/>
      <c r="F180" s="112" t="s">
        <v>121</v>
      </c>
      <c r="G180" s="112">
        <f>ROUNDUP((G179/1000),0)</f>
        <v>2</v>
      </c>
      <c r="H180" s="113" t="s">
        <v>122</v>
      </c>
    </row>
    <row r="181" spans="1:8">
      <c r="A181" s="10"/>
      <c r="B181" s="114"/>
      <c r="C181" s="11"/>
      <c r="D181" s="11"/>
      <c r="E181" s="11"/>
      <c r="F181" s="11"/>
      <c r="G181" s="11"/>
      <c r="H181" s="11"/>
    </row>
    <row r="182" spans="1:8">
      <c r="A182" s="38">
        <f>A167+1</f>
        <v>15</v>
      </c>
      <c r="B182" s="37" t="s">
        <v>123</v>
      </c>
      <c r="C182" s="11"/>
      <c r="D182" s="11"/>
      <c r="E182" s="11"/>
      <c r="F182" s="11"/>
      <c r="G182" s="11"/>
      <c r="H182" s="11"/>
    </row>
    <row r="183" spans="1:8">
      <c r="A183" s="10"/>
      <c r="B183" s="29" t="str">
        <f>+B106</f>
        <v xml:space="preserve">Under Footing </v>
      </c>
      <c r="C183" s="11"/>
      <c r="D183" s="11"/>
      <c r="E183" s="11"/>
      <c r="F183" s="11"/>
      <c r="G183" s="35"/>
      <c r="H183" s="33"/>
    </row>
    <row r="184" spans="1:8">
      <c r="A184" s="10"/>
      <c r="B184" s="114" t="str">
        <f>+B107</f>
        <v>F-1</v>
      </c>
      <c r="C184" s="11">
        <f>+C107</f>
        <v>2</v>
      </c>
      <c r="D184" s="11">
        <f>(D107*2)+(E107*2)</f>
        <v>6</v>
      </c>
      <c r="E184" s="11"/>
      <c r="F184" s="12">
        <f>+F107</f>
        <v>0.45</v>
      </c>
      <c r="G184" s="35">
        <f>PRODUCT(C184:F184)</f>
        <v>5.4</v>
      </c>
      <c r="H184" s="33" t="s">
        <v>6</v>
      </c>
    </row>
    <row r="185" spans="1:8">
      <c r="A185" s="10"/>
      <c r="B185" s="29" t="s">
        <v>269</v>
      </c>
      <c r="C185" s="11"/>
      <c r="D185" s="11"/>
      <c r="E185" s="11"/>
      <c r="F185" s="11"/>
      <c r="G185" s="36">
        <f>ROUND(SUM(G184)*1.1,0)</f>
        <v>6</v>
      </c>
      <c r="H185" s="38" t="s">
        <v>6</v>
      </c>
    </row>
    <row r="186" spans="1:8">
      <c r="A186" s="10"/>
      <c r="B186" s="29"/>
      <c r="C186" s="11"/>
      <c r="D186" s="11"/>
      <c r="E186" s="11"/>
      <c r="F186" s="11"/>
      <c r="G186" s="36"/>
      <c r="H186" s="38"/>
    </row>
    <row r="187" spans="1:8">
      <c r="A187" s="10"/>
      <c r="B187" s="29" t="str">
        <f>+B110</f>
        <v>RCC Columns</v>
      </c>
      <c r="C187" s="11"/>
      <c r="D187" s="11"/>
      <c r="E187" s="11"/>
      <c r="F187" s="11"/>
      <c r="G187" s="11"/>
      <c r="H187" s="11"/>
    </row>
    <row r="188" spans="1:8">
      <c r="A188" s="10"/>
      <c r="B188" s="29" t="str">
        <f>+B112</f>
        <v xml:space="preserve">Below FFL </v>
      </c>
      <c r="C188" s="11"/>
      <c r="D188" s="11"/>
      <c r="E188" s="11"/>
      <c r="F188" s="11"/>
      <c r="G188" s="11"/>
      <c r="H188" s="11"/>
    </row>
    <row r="189" spans="1:8">
      <c r="A189" s="10"/>
      <c r="B189" s="114" t="str">
        <f>+B113</f>
        <v>C1</v>
      </c>
      <c r="C189" s="11">
        <f>+C113</f>
        <v>2</v>
      </c>
      <c r="D189" s="11">
        <f>+(D113+E113)*2</f>
        <v>1.5</v>
      </c>
      <c r="E189" s="11"/>
      <c r="F189" s="12">
        <f>+F113</f>
        <v>2.4499999999999997</v>
      </c>
      <c r="G189" s="35">
        <f>PRODUCT(C189:F189)</f>
        <v>7.35</v>
      </c>
      <c r="H189" s="33" t="s">
        <v>6</v>
      </c>
    </row>
    <row r="190" spans="1:8">
      <c r="A190" s="10"/>
      <c r="B190" s="29"/>
      <c r="C190" s="11"/>
      <c r="D190" s="11"/>
      <c r="E190" s="11"/>
      <c r="F190" s="11"/>
      <c r="G190" s="36">
        <f>ROUND(SUM(G189:G189)*1.1,0)</f>
        <v>8</v>
      </c>
      <c r="H190" s="38" t="s">
        <v>6</v>
      </c>
    </row>
    <row r="191" spans="1:8">
      <c r="A191" s="10"/>
      <c r="B191" s="29" t="str">
        <f>+B116</f>
        <v xml:space="preserve">RCC for columns(above FFL upto GF)  </v>
      </c>
      <c r="C191" s="11"/>
      <c r="D191" s="11"/>
      <c r="E191" s="11"/>
      <c r="F191" s="11"/>
      <c r="G191" s="11"/>
      <c r="H191" s="11"/>
    </row>
    <row r="192" spans="1:8">
      <c r="A192" s="10"/>
      <c r="B192" s="114" t="str">
        <f>+B117</f>
        <v>C1</v>
      </c>
      <c r="C192" s="11">
        <f>+C117</f>
        <v>2</v>
      </c>
      <c r="D192" s="11">
        <f>+(D117+E117)*2</f>
        <v>1.5</v>
      </c>
      <c r="E192" s="11"/>
      <c r="F192" s="12">
        <f>+F117</f>
        <v>3</v>
      </c>
      <c r="G192" s="35">
        <f>PRODUCT(C192:F192)</f>
        <v>9</v>
      </c>
      <c r="H192" s="33" t="s">
        <v>6</v>
      </c>
    </row>
    <row r="193" spans="1:8">
      <c r="A193" s="10"/>
      <c r="B193" s="114"/>
      <c r="C193" s="11"/>
      <c r="D193" s="11"/>
      <c r="E193" s="11"/>
      <c r="F193" s="12"/>
      <c r="G193" s="36">
        <f>ROUND(SUM(G192:G192)*1.1,0)</f>
        <v>10</v>
      </c>
      <c r="H193" s="38" t="s">
        <v>6</v>
      </c>
    </row>
    <row r="194" spans="1:8">
      <c r="A194" s="10"/>
      <c r="B194" s="114"/>
      <c r="C194" s="11"/>
      <c r="D194" s="11"/>
      <c r="E194" s="11"/>
      <c r="F194" s="11"/>
      <c r="G194" s="11"/>
      <c r="H194" s="11"/>
    </row>
    <row r="195" spans="1:8">
      <c r="A195" s="10"/>
      <c r="B195" s="29" t="s">
        <v>124</v>
      </c>
      <c r="C195" s="33"/>
      <c r="D195" s="36" t="s">
        <v>79</v>
      </c>
      <c r="E195" s="36"/>
      <c r="F195" s="11"/>
      <c r="G195" s="115">
        <f>G190</f>
        <v>8</v>
      </c>
      <c r="H195" s="38" t="s">
        <v>6</v>
      </c>
    </row>
    <row r="196" spans="1:8">
      <c r="A196" s="10"/>
      <c r="B196" s="29" t="s">
        <v>124</v>
      </c>
      <c r="C196" s="144" t="s">
        <v>233</v>
      </c>
      <c r="D196" s="145"/>
      <c r="E196" s="146"/>
      <c r="F196" s="11"/>
      <c r="G196" s="115">
        <f>G193</f>
        <v>10</v>
      </c>
      <c r="H196" s="38" t="s">
        <v>6</v>
      </c>
    </row>
    <row r="197" spans="1:8">
      <c r="A197" s="10"/>
      <c r="B197" s="29"/>
      <c r="C197" s="10"/>
      <c r="D197" s="10"/>
      <c r="E197" s="651" t="s">
        <v>110</v>
      </c>
      <c r="F197" s="652"/>
      <c r="G197" s="115">
        <f>SUM(G195:G196)</f>
        <v>18</v>
      </c>
      <c r="H197" s="38" t="s">
        <v>6</v>
      </c>
    </row>
    <row r="198" spans="1:8">
      <c r="A198" s="63"/>
      <c r="B198" s="126"/>
      <c r="C198" s="63"/>
      <c r="D198" s="63"/>
      <c r="E198" s="259"/>
      <c r="F198" s="260"/>
      <c r="G198" s="117"/>
      <c r="H198" s="44"/>
    </row>
    <row r="199" spans="1:8">
      <c r="A199" s="10"/>
      <c r="B199" s="29" t="s">
        <v>126</v>
      </c>
      <c r="C199" s="11"/>
      <c r="D199" s="11"/>
      <c r="E199" s="11"/>
      <c r="F199" s="11"/>
      <c r="G199" s="11"/>
      <c r="H199" s="11"/>
    </row>
    <row r="200" spans="1:8">
      <c r="A200" s="10"/>
      <c r="B200" s="29" t="str">
        <f>B125</f>
        <v>Horizontal  Beams</v>
      </c>
      <c r="C200" s="11"/>
      <c r="D200" s="11"/>
      <c r="E200" s="11"/>
      <c r="F200" s="11"/>
      <c r="G200" s="35"/>
      <c r="H200" s="33"/>
    </row>
    <row r="201" spans="1:8">
      <c r="A201" s="10"/>
      <c r="B201" s="114" t="str">
        <f>B126</f>
        <v>PB1</v>
      </c>
      <c r="C201" s="11">
        <f>C126</f>
        <v>2</v>
      </c>
      <c r="D201" s="11">
        <f>D126</f>
        <v>4.5</v>
      </c>
      <c r="E201" s="11"/>
      <c r="F201" s="11">
        <f>F126*2</f>
        <v>0.6</v>
      </c>
      <c r="G201" s="35">
        <f t="shared" ref="G201:G203" si="5">PRODUCT(C201:F201)</f>
        <v>5.3999999999999995</v>
      </c>
      <c r="H201" s="33" t="s">
        <v>6</v>
      </c>
    </row>
    <row r="202" spans="1:8">
      <c r="A202" s="10"/>
      <c r="B202" s="29" t="str">
        <f>B127</f>
        <v>Vertical  Beams</v>
      </c>
      <c r="C202" s="11"/>
      <c r="D202" s="11"/>
      <c r="E202" s="11"/>
      <c r="F202" s="11"/>
      <c r="G202" s="35"/>
      <c r="H202" s="33"/>
    </row>
    <row r="203" spans="1:8">
      <c r="A203" s="10"/>
      <c r="B203" s="114" t="str">
        <f>B128</f>
        <v>PB2</v>
      </c>
      <c r="C203" s="11">
        <f>C128</f>
        <v>1</v>
      </c>
      <c r="D203" s="11">
        <f>D128</f>
        <v>3.5</v>
      </c>
      <c r="E203" s="11"/>
      <c r="F203" s="11">
        <f>F128*2</f>
        <v>0.6</v>
      </c>
      <c r="G203" s="35">
        <f t="shared" si="5"/>
        <v>2.1</v>
      </c>
      <c r="H203" s="33" t="s">
        <v>6</v>
      </c>
    </row>
    <row r="204" spans="1:8">
      <c r="A204" s="10"/>
      <c r="B204" s="114"/>
      <c r="C204" s="11"/>
      <c r="D204" s="11"/>
      <c r="E204" s="11"/>
      <c r="F204" s="11"/>
      <c r="G204" s="36">
        <f>ROUND(SUM(G201:G203)*1.1,0)</f>
        <v>8</v>
      </c>
      <c r="H204" s="38" t="s">
        <v>6</v>
      </c>
    </row>
    <row r="205" spans="1:8">
      <c r="A205" s="10"/>
      <c r="B205" s="29" t="s">
        <v>127</v>
      </c>
      <c r="C205" s="11"/>
      <c r="D205" s="11"/>
      <c r="E205" s="11"/>
      <c r="F205" s="11"/>
      <c r="G205" s="11"/>
      <c r="H205" s="11"/>
    </row>
    <row r="206" spans="1:8">
      <c r="A206" s="10"/>
      <c r="B206" s="29" t="str">
        <f>B132</f>
        <v xml:space="preserve">Ground Floor </v>
      </c>
      <c r="C206" s="11"/>
      <c r="D206" s="11"/>
      <c r="E206" s="11"/>
      <c r="F206" s="11"/>
      <c r="G206" s="11"/>
      <c r="H206" s="11"/>
    </row>
    <row r="207" spans="1:8">
      <c r="A207" s="10"/>
      <c r="B207" s="29" t="str">
        <f>B133</f>
        <v>Horizontal  Beams</v>
      </c>
      <c r="C207" s="12"/>
      <c r="D207" s="12"/>
      <c r="E207" s="12"/>
      <c r="F207" s="12"/>
      <c r="G207" s="11"/>
      <c r="H207" s="11"/>
    </row>
    <row r="208" spans="1:8">
      <c r="A208" s="10"/>
      <c r="B208" s="114" t="str">
        <f>B134</f>
        <v>RB1</v>
      </c>
      <c r="C208" s="11">
        <f>C134</f>
        <v>2</v>
      </c>
      <c r="D208" s="11">
        <f>D134</f>
        <v>4.5</v>
      </c>
      <c r="E208" s="12"/>
      <c r="F208" s="12">
        <f>E134+F134*2</f>
        <v>0.78</v>
      </c>
      <c r="G208" s="35">
        <f t="shared" ref="G208:G210" si="6">PRODUCT(C208:F208)</f>
        <v>7.0200000000000005</v>
      </c>
      <c r="H208" s="33" t="s">
        <v>6</v>
      </c>
    </row>
    <row r="209" spans="1:8">
      <c r="A209" s="10"/>
      <c r="B209" s="29" t="str">
        <f>B135</f>
        <v>Vertical  Beams</v>
      </c>
      <c r="C209" s="11"/>
      <c r="D209" s="11"/>
      <c r="E209" s="12"/>
      <c r="F209" s="12"/>
      <c r="G209" s="35"/>
      <c r="H209" s="33"/>
    </row>
    <row r="210" spans="1:8">
      <c r="A210" s="10"/>
      <c r="B210" s="114" t="str">
        <f>B136</f>
        <v>RB2</v>
      </c>
      <c r="C210" s="11">
        <f>C136</f>
        <v>2</v>
      </c>
      <c r="D210" s="11">
        <f>D136</f>
        <v>3.5</v>
      </c>
      <c r="E210" s="12"/>
      <c r="F210" s="12">
        <f>E136+F136*2</f>
        <v>0.78</v>
      </c>
      <c r="G210" s="35">
        <f t="shared" si="6"/>
        <v>5.46</v>
      </c>
      <c r="H210" s="33" t="s">
        <v>6</v>
      </c>
    </row>
    <row r="211" spans="1:8">
      <c r="A211" s="10"/>
      <c r="B211" s="114"/>
      <c r="C211" s="11"/>
      <c r="D211" s="11"/>
      <c r="E211" s="12"/>
      <c r="F211" s="12"/>
      <c r="G211" s="36">
        <f>ROUND(SUM(G208:G210)*1.1,0)</f>
        <v>14</v>
      </c>
      <c r="H211" s="38" t="s">
        <v>6</v>
      </c>
    </row>
    <row r="212" spans="1:8">
      <c r="A212" s="10"/>
      <c r="B212" s="13"/>
      <c r="C212" s="12"/>
      <c r="D212" s="12"/>
      <c r="E212" s="12"/>
      <c r="F212" s="12"/>
      <c r="G212" s="36"/>
      <c r="H212" s="38"/>
    </row>
    <row r="213" spans="1:8">
      <c r="A213" s="10"/>
      <c r="B213" s="29" t="s">
        <v>128</v>
      </c>
      <c r="C213" s="10"/>
      <c r="D213" s="10" t="s">
        <v>80</v>
      </c>
      <c r="E213" s="12"/>
      <c r="F213" s="12"/>
      <c r="G213" s="115">
        <f>G211</f>
        <v>14</v>
      </c>
      <c r="H213" s="38" t="s">
        <v>6</v>
      </c>
    </row>
    <row r="214" spans="1:8">
      <c r="A214" s="10"/>
      <c r="B214" s="29"/>
      <c r="C214" s="10"/>
      <c r="D214" s="10"/>
      <c r="E214" s="651"/>
      <c r="F214" s="652"/>
      <c r="G214" s="115"/>
      <c r="H214" s="38"/>
    </row>
    <row r="215" spans="1:8">
      <c r="A215" s="10"/>
      <c r="B215" s="29" t="s">
        <v>129</v>
      </c>
      <c r="C215" s="11"/>
      <c r="D215" s="11"/>
      <c r="E215" s="11"/>
      <c r="F215" s="11"/>
      <c r="G215" s="11"/>
      <c r="H215" s="11"/>
    </row>
    <row r="216" spans="1:8">
      <c r="A216" s="10"/>
      <c r="B216" s="13" t="str">
        <f>B142</f>
        <v xml:space="preserve">GROUND  FLOOR  </v>
      </c>
      <c r="C216" s="12"/>
      <c r="D216" s="12"/>
      <c r="E216" s="12"/>
      <c r="F216" s="12"/>
      <c r="G216" s="11"/>
      <c r="H216" s="11"/>
    </row>
    <row r="217" spans="1:8">
      <c r="A217" s="63"/>
      <c r="B217" s="13" t="str">
        <f>B143</f>
        <v>Roof Slab</v>
      </c>
      <c r="C217" s="151">
        <f>C143</f>
        <v>1</v>
      </c>
      <c r="D217" s="12">
        <f>D143</f>
        <v>4.5</v>
      </c>
      <c r="E217" s="12">
        <v>3</v>
      </c>
      <c r="F217" s="152"/>
      <c r="G217" s="35">
        <f>PRODUCT(C217:F217)</f>
        <v>13.5</v>
      </c>
      <c r="H217" s="33" t="s">
        <v>6</v>
      </c>
    </row>
    <row r="218" spans="1:8">
      <c r="A218" s="63"/>
      <c r="B218" s="13"/>
      <c r="C218" s="151"/>
      <c r="D218" s="12"/>
      <c r="E218" s="12"/>
      <c r="F218" s="152"/>
      <c r="G218" s="36">
        <f>ROUND(SUM(G216:G217)*1.1,0)</f>
        <v>15</v>
      </c>
      <c r="H218" s="38" t="s">
        <v>6</v>
      </c>
    </row>
    <row r="219" spans="1:8">
      <c r="A219" s="10"/>
      <c r="B219" s="13"/>
      <c r="C219" s="12"/>
      <c r="D219" s="12"/>
      <c r="E219" s="12"/>
      <c r="F219" s="12"/>
      <c r="G219" s="11"/>
      <c r="H219" s="11"/>
    </row>
    <row r="220" spans="1:8">
      <c r="A220" s="10"/>
      <c r="B220" s="116" t="s">
        <v>130</v>
      </c>
      <c r="C220" s="115"/>
      <c r="D220" s="10" t="s">
        <v>80</v>
      </c>
      <c r="E220" s="115"/>
      <c r="F220" s="115"/>
      <c r="G220" s="115">
        <f>G218</f>
        <v>15</v>
      </c>
      <c r="H220" s="38" t="s">
        <v>6</v>
      </c>
    </row>
    <row r="221" spans="1:8">
      <c r="A221" s="10"/>
      <c r="B221" s="116"/>
      <c r="C221" s="12"/>
      <c r="D221" s="10"/>
      <c r="E221" s="651"/>
      <c r="F221" s="652"/>
      <c r="G221" s="115"/>
      <c r="H221" s="38"/>
    </row>
    <row r="222" spans="1:8">
      <c r="A222" s="10"/>
      <c r="B222" s="13"/>
      <c r="C222" s="12"/>
      <c r="D222" s="12"/>
      <c r="E222" s="12"/>
      <c r="F222" s="12"/>
      <c r="G222" s="11"/>
      <c r="H222" s="11"/>
    </row>
    <row r="223" spans="1:8">
      <c r="A223" s="10"/>
      <c r="B223" s="116" t="s">
        <v>132</v>
      </c>
      <c r="C223" s="12"/>
      <c r="D223" s="12"/>
      <c r="E223" s="12"/>
      <c r="F223" s="12"/>
      <c r="G223" s="11"/>
      <c r="H223" s="11"/>
    </row>
    <row r="224" spans="1:8">
      <c r="A224" s="10"/>
      <c r="B224" s="13">
        <f>+B150</f>
        <v>0</v>
      </c>
      <c r="C224" s="12">
        <f>+C150</f>
        <v>2</v>
      </c>
      <c r="D224" s="12">
        <f>+D150</f>
        <v>4.5</v>
      </c>
      <c r="E224" s="12"/>
      <c r="F224" s="12">
        <v>0.8</v>
      </c>
      <c r="G224" s="35">
        <f t="shared" ref="G224:G225" si="7">PRODUCT(C224:F224)</f>
        <v>7.2</v>
      </c>
      <c r="H224" s="33" t="s">
        <v>6</v>
      </c>
    </row>
    <row r="225" spans="1:8">
      <c r="A225" s="10"/>
      <c r="B225" s="13" t="s">
        <v>133</v>
      </c>
      <c r="C225" s="12">
        <f>C224</f>
        <v>2</v>
      </c>
      <c r="D225" s="12">
        <v>3.5</v>
      </c>
      <c r="E225" s="12"/>
      <c r="F225" s="12">
        <v>0.8</v>
      </c>
      <c r="G225" s="35">
        <f t="shared" si="7"/>
        <v>5.6000000000000005</v>
      </c>
      <c r="H225" s="33" t="s">
        <v>6</v>
      </c>
    </row>
    <row r="226" spans="1:8">
      <c r="A226" s="63"/>
      <c r="B226" s="153"/>
      <c r="C226" s="152"/>
      <c r="D226" s="152"/>
      <c r="E226" s="152"/>
      <c r="F226" s="152"/>
      <c r="G226" s="42"/>
      <c r="H226" s="40"/>
    </row>
    <row r="227" spans="1:8">
      <c r="A227" s="10"/>
      <c r="B227" s="13"/>
      <c r="C227" s="12"/>
      <c r="D227" s="12"/>
      <c r="E227" s="12"/>
      <c r="F227" s="115" t="s">
        <v>33</v>
      </c>
      <c r="G227" s="36">
        <f>ROUND(SUM(G224:G225)*1.1,0)</f>
        <v>14</v>
      </c>
      <c r="H227" s="38" t="s">
        <v>6</v>
      </c>
    </row>
    <row r="228" spans="1:8">
      <c r="A228" s="10"/>
      <c r="B228" s="116" t="s">
        <v>134</v>
      </c>
      <c r="C228" s="12"/>
      <c r="D228" s="12"/>
      <c r="E228" s="12"/>
      <c r="F228" s="12"/>
      <c r="G228" s="11"/>
      <c r="H228" s="11"/>
    </row>
    <row r="229" spans="1:8">
      <c r="A229" s="10"/>
      <c r="B229" s="13"/>
      <c r="C229" s="12">
        <f>C156</f>
        <v>1</v>
      </c>
      <c r="D229" s="12">
        <f>D156</f>
        <v>13.2</v>
      </c>
      <c r="E229" s="615">
        <v>0.67500000000000004</v>
      </c>
      <c r="F229" s="12"/>
      <c r="G229" s="35">
        <f t="shared" ref="G229" si="8">PRODUCT(C229:F229)</f>
        <v>8.91</v>
      </c>
      <c r="H229" s="33" t="s">
        <v>6</v>
      </c>
    </row>
    <row r="230" spans="1:8">
      <c r="A230" s="63"/>
      <c r="B230" s="153"/>
      <c r="C230" s="152"/>
      <c r="D230" s="152"/>
      <c r="E230" s="152"/>
      <c r="F230" s="152"/>
      <c r="G230" s="42"/>
      <c r="H230" s="40"/>
    </row>
    <row r="231" spans="1:8">
      <c r="A231" s="10"/>
      <c r="B231" s="13"/>
      <c r="C231" s="12"/>
      <c r="D231" s="12"/>
      <c r="E231" s="12"/>
      <c r="F231" s="115" t="s">
        <v>33</v>
      </c>
      <c r="G231" s="36">
        <f>ROUND(SUM(G229:G230)*1.1,0)</f>
        <v>10</v>
      </c>
      <c r="H231" s="38" t="s">
        <v>6</v>
      </c>
    </row>
    <row r="232" spans="1:8">
      <c r="A232" s="82">
        <f>A182+1</f>
        <v>16</v>
      </c>
      <c r="B232" s="118" t="s">
        <v>135</v>
      </c>
      <c r="C232" s="83"/>
      <c r="D232" s="84"/>
      <c r="E232" s="84"/>
      <c r="F232" s="84"/>
      <c r="G232" s="84"/>
      <c r="H232" s="83"/>
    </row>
    <row r="233" spans="1:8">
      <c r="A233" s="82"/>
      <c r="B233" s="119" t="s">
        <v>611</v>
      </c>
      <c r="C233" s="83"/>
      <c r="D233" s="84"/>
      <c r="E233" s="84"/>
      <c r="F233" s="84"/>
      <c r="G233" s="84"/>
      <c r="H233" s="83"/>
    </row>
    <row r="234" spans="1:8">
      <c r="A234" s="82"/>
      <c r="B234" s="118" t="s">
        <v>80</v>
      </c>
      <c r="C234" s="83"/>
      <c r="D234" s="84"/>
      <c r="E234" s="84"/>
      <c r="F234" s="84"/>
      <c r="G234" s="84"/>
      <c r="H234" s="83"/>
    </row>
    <row r="235" spans="1:8">
      <c r="A235" s="82"/>
      <c r="B235" s="85" t="s">
        <v>136</v>
      </c>
      <c r="C235" s="83">
        <v>2</v>
      </c>
      <c r="D235" s="84">
        <v>4.5</v>
      </c>
      <c r="E235" s="84">
        <v>0.2</v>
      </c>
      <c r="F235" s="84">
        <f>3-0.3</f>
        <v>2.7</v>
      </c>
      <c r="G235" s="35">
        <f>PRODUCT(C235:F235)</f>
        <v>4.8600000000000003</v>
      </c>
      <c r="H235" s="83" t="s">
        <v>7</v>
      </c>
    </row>
    <row r="236" spans="1:8">
      <c r="A236" s="82"/>
      <c r="B236" s="85" t="s">
        <v>137</v>
      </c>
      <c r="C236" s="83">
        <v>1</v>
      </c>
      <c r="D236" s="84">
        <v>2.6</v>
      </c>
      <c r="E236" s="84">
        <v>0.2</v>
      </c>
      <c r="F236" s="84">
        <f>3-0.3</f>
        <v>2.7</v>
      </c>
      <c r="G236" s="35">
        <f>PRODUCT(C236:F236)</f>
        <v>1.4040000000000001</v>
      </c>
      <c r="H236" s="83" t="s">
        <v>7</v>
      </c>
    </row>
    <row r="237" spans="1:8">
      <c r="A237" s="86"/>
      <c r="B237" s="87" t="s">
        <v>200</v>
      </c>
      <c r="C237" s="88"/>
      <c r="D237" s="89"/>
      <c r="E237" s="89"/>
      <c r="F237" s="89"/>
      <c r="G237" s="42"/>
      <c r="H237" s="88"/>
    </row>
    <row r="238" spans="1:8">
      <c r="A238" s="86"/>
      <c r="B238" s="90" t="s">
        <v>271</v>
      </c>
      <c r="C238" s="88">
        <v>1</v>
      </c>
      <c r="D238" s="89">
        <v>1.05</v>
      </c>
      <c r="E238" s="89">
        <v>0.9</v>
      </c>
      <c r="F238" s="89">
        <v>0.15</v>
      </c>
      <c r="G238" s="35">
        <f>PRODUCT(C238:F238)</f>
        <v>0.14175000000000001</v>
      </c>
      <c r="H238" s="83" t="s">
        <v>7</v>
      </c>
    </row>
    <row r="239" spans="1:8">
      <c r="A239" s="86"/>
      <c r="B239" s="90"/>
      <c r="C239" s="88">
        <f>C238</f>
        <v>1</v>
      </c>
      <c r="D239" s="89">
        <f>D238</f>
        <v>1.05</v>
      </c>
      <c r="E239" s="89">
        <f>E238-0.3</f>
        <v>0.60000000000000009</v>
      </c>
      <c r="F239" s="89">
        <f>F238+0.15</f>
        <v>0.3</v>
      </c>
      <c r="G239" s="35">
        <f>PRODUCT(C239:F239)</f>
        <v>0.18900000000000003</v>
      </c>
      <c r="H239" s="83" t="s">
        <v>7</v>
      </c>
    </row>
    <row r="240" spans="1:8">
      <c r="A240" s="86"/>
      <c r="B240" s="90"/>
      <c r="C240" s="88">
        <f>C239</f>
        <v>1</v>
      </c>
      <c r="D240" s="89">
        <f>D239</f>
        <v>1.05</v>
      </c>
      <c r="E240" s="89">
        <f>E239-0.3</f>
        <v>0.3000000000000001</v>
      </c>
      <c r="F240" s="89">
        <f>F239+0.15</f>
        <v>0.44999999999999996</v>
      </c>
      <c r="G240" s="35">
        <f>PRODUCT(C240:F240)</f>
        <v>0.14175000000000004</v>
      </c>
      <c r="H240" s="83" t="s">
        <v>7</v>
      </c>
    </row>
    <row r="241" spans="1:8">
      <c r="A241" s="86"/>
      <c r="B241" s="87" t="s">
        <v>272</v>
      </c>
      <c r="C241" s="88"/>
      <c r="D241" s="89"/>
      <c r="E241" s="89"/>
      <c r="F241" s="89"/>
      <c r="G241" s="42"/>
      <c r="H241" s="88"/>
    </row>
    <row r="242" spans="1:8">
      <c r="A242" s="86"/>
      <c r="B242" s="90" t="s">
        <v>307</v>
      </c>
      <c r="C242" s="88">
        <v>1</v>
      </c>
      <c r="D242" s="89">
        <v>0.9</v>
      </c>
      <c r="E242" s="84">
        <v>0.2</v>
      </c>
      <c r="F242" s="89">
        <v>2.1</v>
      </c>
      <c r="G242" s="35">
        <f>-PRODUCT(C242:F242)</f>
        <v>-0.37800000000000006</v>
      </c>
      <c r="H242" s="83" t="s">
        <v>7</v>
      </c>
    </row>
    <row r="243" spans="1:8">
      <c r="A243" s="86"/>
      <c r="B243" s="90" t="s">
        <v>323</v>
      </c>
      <c r="C243" s="88">
        <v>1</v>
      </c>
      <c r="D243" s="89">
        <v>1.2</v>
      </c>
      <c r="E243" s="84">
        <v>0.2</v>
      </c>
      <c r="F243" s="89">
        <v>1.2</v>
      </c>
      <c r="G243" s="35">
        <f>-PRODUCT(C243:F243)</f>
        <v>-0.28799999999999998</v>
      </c>
      <c r="H243" s="83" t="s">
        <v>7</v>
      </c>
    </row>
    <row r="244" spans="1:8">
      <c r="A244" s="86"/>
      <c r="B244" s="90" t="s">
        <v>324</v>
      </c>
      <c r="C244" s="88">
        <v>1</v>
      </c>
      <c r="D244" s="89">
        <v>2.4</v>
      </c>
      <c r="E244" s="84">
        <v>0.2</v>
      </c>
      <c r="F244" s="89">
        <v>1.2</v>
      </c>
      <c r="G244" s="35">
        <f>-PRODUCT(C244:F244)</f>
        <v>-0.57599999999999996</v>
      </c>
      <c r="H244" s="83" t="s">
        <v>7</v>
      </c>
    </row>
    <row r="245" spans="1:8">
      <c r="A245" s="86"/>
      <c r="B245" s="90" t="s">
        <v>325</v>
      </c>
      <c r="C245" s="88">
        <v>2</v>
      </c>
      <c r="D245" s="89">
        <v>2.6</v>
      </c>
      <c r="E245" s="84">
        <v>0.2</v>
      </c>
      <c r="F245" s="89">
        <v>1.2</v>
      </c>
      <c r="G245" s="35">
        <f>-PRODUCT(C245:F245)</f>
        <v>-1.248</v>
      </c>
      <c r="H245" s="83" t="s">
        <v>7</v>
      </c>
    </row>
    <row r="246" spans="1:8">
      <c r="A246" s="86"/>
      <c r="B246" s="90"/>
      <c r="C246" s="88"/>
      <c r="D246" s="89"/>
      <c r="E246" s="89"/>
      <c r="F246" s="89"/>
      <c r="G246" s="42"/>
      <c r="H246" s="88"/>
    </row>
    <row r="247" spans="1:8">
      <c r="A247" s="82"/>
      <c r="B247" s="118" t="s">
        <v>738</v>
      </c>
      <c r="C247" s="83"/>
      <c r="D247" s="84"/>
      <c r="E247" s="84"/>
      <c r="F247" s="84"/>
      <c r="G247" s="36">
        <f>ROUND(SUM(G235:G246)*1.1,0)</f>
        <v>5</v>
      </c>
      <c r="H247" s="82" t="s">
        <v>7</v>
      </c>
    </row>
    <row r="248" spans="1:8">
      <c r="A248" s="86"/>
      <c r="B248" s="87"/>
      <c r="C248" s="88"/>
      <c r="D248" s="89"/>
      <c r="E248" s="89"/>
      <c r="F248" s="89"/>
      <c r="G248" s="45"/>
      <c r="H248" s="86"/>
    </row>
    <row r="249" spans="1:8">
      <c r="A249" s="86"/>
      <c r="B249" s="118" t="s">
        <v>715</v>
      </c>
      <c r="C249" s="83"/>
      <c r="D249" s="91" t="s">
        <v>80</v>
      </c>
      <c r="E249" s="82"/>
      <c r="F249" s="91" t="s">
        <v>23</v>
      </c>
      <c r="G249" s="91">
        <f>G247</f>
        <v>5</v>
      </c>
      <c r="H249" s="82" t="s">
        <v>7</v>
      </c>
    </row>
    <row r="250" spans="1:8">
      <c r="A250" s="86"/>
      <c r="B250" s="87"/>
      <c r="C250" s="88"/>
      <c r="D250" s="92"/>
      <c r="E250" s="651"/>
      <c r="F250" s="652"/>
      <c r="G250" s="115"/>
      <c r="H250" s="82"/>
    </row>
    <row r="251" spans="1:8">
      <c r="A251" s="82">
        <f>A232+1</f>
        <v>17</v>
      </c>
      <c r="B251" s="119" t="s">
        <v>584</v>
      </c>
      <c r="C251" s="83"/>
      <c r="D251" s="84"/>
      <c r="E251" s="84"/>
      <c r="F251" s="84"/>
      <c r="G251" s="84"/>
      <c r="H251" s="83"/>
    </row>
    <row r="252" spans="1:8">
      <c r="A252" s="86"/>
      <c r="B252" s="119" t="s">
        <v>211</v>
      </c>
      <c r="C252" s="83"/>
      <c r="D252" s="84"/>
      <c r="E252" s="84"/>
      <c r="F252" s="84"/>
      <c r="G252" s="84"/>
      <c r="H252" s="83"/>
    </row>
    <row r="253" spans="1:8">
      <c r="A253" s="82"/>
      <c r="B253" s="118" t="s">
        <v>80</v>
      </c>
      <c r="C253" s="83"/>
      <c r="D253" s="84"/>
      <c r="E253" s="84"/>
      <c r="F253" s="84"/>
      <c r="G253" s="84"/>
      <c r="H253" s="83"/>
    </row>
    <row r="254" spans="1:8">
      <c r="A254" s="86"/>
      <c r="B254" s="90" t="s">
        <v>189</v>
      </c>
      <c r="C254" s="88">
        <v>1</v>
      </c>
      <c r="D254" s="89">
        <f>3+4.5*2</f>
        <v>12</v>
      </c>
      <c r="E254" s="89"/>
      <c r="F254" s="89">
        <v>0.3</v>
      </c>
      <c r="G254" s="35">
        <f t="shared" ref="G254" si="9">PRODUCT(C254:F254)</f>
        <v>3.5999999999999996</v>
      </c>
      <c r="H254" s="84" t="s">
        <v>6</v>
      </c>
    </row>
    <row r="255" spans="1:8">
      <c r="A255" s="82"/>
      <c r="B255" s="118" t="s">
        <v>596</v>
      </c>
      <c r="C255" s="83"/>
      <c r="D255" s="84"/>
      <c r="E255" s="84"/>
      <c r="F255" s="84"/>
      <c r="G255" s="36">
        <f>ROUND(SUM(G254:G254)*1.1,0)</f>
        <v>4</v>
      </c>
      <c r="H255" s="91" t="s">
        <v>6</v>
      </c>
    </row>
    <row r="256" spans="1:8">
      <c r="A256" s="82"/>
      <c r="B256" s="118"/>
      <c r="C256" s="83"/>
      <c r="D256" s="84"/>
      <c r="E256" s="84"/>
      <c r="F256" s="84"/>
      <c r="G256" s="91"/>
      <c r="H256" s="91"/>
    </row>
    <row r="257" spans="1:8">
      <c r="A257" s="82"/>
      <c r="B257" s="118" t="s">
        <v>586</v>
      </c>
      <c r="C257" s="83"/>
      <c r="D257" s="91" t="s">
        <v>80</v>
      </c>
      <c r="E257" s="84"/>
      <c r="F257" s="91" t="s">
        <v>23</v>
      </c>
      <c r="G257" s="91">
        <f>G255</f>
        <v>4</v>
      </c>
      <c r="H257" s="82" t="s">
        <v>6</v>
      </c>
    </row>
    <row r="258" spans="1:8">
      <c r="A258" s="82"/>
      <c r="B258" s="118"/>
      <c r="C258" s="83"/>
      <c r="D258" s="91"/>
      <c r="E258" s="84"/>
      <c r="F258" s="91"/>
      <c r="G258" s="91"/>
      <c r="H258" s="82"/>
    </row>
    <row r="259" spans="1:8">
      <c r="A259" s="82">
        <f>A251+1</f>
        <v>18</v>
      </c>
      <c r="B259" s="118" t="s">
        <v>140</v>
      </c>
      <c r="C259" s="83"/>
      <c r="D259" s="84"/>
      <c r="E259" s="84"/>
      <c r="F259" s="84"/>
      <c r="G259" s="84"/>
      <c r="H259" s="83"/>
    </row>
    <row r="260" spans="1:8">
      <c r="A260" s="82"/>
      <c r="B260" s="118" t="s">
        <v>408</v>
      </c>
      <c r="C260" s="83"/>
      <c r="D260" s="84"/>
      <c r="E260" s="84"/>
      <c r="F260" s="84"/>
      <c r="G260" s="84"/>
      <c r="H260" s="83"/>
    </row>
    <row r="261" spans="1:8">
      <c r="A261" s="82"/>
      <c r="B261" s="118" t="s">
        <v>80</v>
      </c>
      <c r="C261" s="83"/>
      <c r="D261" s="84"/>
      <c r="E261" s="84"/>
      <c r="F261" s="84"/>
      <c r="G261" s="84"/>
      <c r="H261" s="83"/>
    </row>
    <row r="262" spans="1:8">
      <c r="A262" s="82"/>
      <c r="B262" s="85" t="s">
        <v>273</v>
      </c>
      <c r="C262" s="83">
        <v>1</v>
      </c>
      <c r="D262" s="84">
        <v>13</v>
      </c>
      <c r="E262" s="84"/>
      <c r="F262" s="84">
        <v>3</v>
      </c>
      <c r="G262" s="84">
        <f>PRODUCT(C262:F262)</f>
        <v>39</v>
      </c>
      <c r="H262" s="83" t="s">
        <v>6</v>
      </c>
    </row>
    <row r="263" spans="1:8">
      <c r="A263" s="86"/>
      <c r="B263" s="90" t="s">
        <v>190</v>
      </c>
      <c r="C263" s="88">
        <v>1</v>
      </c>
      <c r="D263" s="84">
        <v>13</v>
      </c>
      <c r="E263" s="89"/>
      <c r="F263" s="89">
        <f>0.3+0.3+0.115</f>
        <v>0.71499999999999997</v>
      </c>
      <c r="G263" s="84">
        <f>PRODUCT(C263:F263)</f>
        <v>9.2949999999999999</v>
      </c>
      <c r="H263" s="83" t="s">
        <v>6</v>
      </c>
    </row>
    <row r="264" spans="1:8">
      <c r="A264" s="86"/>
      <c r="B264" s="87" t="s">
        <v>235</v>
      </c>
      <c r="C264" s="88"/>
      <c r="D264" s="89"/>
      <c r="E264" s="89"/>
      <c r="F264" s="89"/>
      <c r="G264" s="89"/>
      <c r="H264" s="88"/>
    </row>
    <row r="265" spans="1:8">
      <c r="A265" s="86"/>
      <c r="B265" s="90" t="s">
        <v>133</v>
      </c>
      <c r="C265" s="88">
        <v>1</v>
      </c>
      <c r="D265" s="89">
        <v>0.9</v>
      </c>
      <c r="E265" s="89"/>
      <c r="F265" s="89">
        <v>0.45</v>
      </c>
      <c r="G265" s="84">
        <f>PRODUCT(C265:F265)</f>
        <v>0.40500000000000003</v>
      </c>
      <c r="H265" s="83" t="s">
        <v>6</v>
      </c>
    </row>
    <row r="266" spans="1:8">
      <c r="A266" s="82"/>
      <c r="B266" s="118" t="s">
        <v>192</v>
      </c>
      <c r="C266" s="83"/>
      <c r="D266" s="84"/>
      <c r="E266" s="84"/>
      <c r="F266" s="84"/>
      <c r="G266" s="84"/>
      <c r="H266" s="83"/>
    </row>
    <row r="267" spans="1:8">
      <c r="A267" s="82"/>
      <c r="B267" s="85" t="s">
        <v>307</v>
      </c>
      <c r="C267" s="83">
        <f>1*0.5</f>
        <v>0.5</v>
      </c>
      <c r="D267" s="84">
        <v>0.9</v>
      </c>
      <c r="E267" s="84"/>
      <c r="F267" s="84">
        <v>2.1</v>
      </c>
      <c r="G267" s="84">
        <f>-PRODUCT(C267:F267)</f>
        <v>-0.94500000000000006</v>
      </c>
      <c r="H267" s="83" t="s">
        <v>6</v>
      </c>
    </row>
    <row r="268" spans="1:8">
      <c r="A268" s="86"/>
      <c r="B268" s="90" t="s">
        <v>323</v>
      </c>
      <c r="C268" s="88">
        <f>1*0.5</f>
        <v>0.5</v>
      </c>
      <c r="D268" s="89">
        <v>1.2</v>
      </c>
      <c r="E268" s="89"/>
      <c r="F268" s="89">
        <v>1.2</v>
      </c>
      <c r="G268" s="84">
        <f t="shared" ref="G268:G270" si="10">-PRODUCT(C268:F268)</f>
        <v>-0.72</v>
      </c>
      <c r="H268" s="83" t="s">
        <v>6</v>
      </c>
    </row>
    <row r="269" spans="1:8">
      <c r="A269" s="86"/>
      <c r="B269" s="90" t="s">
        <v>324</v>
      </c>
      <c r="C269" s="88">
        <f>1*0.5</f>
        <v>0.5</v>
      </c>
      <c r="D269" s="89">
        <v>2.4</v>
      </c>
      <c r="E269" s="89"/>
      <c r="F269" s="89">
        <v>1.2</v>
      </c>
      <c r="G269" s="84">
        <f t="shared" si="10"/>
        <v>-1.44</v>
      </c>
      <c r="H269" s="83" t="s">
        <v>6</v>
      </c>
    </row>
    <row r="270" spans="1:8">
      <c r="A270" s="86"/>
      <c r="B270" s="90" t="s">
        <v>325</v>
      </c>
      <c r="C270" s="88">
        <f>2*0.5</f>
        <v>1</v>
      </c>
      <c r="D270" s="89">
        <v>2.6</v>
      </c>
      <c r="E270" s="89"/>
      <c r="F270" s="89">
        <v>1.2</v>
      </c>
      <c r="G270" s="84">
        <f t="shared" si="10"/>
        <v>-3.12</v>
      </c>
      <c r="H270" s="83" t="s">
        <v>6</v>
      </c>
    </row>
    <row r="271" spans="1:8">
      <c r="A271" s="82"/>
      <c r="B271" s="85"/>
      <c r="C271" s="83"/>
      <c r="D271" s="84"/>
      <c r="E271" s="84"/>
      <c r="F271" s="91" t="s">
        <v>33</v>
      </c>
      <c r="G271" s="36">
        <f>ROUND(SUM(G262:G270)*1.1,0)</f>
        <v>47</v>
      </c>
      <c r="H271" s="82" t="s">
        <v>6</v>
      </c>
    </row>
    <row r="272" spans="1:8">
      <c r="A272" s="82"/>
      <c r="B272" s="85"/>
      <c r="C272" s="83"/>
      <c r="D272" s="84"/>
      <c r="E272" s="84"/>
      <c r="F272" s="91"/>
      <c r="G272" s="91"/>
      <c r="H272" s="82"/>
    </row>
    <row r="273" spans="1:8">
      <c r="A273" s="82"/>
      <c r="B273" s="118" t="s">
        <v>142</v>
      </c>
      <c r="C273" s="83"/>
      <c r="D273" s="91" t="s">
        <v>80</v>
      </c>
      <c r="E273" s="82"/>
      <c r="F273" s="84"/>
      <c r="G273" s="91">
        <f>G271</f>
        <v>47</v>
      </c>
      <c r="H273" s="82" t="s">
        <v>6</v>
      </c>
    </row>
    <row r="274" spans="1:8">
      <c r="A274" s="82"/>
      <c r="B274" s="118"/>
      <c r="C274" s="83"/>
      <c r="D274" s="84"/>
      <c r="E274" s="84"/>
      <c r="F274" s="84"/>
      <c r="G274" s="91"/>
      <c r="H274" s="82"/>
    </row>
    <row r="275" spans="1:8">
      <c r="A275" s="82">
        <f>A259+1</f>
        <v>19</v>
      </c>
      <c r="B275" s="118" t="s">
        <v>143</v>
      </c>
      <c r="C275" s="83"/>
      <c r="D275" s="84"/>
      <c r="E275" s="84"/>
      <c r="F275" s="84"/>
      <c r="G275" s="84"/>
      <c r="H275" s="83"/>
    </row>
    <row r="276" spans="1:8">
      <c r="A276" s="82"/>
      <c r="B276" s="154" t="s">
        <v>80</v>
      </c>
      <c r="C276" s="83"/>
      <c r="D276" s="84"/>
      <c r="E276" s="84"/>
      <c r="F276" s="84"/>
      <c r="G276" s="84"/>
      <c r="H276" s="83"/>
    </row>
    <row r="277" spans="1:8">
      <c r="A277" s="82"/>
      <c r="B277" s="85" t="s">
        <v>326</v>
      </c>
      <c r="C277" s="83">
        <v>1</v>
      </c>
      <c r="D277" s="84">
        <f>4.5*2+2.6*2</f>
        <v>14.2</v>
      </c>
      <c r="E277" s="84"/>
      <c r="F277" s="84">
        <f>3-0.15</f>
        <v>2.85</v>
      </c>
      <c r="G277" s="84">
        <f>PRODUCT(C277:F277)</f>
        <v>40.47</v>
      </c>
      <c r="H277" s="83" t="s">
        <v>6</v>
      </c>
    </row>
    <row r="278" spans="1:8">
      <c r="A278" s="82"/>
      <c r="B278" s="118" t="s">
        <v>193</v>
      </c>
      <c r="C278" s="83"/>
      <c r="D278" s="84"/>
      <c r="E278" s="84"/>
      <c r="F278" s="84"/>
      <c r="G278" s="84"/>
      <c r="H278" s="83"/>
    </row>
    <row r="279" spans="1:8">
      <c r="A279" s="82"/>
      <c r="B279" s="85" t="s">
        <v>307</v>
      </c>
      <c r="C279" s="83">
        <f>1*0.5</f>
        <v>0.5</v>
      </c>
      <c r="D279" s="84">
        <v>0.9</v>
      </c>
      <c r="E279" s="84"/>
      <c r="F279" s="84">
        <v>2.1</v>
      </c>
      <c r="G279" s="84">
        <f>-PRODUCT(C279:F279)</f>
        <v>-0.94500000000000006</v>
      </c>
      <c r="H279" s="83" t="s">
        <v>6</v>
      </c>
    </row>
    <row r="280" spans="1:8">
      <c r="A280" s="86"/>
      <c r="B280" s="90" t="s">
        <v>323</v>
      </c>
      <c r="C280" s="88">
        <f>1*0.5</f>
        <v>0.5</v>
      </c>
      <c r="D280" s="89">
        <v>1.2</v>
      </c>
      <c r="E280" s="89"/>
      <c r="F280" s="89">
        <v>1.2</v>
      </c>
      <c r="G280" s="84">
        <f>-PRODUCT(C280:F280)</f>
        <v>-0.72</v>
      </c>
      <c r="H280" s="83" t="s">
        <v>6</v>
      </c>
    </row>
    <row r="281" spans="1:8">
      <c r="A281" s="86"/>
      <c r="B281" s="90" t="s">
        <v>324</v>
      </c>
      <c r="C281" s="88">
        <f>1*0.5</f>
        <v>0.5</v>
      </c>
      <c r="D281" s="89">
        <v>2.4</v>
      </c>
      <c r="E281" s="89"/>
      <c r="F281" s="89">
        <v>1.2</v>
      </c>
      <c r="G281" s="84">
        <f>-PRODUCT(C281:F281)</f>
        <v>-1.44</v>
      </c>
      <c r="H281" s="83" t="s">
        <v>6</v>
      </c>
    </row>
    <row r="282" spans="1:8">
      <c r="A282" s="86"/>
      <c r="B282" s="90" t="s">
        <v>325</v>
      </c>
      <c r="C282" s="88">
        <f>2*0.5</f>
        <v>1</v>
      </c>
      <c r="D282" s="89">
        <v>2.6</v>
      </c>
      <c r="E282" s="89"/>
      <c r="F282" s="89">
        <v>1.2</v>
      </c>
      <c r="G282" s="84">
        <f>-PRODUCT(C282:F282)</f>
        <v>-3.12</v>
      </c>
      <c r="H282" s="83" t="s">
        <v>6</v>
      </c>
    </row>
    <row r="283" spans="1:8">
      <c r="A283" s="82"/>
      <c r="B283" s="85"/>
      <c r="C283" s="83"/>
      <c r="D283" s="84"/>
      <c r="E283" s="84"/>
      <c r="F283" s="91" t="s">
        <v>33</v>
      </c>
      <c r="G283" s="36">
        <f>ROUND(SUM(G277:G282)*1.1,0)</f>
        <v>38</v>
      </c>
      <c r="H283" s="82" t="s">
        <v>6</v>
      </c>
    </row>
    <row r="284" spans="1:8">
      <c r="A284" s="82"/>
      <c r="B284" s="118"/>
      <c r="C284" s="83"/>
      <c r="D284" s="84"/>
      <c r="E284" s="84"/>
      <c r="F284" s="84"/>
      <c r="G284" s="84"/>
      <c r="H284" s="83"/>
    </row>
    <row r="285" spans="1:8">
      <c r="A285" s="82"/>
      <c r="B285" s="118" t="s">
        <v>144</v>
      </c>
      <c r="C285" s="83"/>
      <c r="D285" s="91" t="s">
        <v>80</v>
      </c>
      <c r="E285" s="82"/>
      <c r="F285" s="91" t="s">
        <v>23</v>
      </c>
      <c r="G285" s="91">
        <f>G283</f>
        <v>38</v>
      </c>
      <c r="H285" s="82" t="s">
        <v>6</v>
      </c>
    </row>
    <row r="286" spans="1:8">
      <c r="A286" s="82"/>
      <c r="B286" s="85"/>
      <c r="C286" s="83"/>
      <c r="D286" s="84"/>
      <c r="E286" s="651"/>
      <c r="F286" s="652"/>
      <c r="G286" s="115"/>
      <c r="H286" s="82"/>
    </row>
    <row r="287" spans="1:8">
      <c r="A287" s="82">
        <f>A275+1</f>
        <v>20</v>
      </c>
      <c r="B287" s="118" t="s">
        <v>145</v>
      </c>
      <c r="C287" s="83"/>
      <c r="D287" s="84"/>
      <c r="E287" s="84"/>
      <c r="F287" s="84"/>
      <c r="G287" s="84"/>
      <c r="H287" s="83"/>
    </row>
    <row r="288" spans="1:8">
      <c r="A288" s="82"/>
      <c r="B288" s="118" t="s">
        <v>91</v>
      </c>
      <c r="C288" s="83"/>
      <c r="D288" s="84"/>
      <c r="E288" s="84"/>
      <c r="F288" s="155"/>
      <c r="G288" s="84"/>
      <c r="H288" s="83"/>
    </row>
    <row r="289" spans="1:14">
      <c r="A289" s="38"/>
      <c r="B289" s="85" t="s">
        <v>326</v>
      </c>
      <c r="C289" s="33">
        <v>1</v>
      </c>
      <c r="D289" s="35">
        <v>4.5</v>
      </c>
      <c r="E289" s="35">
        <v>2.6</v>
      </c>
      <c r="F289" s="35"/>
      <c r="G289" s="35">
        <f>PRODUCT(C289:F289)</f>
        <v>11.700000000000001</v>
      </c>
      <c r="H289" s="83" t="s">
        <v>6</v>
      </c>
    </row>
    <row r="290" spans="1:14">
      <c r="A290" s="86"/>
      <c r="B290" s="166" t="s">
        <v>243</v>
      </c>
      <c r="C290" s="88"/>
      <c r="D290" s="89"/>
      <c r="E290" s="89"/>
      <c r="F290" s="89"/>
      <c r="G290" s="42"/>
      <c r="H290" s="88"/>
    </row>
    <row r="291" spans="1:14">
      <c r="A291" s="86"/>
      <c r="B291" s="156" t="s">
        <v>323</v>
      </c>
      <c r="C291" s="88">
        <f>1*2</f>
        <v>2</v>
      </c>
      <c r="D291" s="89">
        <f>1.2+0.23</f>
        <v>1.43</v>
      </c>
      <c r="E291" s="89">
        <v>0.6</v>
      </c>
      <c r="F291" s="89"/>
      <c r="G291" s="35">
        <f t="shared" ref="G291:G296" si="11">PRODUCT(C291:F291)</f>
        <v>1.716</v>
      </c>
      <c r="H291" s="83" t="s">
        <v>6</v>
      </c>
    </row>
    <row r="292" spans="1:14">
      <c r="A292" s="86"/>
      <c r="B292" s="156" t="s">
        <v>133</v>
      </c>
      <c r="C292" s="88">
        <f>C291-1</f>
        <v>1</v>
      </c>
      <c r="D292" s="89">
        <f>D291+E291*2</f>
        <v>2.63</v>
      </c>
      <c r="E292" s="89"/>
      <c r="F292" s="89">
        <v>7.4999999999999997E-2</v>
      </c>
      <c r="G292" s="35">
        <f t="shared" si="11"/>
        <v>0.19724999999999998</v>
      </c>
      <c r="H292" s="83" t="s">
        <v>6</v>
      </c>
    </row>
    <row r="293" spans="1:14">
      <c r="A293" s="86"/>
      <c r="B293" s="156" t="s">
        <v>324</v>
      </c>
      <c r="C293" s="88">
        <f>1*2</f>
        <v>2</v>
      </c>
      <c r="D293" s="89">
        <f>2.4+0.23</f>
        <v>2.63</v>
      </c>
      <c r="E293" s="89">
        <v>0.6</v>
      </c>
      <c r="F293" s="89"/>
      <c r="G293" s="35">
        <f t="shared" si="11"/>
        <v>3.1559999999999997</v>
      </c>
      <c r="H293" s="83" t="s">
        <v>6</v>
      </c>
    </row>
    <row r="294" spans="1:14">
      <c r="A294" s="86"/>
      <c r="B294" s="156" t="s">
        <v>133</v>
      </c>
      <c r="C294" s="88">
        <f>C293-1</f>
        <v>1</v>
      </c>
      <c r="D294" s="89">
        <f>D293+E293*2</f>
        <v>3.83</v>
      </c>
      <c r="E294" s="89"/>
      <c r="F294" s="89">
        <v>7.4999999999999997E-2</v>
      </c>
      <c r="G294" s="35">
        <f t="shared" si="11"/>
        <v>0.28725000000000001</v>
      </c>
      <c r="H294" s="83" t="s">
        <v>6</v>
      </c>
    </row>
    <row r="295" spans="1:14">
      <c r="A295" s="86"/>
      <c r="B295" s="156" t="s">
        <v>325</v>
      </c>
      <c r="C295" s="88">
        <f>2*2</f>
        <v>4</v>
      </c>
      <c r="D295" s="89">
        <f>2.6+0.23</f>
        <v>2.83</v>
      </c>
      <c r="E295" s="89">
        <v>0.6</v>
      </c>
      <c r="F295" s="89"/>
      <c r="G295" s="35">
        <f t="shared" si="11"/>
        <v>6.7919999999999998</v>
      </c>
      <c r="H295" s="83" t="s">
        <v>6</v>
      </c>
    </row>
    <row r="296" spans="1:14">
      <c r="A296" s="86"/>
      <c r="B296" s="156" t="s">
        <v>133</v>
      </c>
      <c r="C296" s="88">
        <f>C295-2</f>
        <v>2</v>
      </c>
      <c r="D296" s="89">
        <f>D295+E295*2</f>
        <v>4.03</v>
      </c>
      <c r="E296" s="89"/>
      <c r="F296" s="89">
        <v>7.4999999999999997E-2</v>
      </c>
      <c r="G296" s="35">
        <f t="shared" si="11"/>
        <v>0.60450000000000004</v>
      </c>
      <c r="H296" s="83" t="s">
        <v>6</v>
      </c>
    </row>
    <row r="297" spans="1:14">
      <c r="A297" s="86"/>
      <c r="B297" s="156"/>
      <c r="C297" s="157"/>
      <c r="D297" s="89"/>
      <c r="E297" s="89"/>
      <c r="F297" s="89"/>
      <c r="G297" s="42"/>
      <c r="H297" s="88"/>
      <c r="J297" s="4"/>
      <c r="K297" s="4"/>
      <c r="L297" s="4"/>
      <c r="M297" s="4"/>
      <c r="N297" s="4"/>
    </row>
    <row r="298" spans="1:14">
      <c r="A298" s="86"/>
      <c r="B298" s="156"/>
      <c r="C298" s="157"/>
      <c r="D298" s="89"/>
      <c r="E298" s="89"/>
      <c r="F298" s="89"/>
      <c r="G298" s="36">
        <f>ROUND(SUM(G289:G297)*1.1,0)</f>
        <v>27</v>
      </c>
      <c r="H298" s="82" t="s">
        <v>6</v>
      </c>
      <c r="J298" s="4"/>
      <c r="K298" s="4"/>
      <c r="L298" s="4"/>
      <c r="M298" s="4"/>
      <c r="N298" s="4"/>
    </row>
    <row r="299" spans="1:14">
      <c r="A299" s="82"/>
      <c r="B299" s="85"/>
      <c r="C299" s="83"/>
      <c r="D299" s="84"/>
      <c r="E299" s="84"/>
      <c r="F299" s="91"/>
      <c r="G299" s="36"/>
      <c r="H299" s="82"/>
      <c r="J299" s="4"/>
      <c r="K299" s="4"/>
      <c r="L299" s="4"/>
      <c r="M299" s="4"/>
      <c r="N299" s="4"/>
    </row>
    <row r="300" spans="1:14">
      <c r="A300" s="82"/>
      <c r="B300" s="118" t="s">
        <v>145</v>
      </c>
      <c r="C300" s="91"/>
      <c r="D300" s="91" t="s">
        <v>80</v>
      </c>
      <c r="E300" s="82"/>
      <c r="F300" s="91" t="s">
        <v>23</v>
      </c>
      <c r="G300" s="91">
        <f>G298</f>
        <v>27</v>
      </c>
      <c r="H300" s="82" t="s">
        <v>6</v>
      </c>
      <c r="J300" s="4"/>
      <c r="K300" s="4"/>
      <c r="L300" s="4"/>
      <c r="M300" s="4"/>
      <c r="N300" s="4"/>
    </row>
    <row r="301" spans="1:14">
      <c r="A301" s="82"/>
      <c r="B301" s="118"/>
      <c r="C301" s="91"/>
      <c r="D301" s="91"/>
      <c r="E301" s="651"/>
      <c r="F301" s="652"/>
      <c r="G301" s="115"/>
      <c r="H301" s="82"/>
      <c r="J301" s="4"/>
      <c r="K301" s="4"/>
      <c r="L301" s="4"/>
      <c r="M301" s="4"/>
      <c r="N301" s="4"/>
    </row>
    <row r="302" spans="1:14">
      <c r="A302" s="82">
        <f>A287+1</f>
        <v>21</v>
      </c>
      <c r="B302" s="118" t="s">
        <v>146</v>
      </c>
      <c r="C302" s="91"/>
      <c r="D302" s="91"/>
      <c r="E302" s="82"/>
      <c r="F302" s="91"/>
      <c r="G302" s="91"/>
      <c r="H302" s="82"/>
      <c r="J302" s="2"/>
      <c r="K302" s="2"/>
      <c r="L302" s="2"/>
      <c r="M302" s="2"/>
      <c r="N302" s="1"/>
    </row>
    <row r="303" spans="1:14">
      <c r="A303" s="82"/>
      <c r="B303" s="118" t="s">
        <v>147</v>
      </c>
      <c r="C303" s="91"/>
      <c r="D303" s="91"/>
      <c r="E303" s="82"/>
      <c r="F303" s="91"/>
      <c r="G303" s="91"/>
      <c r="H303" s="82"/>
    </row>
    <row r="304" spans="1:14">
      <c r="A304" s="82"/>
      <c r="B304" s="85" t="s">
        <v>64</v>
      </c>
      <c r="C304" s="121"/>
      <c r="D304" s="84"/>
      <c r="E304" s="84"/>
      <c r="F304" s="84"/>
      <c r="G304" s="84">
        <f t="shared" ref="G304" si="12">PRODUCT(C304:F304)</f>
        <v>0</v>
      </c>
      <c r="H304" s="83" t="s">
        <v>6</v>
      </c>
    </row>
    <row r="305" spans="1:14">
      <c r="A305" s="82"/>
      <c r="B305" s="118"/>
      <c r="C305" s="91"/>
      <c r="D305" s="91"/>
      <c r="E305" s="82"/>
      <c r="F305" s="91"/>
      <c r="G305" s="91"/>
      <c r="H305" s="82"/>
    </row>
    <row r="306" spans="1:14">
      <c r="A306" s="82"/>
      <c r="B306" s="85"/>
      <c r="C306" s="83"/>
      <c r="D306" s="84"/>
      <c r="E306" s="84"/>
      <c r="F306" s="91"/>
      <c r="G306" s="36">
        <f>ROUND(SUM(G304:G305)*1.1,0)</f>
        <v>0</v>
      </c>
      <c r="H306" s="82" t="s">
        <v>6</v>
      </c>
    </row>
    <row r="307" spans="1:14">
      <c r="A307" s="82"/>
      <c r="B307" s="118" t="s">
        <v>148</v>
      </c>
      <c r="C307" s="91"/>
      <c r="D307" s="91"/>
      <c r="E307" s="82"/>
      <c r="F307" s="91" t="s">
        <v>23</v>
      </c>
      <c r="G307" s="91">
        <f>G306</f>
        <v>0</v>
      </c>
      <c r="H307" s="82" t="s">
        <v>6</v>
      </c>
    </row>
    <row r="308" spans="1:14">
      <c r="A308" s="86"/>
      <c r="B308" s="87"/>
      <c r="C308" s="92"/>
      <c r="D308" s="92"/>
      <c r="E308" s="86"/>
      <c r="F308" s="92"/>
      <c r="G308" s="92"/>
      <c r="H308" s="86"/>
    </row>
    <row r="309" spans="1:14" s="4" customFormat="1">
      <c r="A309" s="86">
        <f>A302+1</f>
        <v>22</v>
      </c>
      <c r="B309" s="87" t="s">
        <v>497</v>
      </c>
      <c r="C309" s="92"/>
      <c r="D309" s="92"/>
      <c r="E309" s="86"/>
      <c r="F309" s="92"/>
      <c r="G309" s="92"/>
      <c r="H309" s="86"/>
      <c r="J309"/>
      <c r="K309"/>
      <c r="L309"/>
      <c r="M309"/>
      <c r="N309"/>
    </row>
    <row r="310" spans="1:14" s="4" customFormat="1">
      <c r="A310" s="86"/>
      <c r="B310" s="156" t="s">
        <v>1067</v>
      </c>
      <c r="C310" s="157">
        <f>C291-1</f>
        <v>1</v>
      </c>
      <c r="D310" s="89">
        <v>14.4</v>
      </c>
      <c r="E310" s="86"/>
      <c r="F310" s="92"/>
      <c r="G310" s="84">
        <f t="shared" ref="G310:G311" si="13">PRODUCT(C310:F310)</f>
        <v>14.4</v>
      </c>
      <c r="H310" s="88" t="s">
        <v>9</v>
      </c>
      <c r="J310"/>
      <c r="K310"/>
      <c r="L310"/>
      <c r="M310"/>
      <c r="N310"/>
    </row>
    <row r="311" spans="1:14" s="4" customFormat="1">
      <c r="A311" s="86"/>
      <c r="B311" s="156" t="s">
        <v>725</v>
      </c>
      <c r="C311" s="157">
        <v>1</v>
      </c>
      <c r="D311" s="89">
        <v>12</v>
      </c>
      <c r="E311" s="86"/>
      <c r="F311" s="92"/>
      <c r="G311" s="84">
        <f t="shared" si="13"/>
        <v>12</v>
      </c>
      <c r="H311" s="88" t="s">
        <v>9</v>
      </c>
      <c r="J311"/>
      <c r="K311"/>
      <c r="L311"/>
      <c r="M311"/>
      <c r="N311"/>
    </row>
    <row r="312" spans="1:14" s="4" customFormat="1">
      <c r="A312" s="86"/>
      <c r="B312" s="156"/>
      <c r="C312" s="157"/>
      <c r="D312" s="89"/>
      <c r="E312" s="86"/>
      <c r="F312" s="92"/>
      <c r="G312" s="89"/>
      <c r="H312" s="88"/>
      <c r="J312"/>
      <c r="K312"/>
      <c r="L312"/>
      <c r="M312"/>
      <c r="N312"/>
    </row>
    <row r="313" spans="1:14" s="4" customFormat="1">
      <c r="A313" s="86"/>
      <c r="B313" s="166"/>
      <c r="C313" s="92"/>
      <c r="D313" s="92"/>
      <c r="E313" s="86"/>
      <c r="F313" s="91" t="s">
        <v>33</v>
      </c>
      <c r="G313" s="36">
        <f>ROUND(SUM(G310:G312)*1.1,0)</f>
        <v>29</v>
      </c>
      <c r="H313" s="86" t="s">
        <v>9</v>
      </c>
      <c r="J313"/>
      <c r="K313"/>
      <c r="L313"/>
      <c r="M313"/>
      <c r="N313"/>
    </row>
    <row r="314" spans="1:14" s="1" customFormat="1">
      <c r="A314" s="82"/>
      <c r="B314" s="85"/>
      <c r="C314" s="83"/>
      <c r="D314" s="84"/>
      <c r="E314" s="84"/>
      <c r="F314" s="91"/>
      <c r="G314" s="91"/>
      <c r="H314" s="82"/>
      <c r="J314"/>
      <c r="K314"/>
      <c r="L314"/>
      <c r="M314"/>
      <c r="N314"/>
    </row>
    <row r="315" spans="1:14">
      <c r="A315" s="82"/>
      <c r="B315" s="85"/>
      <c r="C315" s="83"/>
      <c r="D315" s="84"/>
      <c r="E315" s="84"/>
      <c r="F315" s="91"/>
      <c r="G315" s="91"/>
      <c r="H315" s="82"/>
    </row>
    <row r="316" spans="1:14">
      <c r="A316" s="82">
        <f>A309+1</f>
        <v>23</v>
      </c>
      <c r="B316" s="118" t="s">
        <v>149</v>
      </c>
      <c r="C316" s="83"/>
      <c r="D316" s="84"/>
      <c r="E316" s="84"/>
      <c r="F316" s="84"/>
      <c r="G316" s="84"/>
      <c r="H316" s="83"/>
    </row>
    <row r="317" spans="1:14">
      <c r="A317" s="82"/>
      <c r="B317" s="118" t="s">
        <v>500</v>
      </c>
      <c r="C317" s="83"/>
      <c r="D317" s="84"/>
      <c r="E317" s="84"/>
      <c r="F317" s="84"/>
      <c r="G317" s="84"/>
      <c r="H317" s="83"/>
    </row>
    <row r="318" spans="1:14">
      <c r="A318" s="82"/>
      <c r="B318" s="118" t="s">
        <v>80</v>
      </c>
      <c r="C318" s="83"/>
      <c r="D318" s="84"/>
      <c r="E318" s="84"/>
      <c r="F318" s="84"/>
      <c r="G318" s="84"/>
      <c r="H318" s="83"/>
    </row>
    <row r="319" spans="1:14">
      <c r="A319" s="82"/>
      <c r="B319" s="85" t="s">
        <v>327</v>
      </c>
      <c r="C319" s="88">
        <v>1</v>
      </c>
      <c r="D319" s="89">
        <v>4.5</v>
      </c>
      <c r="E319" s="89">
        <v>2.6</v>
      </c>
      <c r="F319" s="84"/>
      <c r="G319" s="84">
        <f>PRODUCT(C319:F319)</f>
        <v>11.700000000000001</v>
      </c>
      <c r="H319" s="83" t="s">
        <v>6</v>
      </c>
    </row>
    <row r="320" spans="1:14">
      <c r="A320" s="86"/>
      <c r="B320" s="90"/>
      <c r="C320" s="88"/>
      <c r="D320" s="89"/>
      <c r="E320" s="89"/>
      <c r="F320" s="89"/>
      <c r="G320" s="89"/>
      <c r="H320" s="88"/>
      <c r="J320" s="2"/>
      <c r="K320" s="2"/>
      <c r="L320" s="2"/>
      <c r="M320" s="2"/>
      <c r="N320" s="1"/>
    </row>
    <row r="321" spans="1:14">
      <c r="A321" s="82"/>
      <c r="B321" s="120"/>
      <c r="C321" s="83"/>
      <c r="D321" s="84"/>
      <c r="E321" s="84"/>
      <c r="F321" s="91" t="s">
        <v>33</v>
      </c>
      <c r="G321" s="36">
        <f>ROUND(SUM(G319:G320)*1.1,0)</f>
        <v>13</v>
      </c>
      <c r="H321" s="82" t="s">
        <v>6</v>
      </c>
      <c r="J321" s="2"/>
      <c r="K321" s="2"/>
      <c r="L321" s="2"/>
      <c r="M321" s="2"/>
      <c r="N321" s="1"/>
    </row>
    <row r="322" spans="1:14">
      <c r="A322" s="82"/>
      <c r="B322" s="85"/>
      <c r="C322" s="83"/>
      <c r="D322" s="84"/>
      <c r="E322" s="84"/>
      <c r="F322" s="91"/>
      <c r="G322" s="91"/>
      <c r="H322" s="82"/>
      <c r="J322" s="2"/>
      <c r="K322" s="2"/>
      <c r="L322" s="2"/>
      <c r="M322" s="2"/>
      <c r="N322" s="1"/>
    </row>
    <row r="323" spans="1:14">
      <c r="A323" s="82"/>
      <c r="B323" s="118" t="s">
        <v>501</v>
      </c>
      <c r="C323" s="91"/>
      <c r="D323" s="91" t="s">
        <v>80</v>
      </c>
      <c r="E323" s="84"/>
      <c r="F323" s="91" t="s">
        <v>23</v>
      </c>
      <c r="G323" s="91">
        <f>G321</f>
        <v>13</v>
      </c>
      <c r="H323" s="82" t="s">
        <v>6</v>
      </c>
      <c r="J323" s="2"/>
      <c r="K323" s="2"/>
      <c r="L323" s="2"/>
      <c r="M323" s="2"/>
      <c r="N323" s="1"/>
    </row>
    <row r="324" spans="1:14">
      <c r="A324" s="82"/>
      <c r="B324" s="118"/>
      <c r="C324" s="91"/>
      <c r="D324" s="82"/>
      <c r="E324" s="84"/>
      <c r="F324" s="91"/>
      <c r="G324" s="91"/>
      <c r="H324" s="82"/>
    </row>
    <row r="325" spans="1:14">
      <c r="A325" s="82">
        <f>A316+1</f>
        <v>24</v>
      </c>
      <c r="B325" s="118" t="s">
        <v>150</v>
      </c>
      <c r="C325" s="91"/>
      <c r="D325" s="82"/>
      <c r="E325" s="84"/>
      <c r="F325" s="91"/>
      <c r="G325" s="91"/>
      <c r="H325" s="82"/>
    </row>
    <row r="326" spans="1:14">
      <c r="A326" s="82"/>
      <c r="B326" s="120" t="str">
        <f>B319</f>
        <v>Security  Extension Office Room</v>
      </c>
      <c r="C326" s="121">
        <f>C319</f>
        <v>1</v>
      </c>
      <c r="D326" s="83">
        <f>D319*2+E319*2</f>
        <v>14.2</v>
      </c>
      <c r="E326" s="84"/>
      <c r="F326" s="84">
        <v>0.1</v>
      </c>
      <c r="G326" s="84">
        <f>PRODUCT(C326:F326)</f>
        <v>1.42</v>
      </c>
      <c r="H326" s="83" t="s">
        <v>6</v>
      </c>
    </row>
    <row r="327" spans="1:14">
      <c r="A327" s="82"/>
      <c r="B327" s="118"/>
      <c r="C327" s="121"/>
      <c r="D327" s="83"/>
      <c r="E327" s="84"/>
      <c r="F327" s="84"/>
      <c r="G327" s="84"/>
      <c r="H327" s="83"/>
      <c r="J327" s="2"/>
      <c r="K327" s="2"/>
      <c r="L327" s="2"/>
      <c r="M327" s="2"/>
      <c r="N327" s="1"/>
    </row>
    <row r="328" spans="1:14">
      <c r="A328" s="227"/>
      <c r="B328" s="228" t="s">
        <v>502</v>
      </c>
      <c r="C328" s="229"/>
      <c r="D328" s="230"/>
      <c r="E328" s="231"/>
      <c r="F328" s="232" t="s">
        <v>33</v>
      </c>
      <c r="G328" s="233">
        <f>ROUND(SUM(G326:G327)*1.1,0)</f>
        <v>2</v>
      </c>
      <c r="H328" s="227" t="s">
        <v>6</v>
      </c>
    </row>
    <row r="329" spans="1:14">
      <c r="A329" s="227"/>
      <c r="B329" s="228"/>
      <c r="C329" s="229"/>
      <c r="D329" s="230"/>
      <c r="E329" s="231"/>
      <c r="F329" s="232"/>
      <c r="G329" s="233"/>
      <c r="H329" s="235"/>
    </row>
    <row r="330" spans="1:14">
      <c r="A330" s="86">
        <f>A325+1</f>
        <v>25</v>
      </c>
      <c r="B330" s="87" t="s">
        <v>716</v>
      </c>
      <c r="C330" s="92"/>
      <c r="D330" s="92"/>
      <c r="E330" s="89"/>
      <c r="F330" s="92"/>
      <c r="G330" s="45"/>
      <c r="H330" s="177"/>
    </row>
    <row r="331" spans="1:14">
      <c r="A331" s="86"/>
      <c r="B331" s="301" t="s">
        <v>719</v>
      </c>
      <c r="C331" s="92"/>
      <c r="D331" s="92"/>
      <c r="E331" s="89"/>
      <c r="F331" s="92"/>
      <c r="G331" s="45"/>
      <c r="H331" s="177"/>
    </row>
    <row r="332" spans="1:14" s="1" customFormat="1">
      <c r="A332" s="82"/>
      <c r="B332" s="85"/>
      <c r="C332" s="83"/>
      <c r="D332" s="84"/>
      <c r="E332" s="84"/>
      <c r="F332" s="84"/>
      <c r="G332" s="42">
        <f t="shared" ref="G332:G334" si="14">PRODUCT(C332:F332)</f>
        <v>0</v>
      </c>
      <c r="H332" s="176" t="s">
        <v>6</v>
      </c>
      <c r="J332"/>
      <c r="K332"/>
      <c r="L332"/>
      <c r="M332"/>
      <c r="N332"/>
    </row>
    <row r="333" spans="1:14" s="1" customFormat="1">
      <c r="A333" s="82"/>
      <c r="B333" s="85"/>
      <c r="C333" s="83"/>
      <c r="D333" s="84"/>
      <c r="E333" s="84"/>
      <c r="F333" s="84"/>
      <c r="G333" s="42">
        <f t="shared" si="14"/>
        <v>0</v>
      </c>
      <c r="H333" s="176" t="s">
        <v>6</v>
      </c>
      <c r="J333"/>
      <c r="K333"/>
      <c r="L333"/>
      <c r="M333"/>
      <c r="N333"/>
    </row>
    <row r="334" spans="1:14" s="1" customFormat="1">
      <c r="A334" s="82"/>
      <c r="B334" s="85"/>
      <c r="C334" s="83"/>
      <c r="D334" s="84"/>
      <c r="E334" s="84"/>
      <c r="F334" s="84"/>
      <c r="G334" s="42">
        <f t="shared" si="14"/>
        <v>0</v>
      </c>
      <c r="H334" s="176" t="s">
        <v>6</v>
      </c>
      <c r="J334"/>
      <c r="K334"/>
      <c r="L334"/>
      <c r="M334"/>
      <c r="N334"/>
    </row>
    <row r="335" spans="1:14" s="1" customFormat="1">
      <c r="A335" s="86"/>
      <c r="B335" s="90"/>
      <c r="C335" s="83"/>
      <c r="D335" s="84"/>
      <c r="E335" s="84"/>
      <c r="F335" s="84"/>
      <c r="G335" s="42">
        <f t="shared" ref="G335" si="15">PRODUCT(C335:F335)</f>
        <v>0</v>
      </c>
      <c r="H335" s="176" t="s">
        <v>6</v>
      </c>
      <c r="J335"/>
      <c r="K335"/>
      <c r="L335"/>
      <c r="M335"/>
      <c r="N335"/>
    </row>
    <row r="336" spans="1:14">
      <c r="A336" s="86"/>
      <c r="B336" s="87"/>
      <c r="C336" s="92"/>
      <c r="D336" s="92"/>
      <c r="E336" s="89"/>
      <c r="F336" s="92"/>
      <c r="G336" s="45"/>
      <c r="H336" s="177"/>
    </row>
    <row r="337" spans="1:14">
      <c r="A337" s="86"/>
      <c r="B337" s="87"/>
      <c r="C337" s="92"/>
      <c r="D337" s="92"/>
      <c r="E337" s="89"/>
      <c r="F337" s="92" t="s">
        <v>33</v>
      </c>
      <c r="G337" s="45">
        <f>ROUND(SUM(G332:G336)*1.1,0)</f>
        <v>0</v>
      </c>
      <c r="H337" s="177" t="s">
        <v>6</v>
      </c>
    </row>
    <row r="338" spans="1:14">
      <c r="A338" s="86"/>
      <c r="B338" s="87"/>
      <c r="C338" s="92"/>
      <c r="D338" s="92"/>
      <c r="E338" s="89"/>
      <c r="F338" s="92"/>
      <c r="G338" s="45"/>
      <c r="H338" s="177"/>
    </row>
    <row r="339" spans="1:14" s="1" customFormat="1">
      <c r="A339" s="86"/>
      <c r="B339" s="87"/>
      <c r="C339" s="92"/>
      <c r="D339" s="92"/>
      <c r="E339" s="647" t="s">
        <v>110</v>
      </c>
      <c r="F339" s="648"/>
      <c r="G339" s="92">
        <f>G337</f>
        <v>0</v>
      </c>
      <c r="H339" s="177" t="s">
        <v>6</v>
      </c>
      <c r="J339"/>
      <c r="K339"/>
      <c r="L339"/>
      <c r="M339"/>
      <c r="N339"/>
    </row>
    <row r="340" spans="1:14">
      <c r="A340" s="167"/>
      <c r="B340" s="168"/>
      <c r="C340" s="169"/>
      <c r="D340" s="170"/>
      <c r="E340" s="170"/>
      <c r="F340" s="170"/>
      <c r="G340" s="171"/>
      <c r="H340" s="172"/>
    </row>
    <row r="341" spans="1:14">
      <c r="A341" s="173">
        <f>A330+1</f>
        <v>26</v>
      </c>
      <c r="B341" s="87" t="s">
        <v>154</v>
      </c>
      <c r="C341" s="88"/>
      <c r="D341" s="89"/>
      <c r="E341" s="89"/>
      <c r="F341" s="89"/>
      <c r="G341" s="89"/>
      <c r="H341" s="174"/>
      <c r="J341" s="2"/>
      <c r="K341" s="2"/>
      <c r="L341" s="2"/>
      <c r="M341" s="2"/>
      <c r="N341" s="1"/>
    </row>
    <row r="342" spans="1:14">
      <c r="A342" s="173"/>
      <c r="B342" s="87" t="s">
        <v>80</v>
      </c>
      <c r="C342" s="88"/>
      <c r="D342" s="89"/>
      <c r="E342" s="89"/>
      <c r="F342" s="89"/>
      <c r="G342" s="89"/>
      <c r="H342" s="174"/>
    </row>
    <row r="343" spans="1:14">
      <c r="A343" s="173"/>
      <c r="B343" s="87" t="s">
        <v>247</v>
      </c>
      <c r="C343" s="88"/>
      <c r="D343" s="89"/>
      <c r="E343" s="89"/>
      <c r="F343" s="89"/>
      <c r="G343" s="89"/>
      <c r="H343" s="174"/>
    </row>
    <row r="344" spans="1:14">
      <c r="A344" s="173"/>
      <c r="B344" s="87" t="s">
        <v>246</v>
      </c>
      <c r="C344" s="88"/>
      <c r="D344" s="89"/>
      <c r="E344" s="89"/>
      <c r="F344" s="89"/>
      <c r="G344" s="89"/>
      <c r="H344" s="174"/>
    </row>
    <row r="345" spans="1:14">
      <c r="A345" s="175"/>
      <c r="B345" s="41" t="s">
        <v>155</v>
      </c>
      <c r="C345" s="40">
        <f>1*3</f>
        <v>3</v>
      </c>
      <c r="D345" s="42">
        <v>1.05</v>
      </c>
      <c r="E345" s="42">
        <v>0.3</v>
      </c>
      <c r="F345" s="42"/>
      <c r="G345" s="42">
        <f>PRODUCT(C345:F345)</f>
        <v>0.94500000000000006</v>
      </c>
      <c r="H345" s="176" t="s">
        <v>6</v>
      </c>
    </row>
    <row r="346" spans="1:14">
      <c r="A346" s="175"/>
      <c r="B346" s="41" t="s">
        <v>204</v>
      </c>
      <c r="C346" s="40">
        <f>C345</f>
        <v>3</v>
      </c>
      <c r="D346" s="42">
        <f>D345</f>
        <v>1.05</v>
      </c>
      <c r="E346" s="42"/>
      <c r="F346" s="42">
        <v>0.15</v>
      </c>
      <c r="G346" s="42">
        <f>PRODUCT(C346:F346)</f>
        <v>0.47250000000000003</v>
      </c>
      <c r="H346" s="176" t="s">
        <v>6</v>
      </c>
    </row>
    <row r="347" spans="1:14">
      <c r="A347" s="173"/>
      <c r="B347" s="87"/>
      <c r="C347" s="88"/>
      <c r="D347" s="89"/>
      <c r="E347" s="89"/>
      <c r="F347" s="92" t="s">
        <v>33</v>
      </c>
      <c r="G347" s="45">
        <f>ROUND(SUM(G345:G346)*1.1,0)</f>
        <v>2</v>
      </c>
      <c r="H347" s="177" t="s">
        <v>6</v>
      </c>
    </row>
    <row r="348" spans="1:14">
      <c r="A348" s="173"/>
      <c r="B348" s="90"/>
      <c r="C348" s="88"/>
      <c r="D348" s="89"/>
      <c r="E348" s="89"/>
      <c r="F348" s="92"/>
      <c r="G348" s="45"/>
      <c r="H348" s="177"/>
    </row>
    <row r="349" spans="1:14">
      <c r="A349" s="234"/>
      <c r="B349" s="228" t="s">
        <v>154</v>
      </c>
      <c r="C349" s="232"/>
      <c r="D349" s="232" t="s">
        <v>80</v>
      </c>
      <c r="E349" s="231"/>
      <c r="F349" s="232" t="s">
        <v>23</v>
      </c>
      <c r="G349" s="232">
        <f>G347</f>
        <v>2</v>
      </c>
      <c r="H349" s="235" t="s">
        <v>6</v>
      </c>
    </row>
    <row r="350" spans="1:14">
      <c r="A350" s="82">
        <f>A341+1</f>
        <v>27</v>
      </c>
      <c r="B350" s="118" t="s">
        <v>156</v>
      </c>
      <c r="C350" s="83"/>
      <c r="D350" s="84"/>
      <c r="E350" s="84"/>
      <c r="F350" s="84"/>
      <c r="G350" s="91"/>
      <c r="H350" s="82"/>
    </row>
    <row r="351" spans="1:14">
      <c r="A351" s="82"/>
      <c r="B351" s="118" t="s">
        <v>157</v>
      </c>
      <c r="C351" s="91"/>
      <c r="D351" s="91"/>
      <c r="E351" s="84"/>
      <c r="F351" s="84"/>
      <c r="G351" s="91">
        <f>G273</f>
        <v>47</v>
      </c>
      <c r="H351" s="82" t="s">
        <v>6</v>
      </c>
    </row>
    <row r="352" spans="1:14">
      <c r="A352" s="82"/>
      <c r="B352" s="118" t="s">
        <v>158</v>
      </c>
      <c r="C352" s="91"/>
      <c r="D352" s="91"/>
      <c r="E352" s="84"/>
      <c r="F352" s="84"/>
      <c r="G352" s="91">
        <f>G285+G300</f>
        <v>65</v>
      </c>
      <c r="H352" s="82" t="s">
        <v>6</v>
      </c>
    </row>
    <row r="353" spans="1:14" s="1" customFormat="1">
      <c r="A353" s="86"/>
      <c r="B353" s="87" t="s">
        <v>855</v>
      </c>
      <c r="C353" s="92"/>
      <c r="D353" s="91"/>
      <c r="E353" s="10"/>
      <c r="F353" s="89"/>
      <c r="G353" s="92">
        <f>G351+G352</f>
        <v>112</v>
      </c>
      <c r="H353" s="82" t="s">
        <v>6</v>
      </c>
      <c r="I353" s="14"/>
      <c r="J353"/>
      <c r="K353"/>
      <c r="L353"/>
      <c r="M353"/>
      <c r="N353"/>
    </row>
    <row r="354" spans="1:14">
      <c r="A354" s="82"/>
      <c r="B354" s="118" t="s">
        <v>159</v>
      </c>
      <c r="C354" s="91"/>
      <c r="D354" s="91"/>
      <c r="E354" s="84"/>
      <c r="F354" s="84"/>
      <c r="G354" s="91"/>
      <c r="H354" s="82" t="s">
        <v>6</v>
      </c>
    </row>
    <row r="355" spans="1:14">
      <c r="A355" s="82"/>
      <c r="B355" s="118"/>
      <c r="C355" s="83"/>
      <c r="D355" s="84"/>
      <c r="E355" s="84"/>
      <c r="F355" s="84"/>
      <c r="G355" s="91"/>
      <c r="H355" s="82"/>
    </row>
    <row r="356" spans="1:14">
      <c r="A356" s="82">
        <f>A350+1</f>
        <v>28</v>
      </c>
      <c r="B356" s="118" t="s">
        <v>160</v>
      </c>
      <c r="C356" s="83"/>
      <c r="D356" s="84"/>
      <c r="E356" s="84"/>
      <c r="F356" s="84"/>
      <c r="G356" s="91"/>
      <c r="H356" s="82"/>
    </row>
    <row r="357" spans="1:14">
      <c r="A357" s="82"/>
      <c r="B357" s="118" t="s">
        <v>229</v>
      </c>
      <c r="C357" s="83"/>
      <c r="D357" s="84"/>
      <c r="E357" s="84"/>
      <c r="F357" s="84"/>
      <c r="G357" s="91"/>
      <c r="H357" s="82"/>
    </row>
    <row r="358" spans="1:14">
      <c r="A358" s="82"/>
      <c r="B358" s="118" t="s">
        <v>162</v>
      </c>
      <c r="C358" s="83"/>
      <c r="D358" s="84"/>
      <c r="E358" s="84"/>
      <c r="F358" s="84"/>
      <c r="G358" s="91"/>
      <c r="H358" s="82"/>
    </row>
    <row r="359" spans="1:14">
      <c r="A359" s="82"/>
      <c r="B359" s="85" t="s">
        <v>163</v>
      </c>
      <c r="C359" s="83">
        <v>1</v>
      </c>
      <c r="D359" s="84">
        <v>5</v>
      </c>
      <c r="E359" s="84">
        <v>3</v>
      </c>
      <c r="F359" s="84"/>
      <c r="G359" s="84">
        <f>PRODUCT(C359:F359)</f>
        <v>15</v>
      </c>
      <c r="H359" s="83" t="s">
        <v>6</v>
      </c>
    </row>
    <row r="360" spans="1:14">
      <c r="A360" s="82"/>
      <c r="B360" s="118"/>
      <c r="C360" s="83"/>
      <c r="D360" s="84"/>
      <c r="E360" s="84"/>
      <c r="F360" s="84"/>
      <c r="G360" s="91"/>
      <c r="H360" s="82"/>
    </row>
    <row r="361" spans="1:14">
      <c r="A361" s="82"/>
      <c r="B361" s="118"/>
      <c r="C361" s="83"/>
      <c r="D361" s="84"/>
      <c r="E361" s="84"/>
      <c r="F361" s="91" t="s">
        <v>33</v>
      </c>
      <c r="G361" s="36">
        <f>ROUND(SUM(G359:G360)*1.1,0)</f>
        <v>17</v>
      </c>
      <c r="H361" s="82" t="s">
        <v>6</v>
      </c>
    </row>
    <row r="362" spans="1:14">
      <c r="A362" s="82">
        <f>A356+1</f>
        <v>29</v>
      </c>
      <c r="B362" s="118" t="s">
        <v>164</v>
      </c>
      <c r="C362" s="83"/>
      <c r="D362" s="84"/>
      <c r="E362" s="84"/>
      <c r="F362" s="84"/>
      <c r="G362" s="91"/>
      <c r="H362" s="82"/>
    </row>
    <row r="363" spans="1:14">
      <c r="A363" s="82"/>
      <c r="B363" s="118" t="s">
        <v>80</v>
      </c>
      <c r="C363" s="83"/>
      <c r="D363" s="84"/>
      <c r="E363" s="84"/>
      <c r="F363" s="84"/>
      <c r="G363" s="91"/>
      <c r="H363" s="82"/>
    </row>
    <row r="364" spans="1:14">
      <c r="A364" s="82"/>
      <c r="B364" s="118" t="s">
        <v>740</v>
      </c>
      <c r="C364" s="83"/>
      <c r="D364" s="91"/>
      <c r="E364" s="82"/>
      <c r="F364" s="84"/>
      <c r="G364" s="91"/>
      <c r="H364" s="82"/>
    </row>
    <row r="365" spans="1:14">
      <c r="A365" s="82"/>
      <c r="B365" s="85"/>
      <c r="C365" s="83"/>
      <c r="D365" s="84"/>
      <c r="E365" s="82"/>
      <c r="F365" s="84"/>
      <c r="G365" s="84">
        <f>PRODUCT(C365:F365)</f>
        <v>0</v>
      </c>
      <c r="H365" s="83" t="s">
        <v>6</v>
      </c>
    </row>
    <row r="366" spans="1:14">
      <c r="A366" s="82"/>
      <c r="B366" s="85"/>
      <c r="C366" s="83"/>
      <c r="D366" s="84"/>
      <c r="E366" s="83"/>
      <c r="F366" s="91"/>
      <c r="G366" s="91">
        <f>ROUND(SUM(G365:G365),0)</f>
        <v>0</v>
      </c>
      <c r="H366" s="82" t="s">
        <v>6</v>
      </c>
    </row>
    <row r="367" spans="1:14">
      <c r="A367" s="82"/>
      <c r="B367" s="118" t="s">
        <v>165</v>
      </c>
      <c r="C367" s="83"/>
      <c r="D367" s="91"/>
      <c r="E367" s="82"/>
      <c r="F367" s="91" t="s">
        <v>33</v>
      </c>
      <c r="G367" s="91">
        <f>G366</f>
        <v>0</v>
      </c>
      <c r="H367" s="82" t="s">
        <v>6</v>
      </c>
    </row>
    <row r="368" spans="1:14">
      <c r="A368" s="82"/>
      <c r="B368" s="118"/>
      <c r="C368" s="83"/>
      <c r="D368" s="91"/>
      <c r="E368" s="82"/>
      <c r="F368" s="91"/>
      <c r="G368" s="91"/>
      <c r="H368" s="82"/>
    </row>
    <row r="369" spans="1:14">
      <c r="A369" s="82"/>
      <c r="B369" s="118" t="s">
        <v>414</v>
      </c>
      <c r="C369" s="83"/>
      <c r="D369" s="84"/>
      <c r="E369" s="84"/>
      <c r="F369" s="84"/>
      <c r="G369" s="91"/>
      <c r="H369" s="82"/>
    </row>
    <row r="370" spans="1:14">
      <c r="A370" s="82"/>
      <c r="B370" s="118" t="s">
        <v>80</v>
      </c>
      <c r="C370" s="83"/>
      <c r="D370" s="84"/>
      <c r="E370" s="84"/>
      <c r="F370" s="84"/>
      <c r="G370" s="91"/>
      <c r="H370" s="82"/>
    </row>
    <row r="371" spans="1:14">
      <c r="A371" s="82"/>
      <c r="B371" s="85"/>
      <c r="C371" s="83"/>
      <c r="D371" s="84"/>
      <c r="E371" s="84"/>
      <c r="F371" s="84"/>
      <c r="G371" s="84">
        <f>PRODUCT(C371:F371)</f>
        <v>0</v>
      </c>
      <c r="H371" s="83" t="s">
        <v>9</v>
      </c>
    </row>
    <row r="372" spans="1:14">
      <c r="A372" s="82"/>
      <c r="B372" s="85"/>
      <c r="C372" s="83"/>
      <c r="D372" s="84"/>
      <c r="E372" s="84"/>
      <c r="F372" s="84"/>
      <c r="G372" s="84"/>
      <c r="H372" s="83"/>
    </row>
    <row r="373" spans="1:14">
      <c r="A373" s="82"/>
      <c r="B373" s="85"/>
      <c r="C373" s="83"/>
      <c r="D373" s="84"/>
      <c r="E373" s="84"/>
      <c r="F373" s="91"/>
      <c r="G373" s="91">
        <f>ROUND(SUM(G371:G372),0)</f>
        <v>0</v>
      </c>
      <c r="H373" s="82" t="s">
        <v>9</v>
      </c>
    </row>
    <row r="374" spans="1:14">
      <c r="A374" s="82"/>
      <c r="B374" s="118" t="s">
        <v>416</v>
      </c>
      <c r="C374" s="91"/>
      <c r="D374" s="82"/>
      <c r="E374" s="84"/>
      <c r="F374" s="91" t="s">
        <v>23</v>
      </c>
      <c r="G374" s="91">
        <f>ROUNDUP(G373,0)</f>
        <v>0</v>
      </c>
      <c r="H374" s="82" t="s">
        <v>9</v>
      </c>
    </row>
    <row r="375" spans="1:14">
      <c r="A375" s="82"/>
      <c r="B375" s="85"/>
      <c r="C375" s="83"/>
      <c r="D375" s="91"/>
      <c r="E375" s="82"/>
      <c r="F375" s="91"/>
      <c r="G375" s="91"/>
      <c r="H375" s="82"/>
      <c r="J375" s="6"/>
      <c r="K375" s="6"/>
      <c r="L375" s="6"/>
      <c r="M375" s="6"/>
      <c r="N375" s="6"/>
    </row>
    <row r="376" spans="1:14">
      <c r="A376" s="82">
        <f>A362+1</f>
        <v>30</v>
      </c>
      <c r="B376" s="118" t="s">
        <v>763</v>
      </c>
      <c r="C376" s="83"/>
      <c r="D376" s="91"/>
      <c r="E376" s="82"/>
      <c r="F376" s="84"/>
      <c r="G376" s="91"/>
      <c r="H376" s="82"/>
      <c r="J376" s="6"/>
      <c r="K376" s="6"/>
      <c r="L376" s="6"/>
      <c r="M376" s="6"/>
      <c r="N376" s="6"/>
    </row>
    <row r="377" spans="1:14">
      <c r="A377" s="82"/>
      <c r="B377" s="118" t="s">
        <v>80</v>
      </c>
      <c r="C377" s="83"/>
      <c r="D377" s="91"/>
      <c r="E377" s="82"/>
      <c r="F377" s="84"/>
      <c r="G377" s="91"/>
      <c r="H377" s="82"/>
      <c r="J377" s="6"/>
      <c r="K377" s="6"/>
      <c r="L377" s="6"/>
      <c r="M377" s="6"/>
      <c r="N377" s="6"/>
    </row>
    <row r="378" spans="1:14">
      <c r="A378" s="82"/>
      <c r="B378" s="85" t="s">
        <v>328</v>
      </c>
      <c r="C378" s="83"/>
      <c r="D378" s="91"/>
      <c r="E378" s="82"/>
      <c r="F378" s="84"/>
      <c r="G378" s="91"/>
      <c r="H378" s="82"/>
      <c r="J378" s="6"/>
      <c r="K378" s="6"/>
      <c r="L378" s="6"/>
      <c r="M378" s="6"/>
      <c r="N378" s="6"/>
    </row>
    <row r="379" spans="1:14">
      <c r="A379" s="86"/>
      <c r="B379" s="90" t="s">
        <v>323</v>
      </c>
      <c r="C379" s="88">
        <v>1</v>
      </c>
      <c r="D379" s="89">
        <v>1.2</v>
      </c>
      <c r="E379" s="89"/>
      <c r="F379" s="84">
        <v>1.5</v>
      </c>
      <c r="G379" s="84">
        <f t="shared" ref="G379" si="16">PRODUCT(C379:F379)</f>
        <v>1.7999999999999998</v>
      </c>
      <c r="H379" s="83" t="s">
        <v>6</v>
      </c>
    </row>
    <row r="380" spans="1:14">
      <c r="A380" s="86"/>
      <c r="B380" s="90" t="s">
        <v>324</v>
      </c>
      <c r="C380" s="88">
        <v>1</v>
      </c>
      <c r="D380" s="89">
        <v>2.4</v>
      </c>
      <c r="E380" s="89"/>
      <c r="F380" s="89">
        <v>1.2</v>
      </c>
      <c r="G380" s="84">
        <f t="shared" ref="G380:G381" si="17">PRODUCT(C380:F380)</f>
        <v>2.88</v>
      </c>
      <c r="H380" s="83" t="s">
        <v>6</v>
      </c>
    </row>
    <row r="381" spans="1:14">
      <c r="A381" s="86"/>
      <c r="B381" s="90" t="s">
        <v>325</v>
      </c>
      <c r="C381" s="88">
        <v>2</v>
      </c>
      <c r="D381" s="89">
        <v>2.6</v>
      </c>
      <c r="E381" s="89"/>
      <c r="F381" s="89">
        <v>1.2</v>
      </c>
      <c r="G381" s="84">
        <f t="shared" si="17"/>
        <v>6.24</v>
      </c>
      <c r="H381" s="83" t="s">
        <v>6</v>
      </c>
    </row>
    <row r="382" spans="1:14">
      <c r="A382" s="86"/>
      <c r="B382" s="90"/>
      <c r="C382" s="88">
        <v>1</v>
      </c>
      <c r="D382" s="89">
        <v>10.4</v>
      </c>
      <c r="E382" s="89"/>
      <c r="F382" s="89">
        <v>1.2</v>
      </c>
      <c r="G382" s="84">
        <f t="shared" ref="G382" si="18">PRODUCT(C382:F382)</f>
        <v>12.48</v>
      </c>
      <c r="H382" s="83" t="s">
        <v>6</v>
      </c>
    </row>
    <row r="383" spans="1:14">
      <c r="A383" s="82"/>
      <c r="B383" s="85"/>
      <c r="C383" s="83"/>
      <c r="D383" s="91"/>
      <c r="E383" s="82"/>
      <c r="F383" s="91" t="s">
        <v>33</v>
      </c>
      <c r="G383" s="91">
        <f>ROUND(SUM(G379:G382),0)</f>
        <v>23</v>
      </c>
      <c r="H383" s="82" t="s">
        <v>6</v>
      </c>
    </row>
    <row r="384" spans="1:14">
      <c r="A384" s="82"/>
      <c r="B384" s="85"/>
      <c r="C384" s="83"/>
      <c r="D384" s="91"/>
      <c r="E384" s="82"/>
      <c r="F384" s="91"/>
      <c r="G384" s="91"/>
      <c r="H384" s="82"/>
    </row>
    <row r="385" spans="1:14">
      <c r="A385" s="82"/>
      <c r="B385" s="118" t="s">
        <v>764</v>
      </c>
      <c r="C385" s="83"/>
      <c r="D385" s="91"/>
      <c r="E385" s="82"/>
      <c r="F385" s="91" t="s">
        <v>33</v>
      </c>
      <c r="G385" s="91">
        <f>G383</f>
        <v>23</v>
      </c>
      <c r="H385" s="82" t="s">
        <v>6</v>
      </c>
    </row>
    <row r="386" spans="1:14">
      <c r="A386" s="86"/>
      <c r="B386" s="87"/>
      <c r="C386" s="88"/>
      <c r="D386" s="92"/>
      <c r="E386" s="86"/>
      <c r="F386" s="92"/>
      <c r="G386" s="92"/>
      <c r="H386" s="86"/>
    </row>
    <row r="387" spans="1:14" s="6" customFormat="1">
      <c r="A387" s="86">
        <f>A376+1</f>
        <v>31</v>
      </c>
      <c r="B387" s="87" t="s">
        <v>498</v>
      </c>
      <c r="C387" s="88"/>
      <c r="D387" s="92"/>
      <c r="E387" s="86"/>
      <c r="F387" s="92"/>
      <c r="G387" s="92"/>
      <c r="H387" s="86"/>
      <c r="I387" s="1"/>
      <c r="J387"/>
      <c r="K387"/>
      <c r="L387"/>
      <c r="M387"/>
      <c r="N387"/>
    </row>
    <row r="388" spans="1:14" s="6" customFormat="1">
      <c r="A388" s="86"/>
      <c r="B388" s="90"/>
      <c r="C388" s="88">
        <v>3</v>
      </c>
      <c r="D388" s="89"/>
      <c r="E388" s="86"/>
      <c r="F388" s="92"/>
      <c r="G388" s="84">
        <f t="shared" ref="G388" si="19">PRODUCT(C388:F388)</f>
        <v>3</v>
      </c>
      <c r="H388" s="83" t="s">
        <v>356</v>
      </c>
      <c r="I388" s="1"/>
      <c r="J388"/>
      <c r="K388"/>
      <c r="L388"/>
      <c r="M388"/>
      <c r="N388"/>
    </row>
    <row r="389" spans="1:14" s="6" customFormat="1">
      <c r="A389" s="86"/>
      <c r="B389" s="90"/>
      <c r="C389" s="88"/>
      <c r="D389" s="89"/>
      <c r="E389" s="86"/>
      <c r="F389" s="92"/>
      <c r="G389" s="89"/>
      <c r="H389" s="88"/>
      <c r="I389" s="1"/>
      <c r="J389"/>
      <c r="K389"/>
      <c r="L389"/>
      <c r="M389"/>
      <c r="N389"/>
    </row>
    <row r="390" spans="1:14" s="6" customFormat="1">
      <c r="A390" s="86"/>
      <c r="B390" s="118"/>
      <c r="C390" s="83"/>
      <c r="D390" s="91"/>
      <c r="E390" s="82"/>
      <c r="F390" s="91"/>
      <c r="G390" s="91">
        <f>ROUND(SUM(G388:G389),0)</f>
        <v>3</v>
      </c>
      <c r="H390" s="82" t="s">
        <v>356</v>
      </c>
      <c r="I390" s="1"/>
      <c r="J390"/>
      <c r="K390"/>
      <c r="L390"/>
      <c r="M390"/>
      <c r="N390"/>
    </row>
    <row r="391" spans="1:14">
      <c r="A391" s="82"/>
      <c r="B391" s="85"/>
      <c r="C391" s="83"/>
      <c r="D391" s="84"/>
      <c r="E391" s="84"/>
      <c r="F391" s="84"/>
      <c r="G391" s="91"/>
      <c r="H391" s="83"/>
    </row>
    <row r="392" spans="1:14">
      <c r="A392" s="86">
        <f>A387+1</f>
        <v>32</v>
      </c>
      <c r="B392" s="87" t="s">
        <v>207</v>
      </c>
      <c r="C392" s="88"/>
      <c r="D392" s="89"/>
      <c r="E392" s="89"/>
      <c r="F392" s="89"/>
      <c r="G392" s="92"/>
      <c r="H392" s="88"/>
    </row>
    <row r="393" spans="1:14">
      <c r="A393" s="82"/>
      <c r="B393" s="85" t="s">
        <v>175</v>
      </c>
      <c r="C393" s="83"/>
      <c r="D393" s="84"/>
      <c r="E393" s="84"/>
      <c r="F393" s="84"/>
      <c r="G393" s="84">
        <f>C393*D393</f>
        <v>0</v>
      </c>
      <c r="H393" s="83" t="s">
        <v>174</v>
      </c>
    </row>
    <row r="394" spans="1:14">
      <c r="A394" s="82"/>
      <c r="B394" s="85"/>
      <c r="C394" s="83"/>
      <c r="D394" s="84"/>
      <c r="E394" s="84"/>
      <c r="F394" s="84"/>
      <c r="G394" s="84"/>
      <c r="H394" s="83"/>
    </row>
    <row r="395" spans="1:14">
      <c r="A395" s="82"/>
      <c r="B395" s="93" t="s">
        <v>176</v>
      </c>
      <c r="C395" s="82"/>
      <c r="D395" s="91"/>
      <c r="E395" s="91"/>
      <c r="F395" s="91"/>
      <c r="G395" s="91">
        <f>ROUND(SUM(G393:G394)*1.1,0)</f>
        <v>0</v>
      </c>
      <c r="H395" s="82" t="s">
        <v>174</v>
      </c>
    </row>
    <row r="396" spans="1:14">
      <c r="A396" s="82"/>
      <c r="B396" s="85"/>
      <c r="C396" s="83"/>
      <c r="D396" s="84"/>
      <c r="E396" s="84"/>
      <c r="F396" s="84"/>
      <c r="G396" s="91"/>
      <c r="H396" s="83"/>
    </row>
    <row r="397" spans="1:14" ht="15.6">
      <c r="A397" s="10">
        <f>A392+1</f>
        <v>33</v>
      </c>
      <c r="B397" s="116" t="s">
        <v>177</v>
      </c>
      <c r="C397" s="12"/>
      <c r="D397" s="12"/>
      <c r="E397" s="12"/>
      <c r="F397" s="12"/>
      <c r="G397" s="11"/>
      <c r="H397" s="11"/>
      <c r="J397" s="190"/>
      <c r="K397" s="190"/>
      <c r="L397" s="190"/>
      <c r="M397" s="190"/>
      <c r="N397" s="190"/>
    </row>
    <row r="398" spans="1:14">
      <c r="A398" s="10"/>
      <c r="B398" s="122" t="s">
        <v>178</v>
      </c>
      <c r="C398" s="12"/>
      <c r="D398" s="12"/>
      <c r="E398" s="12"/>
      <c r="F398" s="12"/>
      <c r="G398" s="11"/>
      <c r="H398" s="11"/>
    </row>
    <row r="399" spans="1:14">
      <c r="A399" s="10"/>
      <c r="B399" s="123" t="s">
        <v>179</v>
      </c>
      <c r="C399" s="124"/>
      <c r="D399" s="125"/>
      <c r="E399" s="12"/>
      <c r="F399" s="124"/>
      <c r="G399" s="11"/>
      <c r="H399" s="11"/>
    </row>
    <row r="400" spans="1:14">
      <c r="A400" s="82"/>
      <c r="B400" s="85"/>
      <c r="C400" s="83"/>
      <c r="D400" s="84"/>
      <c r="E400" s="84"/>
      <c r="F400" s="84"/>
      <c r="G400" s="84">
        <f t="shared" ref="G400" si="20">PRODUCT(C400:F400)</f>
        <v>0</v>
      </c>
      <c r="H400" s="83" t="s">
        <v>6</v>
      </c>
    </row>
    <row r="401" spans="1:14">
      <c r="A401" s="86"/>
      <c r="B401" s="90"/>
      <c r="C401" s="83"/>
      <c r="D401" s="84"/>
      <c r="E401" s="84"/>
      <c r="F401" s="84"/>
      <c r="G401" s="84">
        <f t="shared" ref="G401:G402" si="21">PRODUCT(C401:F401)</f>
        <v>0</v>
      </c>
      <c r="H401" s="83" t="s">
        <v>6</v>
      </c>
    </row>
    <row r="402" spans="1:14">
      <c r="A402" s="86"/>
      <c r="B402" s="90"/>
      <c r="C402" s="83"/>
      <c r="D402" s="84"/>
      <c r="E402" s="84"/>
      <c r="F402" s="84"/>
      <c r="G402" s="84">
        <f t="shared" si="21"/>
        <v>0</v>
      </c>
      <c r="H402" s="83" t="s">
        <v>6</v>
      </c>
    </row>
    <row r="403" spans="1:14">
      <c r="A403" s="82"/>
      <c r="B403" s="85"/>
      <c r="C403" s="83"/>
      <c r="D403" s="84"/>
      <c r="E403" s="84"/>
      <c r="F403" s="84"/>
      <c r="G403" s="84"/>
      <c r="H403" s="83"/>
    </row>
    <row r="404" spans="1:14">
      <c r="A404" s="82"/>
      <c r="B404" s="85"/>
      <c r="C404" s="83"/>
      <c r="D404" s="84"/>
      <c r="E404" s="84"/>
      <c r="F404" s="91" t="s">
        <v>33</v>
      </c>
      <c r="G404" s="91">
        <f>ROUND(SUM(G400:G403)*1.1,0)</f>
        <v>0</v>
      </c>
      <c r="H404" s="82" t="s">
        <v>6</v>
      </c>
    </row>
    <row r="405" spans="1:14">
      <c r="A405" s="82"/>
      <c r="B405" s="122" t="s">
        <v>180</v>
      </c>
      <c r="C405" s="83"/>
      <c r="D405" s="84"/>
      <c r="E405" s="84"/>
      <c r="F405" s="91"/>
      <c r="G405" s="91"/>
      <c r="H405" s="82"/>
    </row>
    <row r="406" spans="1:14">
      <c r="A406" s="82"/>
      <c r="B406" s="85"/>
      <c r="C406" s="83"/>
      <c r="D406" s="84"/>
      <c r="E406" s="82"/>
      <c r="F406" s="84"/>
      <c r="G406" s="84">
        <f>PRODUCT(C406:F406)</f>
        <v>0</v>
      </c>
      <c r="H406" s="83" t="s">
        <v>6</v>
      </c>
    </row>
    <row r="407" spans="1:14">
      <c r="A407" s="82"/>
      <c r="B407" s="85"/>
      <c r="C407" s="83"/>
      <c r="D407" s="84"/>
      <c r="E407" s="84"/>
      <c r="F407" s="91" t="s">
        <v>33</v>
      </c>
      <c r="G407" s="91">
        <f>ROUND(SUM(G406:G406)*1.1,0)</f>
        <v>0</v>
      </c>
      <c r="H407" s="82" t="s">
        <v>6</v>
      </c>
    </row>
    <row r="408" spans="1:14">
      <c r="A408" s="10"/>
      <c r="B408" s="116"/>
      <c r="C408" s="115"/>
      <c r="D408" s="115"/>
      <c r="E408" s="653" t="s">
        <v>110</v>
      </c>
      <c r="F408" s="654"/>
      <c r="G408" s="115">
        <f>G407+G404</f>
        <v>0</v>
      </c>
      <c r="H408" s="82" t="s">
        <v>6</v>
      </c>
    </row>
    <row r="409" spans="1:14" s="190" customFormat="1" ht="15.6">
      <c r="A409" s="241">
        <f>A397+1</f>
        <v>34</v>
      </c>
      <c r="B409" s="253" t="s">
        <v>844</v>
      </c>
      <c r="C409" s="247"/>
      <c r="D409" s="245"/>
      <c r="E409" s="245"/>
      <c r="F409" s="245"/>
      <c r="G409" s="246"/>
      <c r="H409" s="247"/>
      <c r="J409"/>
      <c r="K409"/>
      <c r="L409"/>
      <c r="M409"/>
      <c r="N409"/>
    </row>
    <row r="410" spans="1:14" ht="15.6">
      <c r="A410" s="363"/>
      <c r="B410" s="369" t="s">
        <v>845</v>
      </c>
      <c r="C410" s="364">
        <v>2</v>
      </c>
      <c r="D410" s="365">
        <f>3+0.3+0.3</f>
        <v>3.5999999999999996</v>
      </c>
      <c r="E410" s="365"/>
      <c r="F410" s="366"/>
      <c r="G410" s="370">
        <f>+PRODUCT(C410:F410)</f>
        <v>7.1999999999999993</v>
      </c>
      <c r="H410" s="371" t="s">
        <v>9</v>
      </c>
    </row>
    <row r="411" spans="1:14" ht="15.6">
      <c r="A411" s="372"/>
      <c r="B411" s="369"/>
      <c r="C411" s="364"/>
      <c r="D411" s="365"/>
      <c r="E411" s="365"/>
      <c r="F411" s="366"/>
      <c r="G411" s="367"/>
      <c r="H411" s="368"/>
    </row>
    <row r="412" spans="1:14" ht="15.6">
      <c r="A412" s="372"/>
      <c r="B412" s="369"/>
      <c r="C412" s="364"/>
      <c r="D412" s="365"/>
      <c r="E412" s="365"/>
      <c r="F412" s="366" t="s">
        <v>33</v>
      </c>
      <c r="G412" s="367">
        <f>ROUNDUP(+SUM(G410:G411),0)</f>
        <v>8</v>
      </c>
      <c r="H412" s="368" t="s">
        <v>9</v>
      </c>
    </row>
  </sheetData>
  <mergeCells count="10">
    <mergeCell ref="A2:H2"/>
    <mergeCell ref="E408:F408"/>
    <mergeCell ref="E286:F286"/>
    <mergeCell ref="E301:F301"/>
    <mergeCell ref="E214:F214"/>
    <mergeCell ref="E197:F197"/>
    <mergeCell ref="E221:F221"/>
    <mergeCell ref="E250:F250"/>
    <mergeCell ref="E165:F165"/>
    <mergeCell ref="E339:F339"/>
  </mergeCells>
  <pageMargins left="0.7" right="0.7" top="0.75" bottom="0.75" header="0.3" footer="0.3"/>
  <pageSetup paperSize="9" scale="77" orientation="portrait" verticalDpi="1200" r:id="rId1"/>
  <rowBreaks count="1" manualBreakCount="1">
    <brk id="341"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440"/>
  <sheetViews>
    <sheetView view="pageBreakPreview" zoomScaleSheetLayoutView="10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8" ht="37.5" customHeight="1">
      <c r="A2" s="660" t="s">
        <v>984</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332</v>
      </c>
      <c r="C5" s="143"/>
      <c r="D5" s="17"/>
      <c r="E5" s="17"/>
      <c r="F5" s="17"/>
      <c r="G5" s="17"/>
      <c r="H5" s="143"/>
    </row>
    <row r="6" spans="1:8">
      <c r="A6" s="38">
        <f>1</f>
        <v>1</v>
      </c>
      <c r="B6" s="37" t="s">
        <v>32</v>
      </c>
      <c r="C6" s="33">
        <v>1</v>
      </c>
      <c r="D6" s="35">
        <f>7.5+2.5*2</f>
        <v>12.5</v>
      </c>
      <c r="E6" s="35">
        <f>23+2.5*2</f>
        <v>28</v>
      </c>
      <c r="F6" s="35"/>
      <c r="G6" s="35">
        <f>PRODUCT(C6:F6)</f>
        <v>350</v>
      </c>
      <c r="H6" s="33" t="s">
        <v>6</v>
      </c>
    </row>
    <row r="7" spans="1:8">
      <c r="A7" s="38"/>
      <c r="B7" s="37"/>
      <c r="C7" s="33"/>
      <c r="D7" s="35"/>
      <c r="E7" s="36"/>
      <c r="F7" s="36" t="s">
        <v>33</v>
      </c>
      <c r="G7" s="36">
        <f>ROUNDUP(SUM(G6)*1.1,0)</f>
        <v>385</v>
      </c>
      <c r="H7" s="38" t="s">
        <v>6</v>
      </c>
    </row>
    <row r="8" spans="1:8">
      <c r="A8" s="44"/>
      <c r="B8" s="48"/>
      <c r="C8" s="40"/>
      <c r="D8" s="42"/>
      <c r="E8" s="45"/>
      <c r="F8" s="45"/>
      <c r="G8" s="45"/>
      <c r="H8" s="44"/>
    </row>
    <row r="9" spans="1:8">
      <c r="A9" s="53">
        <f>A6+1</f>
        <v>2</v>
      </c>
      <c r="B9" s="285" t="s">
        <v>603</v>
      </c>
      <c r="C9" s="53"/>
      <c r="D9" s="51"/>
      <c r="E9" s="51"/>
      <c r="F9" s="51"/>
      <c r="G9" s="52"/>
      <c r="H9" s="53"/>
    </row>
    <row r="10" spans="1:8">
      <c r="A10" s="53"/>
      <c r="B10" s="34" t="s">
        <v>619</v>
      </c>
      <c r="C10" s="33"/>
      <c r="D10" s="35"/>
      <c r="E10" s="35"/>
      <c r="F10" s="35"/>
      <c r="G10" s="35">
        <f>PRODUCT(C10:F10)</f>
        <v>0</v>
      </c>
      <c r="H10" s="33" t="s">
        <v>7</v>
      </c>
    </row>
    <row r="11" spans="1:8">
      <c r="A11" s="53"/>
      <c r="B11" s="34"/>
      <c r="C11" s="40"/>
      <c r="D11" s="35"/>
      <c r="E11" s="35"/>
      <c r="F11" s="35"/>
      <c r="G11" s="35"/>
      <c r="H11" s="33"/>
    </row>
    <row r="12" spans="1:8">
      <c r="A12" s="53"/>
      <c r="B12" s="285"/>
      <c r="C12" s="53"/>
      <c r="D12" s="51"/>
      <c r="E12" s="51"/>
      <c r="F12" s="51"/>
      <c r="G12" s="36">
        <f>ROUNDUP(SUM(G10:G11)*1.1,0)</f>
        <v>0</v>
      </c>
      <c r="H12" s="38" t="s">
        <v>7</v>
      </c>
    </row>
    <row r="13" spans="1:8">
      <c r="A13" s="53"/>
      <c r="B13" s="285"/>
      <c r="C13" s="53"/>
      <c r="D13" s="51"/>
      <c r="E13" s="51"/>
      <c r="F13" s="51"/>
      <c r="G13" s="52"/>
      <c r="H13" s="53"/>
    </row>
    <row r="14" spans="1:8">
      <c r="A14" s="53">
        <f>A9+1</f>
        <v>3</v>
      </c>
      <c r="B14" s="285" t="s">
        <v>604</v>
      </c>
      <c r="C14" s="53"/>
      <c r="D14" s="51"/>
      <c r="E14" s="51"/>
      <c r="F14" s="51"/>
      <c r="G14" s="52"/>
      <c r="H14" s="53"/>
    </row>
    <row r="15" spans="1:8">
      <c r="A15" s="53"/>
      <c r="B15" s="285" t="s">
        <v>606</v>
      </c>
      <c r="C15" s="53"/>
      <c r="D15" s="51"/>
      <c r="E15" s="51"/>
      <c r="F15" s="51"/>
      <c r="G15" s="52"/>
      <c r="H15" s="53"/>
    </row>
    <row r="16" spans="1:8">
      <c r="A16" s="53"/>
      <c r="B16" s="34" t="s">
        <v>38</v>
      </c>
      <c r="C16" s="33"/>
      <c r="D16" s="35"/>
      <c r="E16" s="35"/>
      <c r="F16" s="35"/>
      <c r="G16" s="35">
        <f>PRODUCT(C16:F16)</f>
        <v>0</v>
      </c>
      <c r="H16" s="33" t="s">
        <v>7</v>
      </c>
    </row>
    <row r="17" spans="1:8">
      <c r="A17" s="53"/>
      <c r="B17" s="285"/>
      <c r="C17" s="53"/>
      <c r="D17" s="51"/>
      <c r="E17" s="51"/>
      <c r="F17" s="51"/>
      <c r="G17" s="36">
        <f>ROUND(SUM(G16:G16)*1.1,0)</f>
        <v>0</v>
      </c>
      <c r="H17" s="38" t="s">
        <v>7</v>
      </c>
    </row>
    <row r="18" spans="1:8">
      <c r="A18" s="53"/>
      <c r="B18" s="285"/>
      <c r="C18" s="53"/>
      <c r="D18" s="51"/>
      <c r="E18" s="51"/>
      <c r="F18" s="51"/>
      <c r="G18" s="52"/>
      <c r="H18" s="53"/>
    </row>
    <row r="19" spans="1:8">
      <c r="A19" s="53"/>
      <c r="B19" s="285" t="s">
        <v>1090</v>
      </c>
      <c r="C19" s="53"/>
      <c r="D19" s="51"/>
      <c r="E19" s="51"/>
      <c r="F19" s="51"/>
      <c r="G19" s="52"/>
      <c r="H19" s="53"/>
    </row>
    <row r="20" spans="1:8">
      <c r="A20" s="53"/>
      <c r="B20" s="34" t="s">
        <v>38</v>
      </c>
      <c r="C20" s="33"/>
      <c r="D20" s="35"/>
      <c r="E20" s="35"/>
      <c r="F20" s="35"/>
      <c r="G20" s="35">
        <f>PRODUCT(C20:F20)</f>
        <v>0</v>
      </c>
      <c r="H20" s="33" t="s">
        <v>7</v>
      </c>
    </row>
    <row r="21" spans="1:8">
      <c r="A21" s="53"/>
      <c r="B21" s="285"/>
      <c r="C21" s="53"/>
      <c r="D21" s="51"/>
      <c r="E21" s="51"/>
      <c r="F21" s="51"/>
      <c r="G21" s="36">
        <f>ROUND(SUM(G20:G20)*1.1,0)</f>
        <v>0</v>
      </c>
      <c r="H21" s="38" t="s">
        <v>7</v>
      </c>
    </row>
    <row r="22" spans="1:8">
      <c r="A22" s="53"/>
      <c r="B22" s="285"/>
      <c r="C22" s="53"/>
      <c r="D22" s="51"/>
      <c r="E22" s="51"/>
      <c r="F22" s="51"/>
      <c r="G22" s="52"/>
      <c r="H22" s="53"/>
    </row>
    <row r="23" spans="1:8">
      <c r="A23" s="53"/>
      <c r="B23" s="285" t="s">
        <v>605</v>
      </c>
      <c r="C23" s="53"/>
      <c r="D23" s="51"/>
      <c r="E23" s="51"/>
      <c r="F23" s="51"/>
      <c r="G23" s="52">
        <f>G21+G17</f>
        <v>0</v>
      </c>
      <c r="H23" s="38" t="s">
        <v>7</v>
      </c>
    </row>
    <row r="24" spans="1:8">
      <c r="A24" s="44"/>
      <c r="B24" s="48"/>
      <c r="C24" s="44"/>
      <c r="D24" s="42"/>
      <c r="E24" s="42"/>
      <c r="F24" s="42"/>
      <c r="G24" s="45"/>
      <c r="H24" s="44"/>
    </row>
    <row r="25" spans="1:8">
      <c r="A25" s="44">
        <f>A14+1</f>
        <v>4</v>
      </c>
      <c r="B25" s="48" t="s">
        <v>613</v>
      </c>
      <c r="C25" s="44"/>
      <c r="D25" s="42"/>
      <c r="E25" s="42"/>
      <c r="F25" s="42"/>
      <c r="G25" s="45"/>
      <c r="H25" s="44"/>
    </row>
    <row r="26" spans="1:8">
      <c r="A26" s="44"/>
      <c r="B26" s="41" t="s">
        <v>614</v>
      </c>
      <c r="C26" s="44"/>
      <c r="D26" s="42"/>
      <c r="E26" s="42"/>
      <c r="F26" s="42"/>
      <c r="G26" s="35">
        <f>PRODUCT(C26:F26)</f>
        <v>0</v>
      </c>
      <c r="H26" s="40" t="s">
        <v>6</v>
      </c>
    </row>
    <row r="27" spans="1:8">
      <c r="A27" s="44"/>
      <c r="B27" s="48"/>
      <c r="C27" s="44"/>
      <c r="D27" s="42"/>
      <c r="E27" s="42"/>
      <c r="F27" s="42"/>
      <c r="G27" s="45"/>
      <c r="H27" s="44"/>
    </row>
    <row r="28" spans="1:8" ht="17.25" customHeight="1">
      <c r="A28" s="44"/>
      <c r="B28" s="48"/>
      <c r="C28" s="44"/>
      <c r="D28" s="42"/>
      <c r="E28" s="42"/>
      <c r="F28" s="36" t="s">
        <v>33</v>
      </c>
      <c r="G28" s="36">
        <f>ROUNDUP(SUM(G26:G27)*1.1,0)</f>
        <v>0</v>
      </c>
      <c r="H28" s="38" t="s">
        <v>6</v>
      </c>
    </row>
    <row r="29" spans="1:8">
      <c r="A29" s="44">
        <f>A25+1</f>
        <v>5</v>
      </c>
      <c r="B29" s="48" t="s">
        <v>620</v>
      </c>
      <c r="C29" s="44"/>
      <c r="D29" s="42"/>
      <c r="E29" s="42"/>
      <c r="F29" s="42"/>
      <c r="G29" s="45"/>
      <c r="H29" s="44"/>
    </row>
    <row r="30" spans="1:8">
      <c r="A30" s="44"/>
      <c r="B30" s="34" t="s">
        <v>619</v>
      </c>
      <c r="C30" s="40">
        <f>7*8</f>
        <v>56</v>
      </c>
      <c r="D30" s="42"/>
      <c r="E30" s="42"/>
      <c r="F30" s="42"/>
      <c r="G30" s="35">
        <f>PRODUCT(C30:F30)</f>
        <v>56</v>
      </c>
      <c r="H30" s="40" t="s">
        <v>356</v>
      </c>
    </row>
    <row r="31" spans="1:8">
      <c r="A31" s="44"/>
      <c r="B31" s="48"/>
      <c r="C31" s="44"/>
      <c r="D31" s="42"/>
      <c r="E31" s="42"/>
      <c r="F31" s="42"/>
      <c r="G31" s="45"/>
      <c r="H31" s="44"/>
    </row>
    <row r="32" spans="1:8">
      <c r="A32" s="44"/>
      <c r="B32" s="48"/>
      <c r="C32" s="44"/>
      <c r="D32" s="42"/>
      <c r="E32" s="42"/>
      <c r="F32" s="36" t="s">
        <v>33</v>
      </c>
      <c r="G32" s="36">
        <f>ROUNDUP(SUM(G30:G31)*1.1,0)</f>
        <v>62</v>
      </c>
      <c r="H32" s="44" t="s">
        <v>356</v>
      </c>
    </row>
    <row r="33" spans="1:8">
      <c r="A33" s="38"/>
      <c r="B33" s="37"/>
      <c r="C33" s="38"/>
      <c r="D33" s="35"/>
      <c r="E33" s="35" t="s">
        <v>34</v>
      </c>
      <c r="F33" s="35"/>
      <c r="G33" s="36"/>
      <c r="H33" s="38"/>
    </row>
    <row r="34" spans="1:8">
      <c r="A34" s="38">
        <f>A29+1</f>
        <v>6</v>
      </c>
      <c r="B34" s="37" t="s">
        <v>35</v>
      </c>
      <c r="C34" s="33"/>
      <c r="D34" s="35"/>
      <c r="E34" s="35" t="s">
        <v>34</v>
      </c>
      <c r="F34" s="35"/>
      <c r="G34" s="35"/>
      <c r="H34" s="33"/>
    </row>
    <row r="35" spans="1:8">
      <c r="A35" s="38"/>
      <c r="B35" s="37" t="s">
        <v>216</v>
      </c>
      <c r="C35" s="33"/>
      <c r="D35" s="35"/>
      <c r="E35" s="35"/>
      <c r="F35" s="35"/>
      <c r="G35" s="35"/>
      <c r="H35" s="33"/>
    </row>
    <row r="36" spans="1:8">
      <c r="A36" s="38"/>
      <c r="B36" s="37" t="s">
        <v>37</v>
      </c>
      <c r="C36" s="33"/>
      <c r="D36" s="35"/>
      <c r="E36" s="35"/>
      <c r="F36" s="35"/>
      <c r="G36" s="35"/>
      <c r="H36" s="33"/>
    </row>
    <row r="37" spans="1:8">
      <c r="A37" s="38"/>
      <c r="B37" s="34" t="s">
        <v>38</v>
      </c>
      <c r="C37" s="33">
        <v>7</v>
      </c>
      <c r="D37" s="35">
        <f>1.5+0.15*2</f>
        <v>1.8</v>
      </c>
      <c r="E37" s="35">
        <f>1.5+0.15*2</f>
        <v>1.8</v>
      </c>
      <c r="F37" s="35">
        <f>1.5</f>
        <v>1.5</v>
      </c>
      <c r="G37" s="35">
        <f>PRODUCT(C37:F37)</f>
        <v>34.019999999999996</v>
      </c>
      <c r="H37" s="33" t="s">
        <v>7</v>
      </c>
    </row>
    <row r="38" spans="1:8">
      <c r="A38" s="38"/>
      <c r="B38" s="37" t="s">
        <v>39</v>
      </c>
      <c r="C38" s="33"/>
      <c r="D38" s="35"/>
      <c r="E38" s="35"/>
      <c r="F38" s="35"/>
      <c r="G38" s="35"/>
      <c r="H38" s="33"/>
    </row>
    <row r="39" spans="1:8">
      <c r="A39" s="38"/>
      <c r="B39" s="34" t="s">
        <v>40</v>
      </c>
      <c r="C39" s="33">
        <v>1</v>
      </c>
      <c r="D39" s="35">
        <f>7.5*2+23</f>
        <v>38</v>
      </c>
      <c r="E39" s="35">
        <v>0.53</v>
      </c>
      <c r="F39" s="35">
        <v>0.7</v>
      </c>
      <c r="G39" s="35">
        <f>PRODUCT(C39:F39)</f>
        <v>14.097999999999999</v>
      </c>
      <c r="H39" s="33" t="s">
        <v>7</v>
      </c>
    </row>
    <row r="40" spans="1:8">
      <c r="A40" s="38"/>
      <c r="B40" s="34"/>
      <c r="C40" s="33"/>
      <c r="D40" s="35"/>
      <c r="E40" s="35"/>
      <c r="F40" s="35"/>
      <c r="G40" s="35"/>
      <c r="H40" s="33"/>
    </row>
    <row r="41" spans="1:8">
      <c r="A41" s="38"/>
      <c r="B41" s="37" t="s">
        <v>41</v>
      </c>
      <c r="C41" s="33"/>
      <c r="D41" s="35"/>
      <c r="E41" s="35"/>
      <c r="F41" s="35"/>
      <c r="G41" s="36">
        <f>ROUND(SUM(G37:G40)*1.1,0)</f>
        <v>53</v>
      </c>
      <c r="H41" s="38" t="s">
        <v>7</v>
      </c>
    </row>
    <row r="42" spans="1:8">
      <c r="A42" s="38"/>
      <c r="B42" s="37" t="s">
        <v>182</v>
      </c>
      <c r="C42" s="33"/>
      <c r="D42" s="35"/>
      <c r="E42" s="35"/>
      <c r="F42" s="35"/>
      <c r="G42" s="36"/>
      <c r="H42" s="38"/>
    </row>
    <row r="43" spans="1:8">
      <c r="A43" s="38"/>
      <c r="B43" s="34" t="str">
        <f>+B37</f>
        <v>F-1</v>
      </c>
      <c r="C43" s="33">
        <f>C37</f>
        <v>7</v>
      </c>
      <c r="D43" s="35">
        <f>D37</f>
        <v>1.8</v>
      </c>
      <c r="E43" s="35">
        <f>+E37</f>
        <v>1.8</v>
      </c>
      <c r="F43" s="35">
        <f>3-1.5</f>
        <v>1.5</v>
      </c>
      <c r="G43" s="35">
        <f>PRODUCT(C43:F43)</f>
        <v>34.019999999999996</v>
      </c>
      <c r="H43" s="33" t="s">
        <v>7</v>
      </c>
    </row>
    <row r="44" spans="1:8">
      <c r="A44" s="38"/>
      <c r="B44" s="37" t="s">
        <v>41</v>
      </c>
      <c r="C44" s="33"/>
      <c r="D44" s="35"/>
      <c r="E44" s="35"/>
      <c r="F44" s="35"/>
      <c r="G44" s="36">
        <f>ROUND(SUM(G43)*1.1,0)</f>
        <v>37</v>
      </c>
      <c r="H44" s="38" t="s">
        <v>7</v>
      </c>
    </row>
    <row r="45" spans="1:8">
      <c r="A45" s="38"/>
      <c r="B45" s="37"/>
      <c r="C45" s="33"/>
      <c r="D45" s="35"/>
      <c r="E45" s="35"/>
      <c r="F45" s="35"/>
      <c r="G45" s="36"/>
      <c r="H45" s="38"/>
    </row>
    <row r="46" spans="1:8">
      <c r="A46" s="38"/>
      <c r="B46" s="39" t="s">
        <v>42</v>
      </c>
      <c r="C46" s="33"/>
      <c r="D46" s="35"/>
      <c r="E46" s="35"/>
      <c r="F46" s="35"/>
      <c r="G46" s="36">
        <f>G44+G41</f>
        <v>90</v>
      </c>
      <c r="H46" s="38" t="s">
        <v>7</v>
      </c>
    </row>
    <row r="47" spans="1:8">
      <c r="A47" s="38"/>
      <c r="B47" s="34"/>
      <c r="C47" s="33"/>
      <c r="D47" s="35"/>
      <c r="E47" s="35"/>
      <c r="F47" s="35"/>
      <c r="G47" s="36"/>
      <c r="H47" s="38"/>
    </row>
    <row r="48" spans="1:8" ht="27.6">
      <c r="A48" s="38">
        <f>A34+1</f>
        <v>7</v>
      </c>
      <c r="B48" s="49" t="s">
        <v>43</v>
      </c>
      <c r="C48" s="50"/>
      <c r="D48" s="51"/>
      <c r="E48" s="51"/>
      <c r="F48" s="51"/>
      <c r="G48" s="52"/>
      <c r="H48" s="53"/>
    </row>
    <row r="49" spans="1:8">
      <c r="A49" s="53"/>
      <c r="B49" s="54" t="s">
        <v>44</v>
      </c>
      <c r="C49" s="50"/>
      <c r="D49" s="51"/>
      <c r="E49" s="51"/>
      <c r="F49" s="51"/>
      <c r="G49" s="52">
        <f>G46</f>
        <v>90</v>
      </c>
      <c r="H49" s="53" t="s">
        <v>7</v>
      </c>
    </row>
    <row r="50" spans="1:8">
      <c r="A50" s="53"/>
      <c r="B50" s="54" t="s">
        <v>45</v>
      </c>
      <c r="C50" s="50"/>
      <c r="D50" s="51"/>
      <c r="E50" s="51"/>
      <c r="F50" s="51"/>
      <c r="G50" s="52"/>
      <c r="H50" s="53"/>
    </row>
    <row r="51" spans="1:8">
      <c r="A51" s="53"/>
      <c r="B51" s="55" t="s">
        <v>46</v>
      </c>
      <c r="C51" s="50"/>
      <c r="D51" s="51"/>
      <c r="E51" s="51"/>
      <c r="F51" s="51"/>
      <c r="G51" s="51">
        <f>-G77</f>
        <v>-23</v>
      </c>
      <c r="H51" s="50" t="s">
        <v>7</v>
      </c>
    </row>
    <row r="52" spans="1:8">
      <c r="A52" s="44"/>
      <c r="B52" s="41" t="s">
        <v>270</v>
      </c>
      <c r="C52" s="40"/>
      <c r="D52" s="42"/>
      <c r="E52" s="42"/>
      <c r="F52" s="42"/>
      <c r="G52" s="42">
        <f>-G82</f>
        <v>-44</v>
      </c>
      <c r="H52" s="50" t="s">
        <v>7</v>
      </c>
    </row>
    <row r="53" spans="1:8">
      <c r="A53" s="53"/>
      <c r="B53" s="55" t="s">
        <v>47</v>
      </c>
      <c r="C53" s="50"/>
      <c r="D53" s="51"/>
      <c r="E53" s="51"/>
      <c r="F53" s="51"/>
      <c r="G53" s="51">
        <f>-G111</f>
        <v>-15</v>
      </c>
      <c r="H53" s="50" t="s">
        <v>7</v>
      </c>
    </row>
    <row r="54" spans="1:8">
      <c r="A54" s="53"/>
      <c r="B54" s="55" t="s">
        <v>48</v>
      </c>
      <c r="C54" s="50"/>
      <c r="D54" s="51"/>
      <c r="E54" s="51"/>
      <c r="F54" s="51"/>
      <c r="G54" s="51">
        <f>-G121</f>
        <v>-15</v>
      </c>
      <c r="H54" s="50" t="s">
        <v>7</v>
      </c>
    </row>
    <row r="55" spans="1:8">
      <c r="A55" s="53"/>
      <c r="B55" s="55" t="s">
        <v>49</v>
      </c>
      <c r="C55" s="50"/>
      <c r="D55" s="51"/>
      <c r="E55" s="51"/>
      <c r="F55" s="51"/>
      <c r="G55" s="51">
        <f>-G128</f>
        <v>-7</v>
      </c>
      <c r="H55" s="50" t="s">
        <v>7</v>
      </c>
    </row>
    <row r="56" spans="1:8">
      <c r="A56" s="53"/>
      <c r="B56" s="55" t="s">
        <v>50</v>
      </c>
      <c r="C56" s="50"/>
      <c r="D56" s="51"/>
      <c r="E56" s="51"/>
      <c r="F56" s="51"/>
      <c r="G56" s="51">
        <f>-G100</f>
        <v>-4</v>
      </c>
      <c r="H56" s="50" t="s">
        <v>7</v>
      </c>
    </row>
    <row r="57" spans="1:8">
      <c r="A57" s="38"/>
      <c r="B57" s="54" t="s">
        <v>51</v>
      </c>
      <c r="C57" s="50"/>
      <c r="D57" s="51"/>
      <c r="E57" s="51"/>
      <c r="F57" s="51"/>
      <c r="G57" s="56">
        <f>ROUND(SUM(G49:G56),0)</f>
        <v>-18</v>
      </c>
      <c r="H57" s="50" t="s">
        <v>7</v>
      </c>
    </row>
    <row r="58" spans="1:8">
      <c r="A58" s="53"/>
      <c r="B58" s="54"/>
      <c r="C58" s="50"/>
      <c r="D58" s="51"/>
      <c r="E58" s="51"/>
      <c r="F58" s="51"/>
      <c r="G58" s="57"/>
      <c r="H58" s="50"/>
    </row>
    <row r="59" spans="1:8">
      <c r="A59" s="53"/>
      <c r="B59" s="58" t="s">
        <v>52</v>
      </c>
      <c r="C59" s="59">
        <v>1</v>
      </c>
      <c r="D59" s="51">
        <v>11.6</v>
      </c>
      <c r="E59" s="51">
        <v>10</v>
      </c>
      <c r="F59" s="51">
        <v>1</v>
      </c>
      <c r="G59" s="51">
        <f>PRODUCT(C59:F59)</f>
        <v>116</v>
      </c>
      <c r="H59" s="50" t="s">
        <v>7</v>
      </c>
    </row>
    <row r="60" spans="1:8">
      <c r="A60" s="53"/>
      <c r="B60" s="58"/>
      <c r="C60" s="59"/>
      <c r="D60" s="51"/>
      <c r="E60" s="51"/>
      <c r="F60" s="51"/>
      <c r="G60" s="60"/>
      <c r="H60" s="50"/>
    </row>
    <row r="61" spans="1:8">
      <c r="A61" s="53"/>
      <c r="B61" s="54" t="s">
        <v>53</v>
      </c>
      <c r="C61" s="50"/>
      <c r="D61" s="51"/>
      <c r="E61" s="51"/>
      <c r="F61" s="51"/>
      <c r="G61" s="56">
        <f>ROUNDUP((G57+G59)-G63,0)</f>
        <v>8</v>
      </c>
      <c r="H61" s="53" t="s">
        <v>7</v>
      </c>
    </row>
    <row r="62" spans="1:8">
      <c r="A62" s="53"/>
      <c r="B62" s="54"/>
      <c r="C62" s="50"/>
      <c r="D62" s="51"/>
      <c r="E62" s="51"/>
      <c r="F62" s="51"/>
      <c r="G62" s="57"/>
      <c r="H62" s="53"/>
    </row>
    <row r="63" spans="1:8" ht="27.6">
      <c r="A63" s="53"/>
      <c r="B63" s="49" t="s">
        <v>54</v>
      </c>
      <c r="C63" s="61">
        <v>1</v>
      </c>
      <c r="D63" s="51" t="s">
        <v>55</v>
      </c>
      <c r="E63" s="51">
        <f>G49</f>
        <v>90</v>
      </c>
      <c r="F63" s="51"/>
      <c r="G63" s="52">
        <f>C63*E63</f>
        <v>90</v>
      </c>
      <c r="H63" s="53" t="s">
        <v>7</v>
      </c>
    </row>
    <row r="64" spans="1:8">
      <c r="A64" s="53"/>
      <c r="B64" s="62" t="s">
        <v>56</v>
      </c>
      <c r="C64" s="33"/>
      <c r="D64" s="35"/>
      <c r="E64" s="35"/>
      <c r="F64" s="35"/>
      <c r="G64" s="57">
        <f>G49-G63</f>
        <v>0</v>
      </c>
      <c r="H64" s="38" t="s">
        <v>7</v>
      </c>
    </row>
    <row r="65" spans="1:8">
      <c r="A65" s="38"/>
      <c r="B65" s="43"/>
      <c r="C65" s="33"/>
      <c r="D65" s="35"/>
      <c r="E65" s="35"/>
      <c r="F65" s="35"/>
      <c r="G65" s="35"/>
      <c r="H65" s="33"/>
    </row>
    <row r="66" spans="1:8">
      <c r="A66" s="38">
        <f>A48+1</f>
        <v>8</v>
      </c>
      <c r="B66" s="37" t="s">
        <v>57</v>
      </c>
      <c r="C66" s="33"/>
      <c r="D66" s="35"/>
      <c r="E66" s="35"/>
      <c r="F66" s="35"/>
      <c r="G66" s="35"/>
      <c r="H66" s="33"/>
    </row>
    <row r="67" spans="1:8">
      <c r="A67" s="38"/>
      <c r="B67" s="37" t="s">
        <v>259</v>
      </c>
      <c r="C67" s="33"/>
      <c r="D67" s="35"/>
      <c r="E67" s="35"/>
      <c r="F67" s="35"/>
      <c r="G67" s="35"/>
      <c r="H67" s="33"/>
    </row>
    <row r="68" spans="1:8">
      <c r="A68" s="38"/>
      <c r="B68" s="34" t="str">
        <f>+B37</f>
        <v>F-1</v>
      </c>
      <c r="C68" s="33">
        <f>+C37</f>
        <v>7</v>
      </c>
      <c r="D68" s="35">
        <f>+D37</f>
        <v>1.8</v>
      </c>
      <c r="E68" s="35">
        <f>+E37</f>
        <v>1.8</v>
      </c>
      <c r="F68" s="35">
        <v>0.1</v>
      </c>
      <c r="G68" s="35">
        <f>PRODUCT(C68:F68)</f>
        <v>2.2680000000000002</v>
      </c>
      <c r="H68" s="33" t="s">
        <v>7</v>
      </c>
    </row>
    <row r="69" spans="1:8">
      <c r="A69" s="38"/>
      <c r="B69" s="34"/>
      <c r="C69" s="33"/>
      <c r="D69" s="35"/>
      <c r="E69" s="35"/>
      <c r="F69" s="36" t="s">
        <v>33</v>
      </c>
      <c r="G69" s="36">
        <f>SUM(G68:G68)*1.1</f>
        <v>2.4948000000000006</v>
      </c>
      <c r="H69" s="38" t="s">
        <v>7</v>
      </c>
    </row>
    <row r="70" spans="1:8">
      <c r="A70" s="38"/>
      <c r="B70" s="37" t="s">
        <v>39</v>
      </c>
      <c r="C70" s="33"/>
      <c r="D70" s="35"/>
      <c r="E70" s="35"/>
      <c r="F70" s="35"/>
      <c r="G70" s="35"/>
      <c r="H70" s="33"/>
    </row>
    <row r="71" spans="1:8">
      <c r="A71" s="38"/>
      <c r="B71" s="34" t="str">
        <f>B39</f>
        <v>ALL Round Length</v>
      </c>
      <c r="C71" s="33">
        <f>C39</f>
        <v>1</v>
      </c>
      <c r="D71" s="33">
        <f>D39</f>
        <v>38</v>
      </c>
      <c r="E71" s="35">
        <f>E39-0.15*2+0.075*2</f>
        <v>0.38</v>
      </c>
      <c r="F71" s="35">
        <v>0.1</v>
      </c>
      <c r="G71" s="35">
        <f>PRODUCT(C71:F71)</f>
        <v>1.444</v>
      </c>
      <c r="H71" s="33" t="s">
        <v>7</v>
      </c>
    </row>
    <row r="72" spans="1:8">
      <c r="A72" s="38"/>
      <c r="B72" s="34"/>
      <c r="C72" s="33"/>
      <c r="D72" s="33"/>
      <c r="E72" s="35"/>
      <c r="F72" s="36" t="s">
        <v>33</v>
      </c>
      <c r="G72" s="36">
        <f>SUM(G71:G71)*1.1</f>
        <v>1.5884</v>
      </c>
      <c r="H72" s="38" t="s">
        <v>7</v>
      </c>
    </row>
    <row r="73" spans="1:8">
      <c r="A73" s="38"/>
      <c r="B73" s="37" t="s">
        <v>58</v>
      </c>
      <c r="C73" s="33"/>
      <c r="D73" s="35"/>
      <c r="E73" s="35"/>
      <c r="F73" s="35"/>
      <c r="G73" s="35"/>
      <c r="H73" s="33"/>
    </row>
    <row r="74" spans="1:8">
      <c r="A74" s="38"/>
      <c r="B74" s="34" t="s">
        <v>333</v>
      </c>
      <c r="C74" s="33">
        <v>1</v>
      </c>
      <c r="D74" s="35">
        <v>7.5</v>
      </c>
      <c r="E74" s="35">
        <v>23</v>
      </c>
      <c r="F74" s="35">
        <v>0.1</v>
      </c>
      <c r="G74" s="35">
        <f t="shared" ref="G74" si="0">PRODUCT(C74:F74)</f>
        <v>17.25</v>
      </c>
      <c r="H74" s="33" t="s">
        <v>7</v>
      </c>
    </row>
    <row r="75" spans="1:8">
      <c r="A75" s="38"/>
      <c r="B75" s="37" t="s">
        <v>41</v>
      </c>
      <c r="C75" s="33"/>
      <c r="D75" s="35"/>
      <c r="E75" s="35"/>
      <c r="F75" s="36" t="s">
        <v>33</v>
      </c>
      <c r="G75" s="36">
        <f>SUM(G74:G74)*1.1</f>
        <v>18.975000000000001</v>
      </c>
      <c r="H75" s="38" t="s">
        <v>7</v>
      </c>
    </row>
    <row r="76" spans="1:8">
      <c r="A76" s="38"/>
      <c r="B76" s="37"/>
      <c r="C76" s="33"/>
      <c r="D76" s="35"/>
      <c r="E76" s="35"/>
      <c r="F76" s="35"/>
      <c r="G76" s="36"/>
      <c r="H76" s="38"/>
    </row>
    <row r="77" spans="1:8">
      <c r="A77" s="38"/>
      <c r="B77" s="37" t="s">
        <v>59</v>
      </c>
      <c r="C77" s="33"/>
      <c r="D77" s="35"/>
      <c r="E77" s="35"/>
      <c r="F77" s="35"/>
      <c r="G77" s="36">
        <f>ROUND(G69+G72+G75,0)</f>
        <v>23</v>
      </c>
      <c r="H77" s="38" t="s">
        <v>7</v>
      </c>
    </row>
    <row r="78" spans="1:8">
      <c r="A78" s="44"/>
      <c r="B78" s="48"/>
      <c r="C78" s="40"/>
      <c r="D78" s="42"/>
      <c r="E78" s="42"/>
      <c r="F78" s="42"/>
      <c r="G78" s="45"/>
      <c r="H78" s="44"/>
    </row>
    <row r="79" spans="1:8">
      <c r="A79" s="38">
        <f>A66+1</f>
        <v>9</v>
      </c>
      <c r="B79" s="48" t="s">
        <v>587</v>
      </c>
      <c r="C79" s="33"/>
      <c r="D79" s="35"/>
      <c r="E79" s="35"/>
      <c r="F79" s="35"/>
      <c r="G79" s="35"/>
      <c r="H79" s="33"/>
    </row>
    <row r="80" spans="1:8">
      <c r="A80" s="38"/>
      <c r="B80" s="37" t="s">
        <v>583</v>
      </c>
      <c r="C80" s="33"/>
      <c r="D80" s="35"/>
      <c r="E80" s="35"/>
      <c r="F80" s="35"/>
      <c r="G80" s="35"/>
      <c r="H80" s="33"/>
    </row>
    <row r="81" spans="1:8">
      <c r="A81" s="38"/>
      <c r="B81" s="34" t="str">
        <f>B74</f>
        <v>Scrap  Yard Bins</v>
      </c>
      <c r="C81" s="33">
        <f>C74</f>
        <v>1</v>
      </c>
      <c r="D81" s="35">
        <f>D74</f>
        <v>7.5</v>
      </c>
      <c r="E81" s="35">
        <f>E74</f>
        <v>23</v>
      </c>
      <c r="F81" s="35">
        <v>0.23</v>
      </c>
      <c r="G81" s="35">
        <f>PRODUCT(C81:F81)</f>
        <v>39.675000000000004</v>
      </c>
      <c r="H81" s="33" t="s">
        <v>7</v>
      </c>
    </row>
    <row r="82" spans="1:8">
      <c r="A82" s="38"/>
      <c r="B82" s="34"/>
      <c r="C82" s="33"/>
      <c r="D82" s="35"/>
      <c r="E82" s="35"/>
      <c r="F82" s="36" t="s">
        <v>33</v>
      </c>
      <c r="G82" s="36">
        <f>ROUND(SUM(G81:G81)*1.1,0)</f>
        <v>44</v>
      </c>
      <c r="H82" s="38" t="s">
        <v>7</v>
      </c>
    </row>
    <row r="83" spans="1:8">
      <c r="A83" s="44"/>
      <c r="B83" s="48"/>
      <c r="C83" s="40"/>
      <c r="D83" s="42"/>
      <c r="E83" s="42"/>
      <c r="F83" s="42"/>
      <c r="G83" s="45"/>
      <c r="H83" s="44"/>
    </row>
    <row r="84" spans="1:8">
      <c r="A84" s="38">
        <f>A79+1</f>
        <v>10</v>
      </c>
      <c r="B84" s="37" t="s">
        <v>60</v>
      </c>
      <c r="C84" s="33"/>
      <c r="D84" s="35"/>
      <c r="E84" s="35"/>
      <c r="F84" s="35"/>
      <c r="G84" s="35"/>
      <c r="H84" s="33"/>
    </row>
    <row r="85" spans="1:8">
      <c r="A85" s="38"/>
      <c r="B85" s="34" t="s">
        <v>61</v>
      </c>
      <c r="C85" s="33">
        <v>1</v>
      </c>
      <c r="D85" s="35">
        <v>7.5</v>
      </c>
      <c r="E85" s="35">
        <v>23</v>
      </c>
      <c r="F85" s="35"/>
      <c r="G85" s="35">
        <f>ROUND(PRODUCT(C85:F85),0)</f>
        <v>173</v>
      </c>
      <c r="H85" s="33" t="s">
        <v>6</v>
      </c>
    </row>
    <row r="86" spans="1:8">
      <c r="A86" s="38"/>
      <c r="B86" s="37"/>
      <c r="C86" s="33"/>
      <c r="D86" s="35"/>
      <c r="E86" s="35"/>
      <c r="F86" s="36"/>
      <c r="G86" s="36">
        <f>ROUND(SUM(G85)*1.1,0)</f>
        <v>190</v>
      </c>
      <c r="H86" s="33" t="s">
        <v>6</v>
      </c>
    </row>
    <row r="87" spans="1:8">
      <c r="A87" s="38"/>
      <c r="B87" s="37"/>
      <c r="C87" s="33"/>
      <c r="D87" s="35"/>
      <c r="E87" s="35"/>
      <c r="F87" s="36"/>
      <c r="G87" s="36"/>
      <c r="H87" s="38"/>
    </row>
    <row r="88" spans="1:8">
      <c r="A88" s="38"/>
      <c r="B88" s="37" t="s">
        <v>185</v>
      </c>
      <c r="C88" s="33"/>
      <c r="D88" s="35"/>
      <c r="E88" s="35"/>
      <c r="F88" s="36"/>
      <c r="G88" s="36">
        <f>+G86</f>
        <v>190</v>
      </c>
      <c r="H88" s="38" t="s">
        <v>6</v>
      </c>
    </row>
    <row r="89" spans="1:8">
      <c r="A89" s="38"/>
      <c r="B89" s="37"/>
      <c r="C89" s="33"/>
      <c r="D89" s="35"/>
      <c r="E89" s="35"/>
      <c r="F89" s="36"/>
      <c r="G89" s="36"/>
      <c r="H89" s="38"/>
    </row>
    <row r="90" spans="1:8">
      <c r="A90" s="38">
        <f>A84+1</f>
        <v>11</v>
      </c>
      <c r="B90" s="37" t="s">
        <v>62</v>
      </c>
      <c r="C90" s="33"/>
      <c r="D90" s="35"/>
      <c r="E90" s="35"/>
      <c r="F90" s="36"/>
      <c r="G90" s="36"/>
      <c r="H90" s="38"/>
    </row>
    <row r="91" spans="1:8">
      <c r="A91" s="44"/>
      <c r="B91" s="48" t="s">
        <v>261</v>
      </c>
      <c r="C91" s="40"/>
      <c r="D91" s="42"/>
      <c r="E91" s="42"/>
      <c r="F91" s="45"/>
      <c r="G91" s="45"/>
      <c r="H91" s="44"/>
    </row>
    <row r="92" spans="1:8">
      <c r="A92" s="38"/>
      <c r="B92" s="37" t="s">
        <v>63</v>
      </c>
      <c r="C92" s="33"/>
      <c r="D92" s="35"/>
      <c r="E92" s="35"/>
      <c r="F92" s="36"/>
      <c r="G92" s="36"/>
      <c r="H92" s="38"/>
    </row>
    <row r="93" spans="1:8">
      <c r="A93" s="38"/>
      <c r="B93" s="34" t="s">
        <v>64</v>
      </c>
      <c r="C93" s="33">
        <f>C74</f>
        <v>1</v>
      </c>
      <c r="D93" s="35">
        <f>D74</f>
        <v>7.5</v>
      </c>
      <c r="E93" s="35">
        <v>0.45</v>
      </c>
      <c r="F93" s="35">
        <v>0.6</v>
      </c>
      <c r="G93" s="35">
        <f>PRODUCT(C93:F93)</f>
        <v>2.0249999999999999</v>
      </c>
      <c r="H93" s="33" t="s">
        <v>7</v>
      </c>
    </row>
    <row r="94" spans="1:8">
      <c r="A94" s="38"/>
      <c r="B94" s="37"/>
      <c r="C94" s="33"/>
      <c r="D94" s="35"/>
      <c r="E94" s="35"/>
      <c r="F94" s="36"/>
      <c r="G94" s="36">
        <f>ROUND(SUM(G93)*1.1,0)</f>
        <v>2</v>
      </c>
      <c r="H94" s="38" t="s">
        <v>7</v>
      </c>
    </row>
    <row r="95" spans="1:8">
      <c r="A95" s="38"/>
      <c r="B95" s="37" t="s">
        <v>65</v>
      </c>
      <c r="C95" s="33"/>
      <c r="D95" s="35"/>
      <c r="E95" s="35"/>
      <c r="F95" s="36"/>
      <c r="G95" s="36"/>
      <c r="H95" s="38"/>
    </row>
    <row r="96" spans="1:8">
      <c r="A96" s="38"/>
      <c r="B96" s="37" t="str">
        <f>B93</f>
        <v>All Round Length</v>
      </c>
      <c r="C96" s="33">
        <f>C93</f>
        <v>1</v>
      </c>
      <c r="D96" s="35">
        <f>D93</f>
        <v>7.5</v>
      </c>
      <c r="E96" s="35">
        <v>0.38</v>
      </c>
      <c r="F96" s="35">
        <f>F59-F125</f>
        <v>0.62</v>
      </c>
      <c r="G96" s="35">
        <f>PRODUCT(C96:F96)</f>
        <v>1.7670000000000001</v>
      </c>
      <c r="H96" s="33" t="s">
        <v>7</v>
      </c>
    </row>
    <row r="97" spans="1:8">
      <c r="A97" s="38"/>
      <c r="B97" s="37"/>
      <c r="C97" s="33"/>
      <c r="D97" s="35"/>
      <c r="E97" s="35"/>
      <c r="F97" s="36"/>
      <c r="G97" s="36"/>
      <c r="H97" s="38"/>
    </row>
    <row r="98" spans="1:8">
      <c r="A98" s="38"/>
      <c r="B98" s="37"/>
      <c r="C98" s="33"/>
      <c r="D98" s="35"/>
      <c r="E98" s="35"/>
      <c r="F98" s="36"/>
      <c r="G98" s="36">
        <f>ROUND(SUM(G96:G97)*1.1,0)</f>
        <v>2</v>
      </c>
      <c r="H98" s="38" t="s">
        <v>7</v>
      </c>
    </row>
    <row r="99" spans="1:8">
      <c r="A99" s="38"/>
      <c r="B99" s="37"/>
      <c r="C99" s="33"/>
      <c r="D99" s="35"/>
      <c r="E99" s="35"/>
      <c r="F99" s="36"/>
      <c r="G99" s="36"/>
      <c r="H99" s="33"/>
    </row>
    <row r="100" spans="1:8">
      <c r="A100" s="38"/>
      <c r="B100" s="37" t="s">
        <v>66</v>
      </c>
      <c r="C100" s="33"/>
      <c r="D100" s="35"/>
      <c r="E100" s="35"/>
      <c r="F100" s="36"/>
      <c r="G100" s="36">
        <f>G98+G94</f>
        <v>4</v>
      </c>
      <c r="H100" s="38" t="s">
        <v>7</v>
      </c>
    </row>
    <row r="101" spans="1:8">
      <c r="A101" s="38"/>
      <c r="B101" s="37"/>
      <c r="C101" s="33"/>
      <c r="D101" s="35"/>
      <c r="E101" s="35"/>
      <c r="F101" s="36"/>
      <c r="G101" s="36"/>
      <c r="H101" s="33"/>
    </row>
    <row r="102" spans="1:8">
      <c r="A102" s="38">
        <f>A90+1</f>
        <v>12</v>
      </c>
      <c r="B102" s="37" t="s">
        <v>67</v>
      </c>
      <c r="C102" s="33"/>
      <c r="D102" s="35"/>
      <c r="E102" s="35"/>
      <c r="F102" s="35"/>
      <c r="G102" s="35"/>
      <c r="H102" s="33"/>
    </row>
    <row r="103" spans="1:8">
      <c r="A103" s="38"/>
      <c r="B103" s="34"/>
      <c r="C103" s="33">
        <v>1</v>
      </c>
      <c r="D103" s="35">
        <f>7.5*2+23</f>
        <v>38</v>
      </c>
      <c r="E103" s="35">
        <v>0.75</v>
      </c>
      <c r="F103" s="35"/>
      <c r="G103" s="35">
        <f>ROUND(PRODUCT(C103:F103),0)</f>
        <v>29</v>
      </c>
      <c r="H103" s="33" t="s">
        <v>6</v>
      </c>
    </row>
    <row r="104" spans="1:8">
      <c r="A104" s="38"/>
      <c r="B104" s="37"/>
      <c r="C104" s="33"/>
      <c r="D104" s="35"/>
      <c r="E104" s="35"/>
      <c r="F104" s="36"/>
      <c r="G104" s="36">
        <f>ROUNDUP(SUM(G103)*1.1,0)</f>
        <v>32</v>
      </c>
      <c r="H104" s="33" t="s">
        <v>6</v>
      </c>
    </row>
    <row r="105" spans="1:8">
      <c r="A105" s="38"/>
      <c r="B105" s="37"/>
      <c r="C105" s="33"/>
      <c r="D105" s="35"/>
      <c r="E105" s="35"/>
      <c r="F105" s="36"/>
      <c r="G105" s="36"/>
      <c r="H105" s="38"/>
    </row>
    <row r="106" spans="1:8">
      <c r="A106" s="38"/>
      <c r="B106" s="37" t="s">
        <v>68</v>
      </c>
      <c r="C106" s="33"/>
      <c r="D106" s="35"/>
      <c r="E106" s="35"/>
      <c r="F106" s="36"/>
      <c r="G106" s="36">
        <f>+G104</f>
        <v>32</v>
      </c>
      <c r="H106" s="38" t="s">
        <v>6</v>
      </c>
    </row>
    <row r="107" spans="1:8">
      <c r="A107" s="38"/>
      <c r="B107" s="37"/>
      <c r="C107" s="33"/>
      <c r="D107" s="35"/>
      <c r="E107" s="35"/>
      <c r="F107" s="36"/>
      <c r="G107" s="36"/>
      <c r="H107" s="38"/>
    </row>
    <row r="108" spans="1:8">
      <c r="A108" s="38">
        <f>A102+1</f>
        <v>13</v>
      </c>
      <c r="B108" s="37" t="s">
        <v>69</v>
      </c>
      <c r="C108" s="33"/>
      <c r="D108" s="35"/>
      <c r="E108" s="35"/>
      <c r="F108" s="35"/>
      <c r="G108" s="36"/>
      <c r="H108" s="38"/>
    </row>
    <row r="109" spans="1:8">
      <c r="A109" s="38" t="s">
        <v>70</v>
      </c>
      <c r="B109" s="37" t="s">
        <v>259</v>
      </c>
      <c r="C109" s="33"/>
      <c r="D109" s="35"/>
      <c r="E109" s="35"/>
      <c r="F109" s="35"/>
      <c r="G109" s="35"/>
      <c r="H109" s="33"/>
    </row>
    <row r="110" spans="1:8">
      <c r="A110" s="38"/>
      <c r="B110" s="34" t="str">
        <f>B68</f>
        <v>F-1</v>
      </c>
      <c r="C110" s="33">
        <v>21</v>
      </c>
      <c r="D110" s="35">
        <v>1.2</v>
      </c>
      <c r="E110" s="35">
        <v>1.2</v>
      </c>
      <c r="F110" s="35">
        <v>0.45</v>
      </c>
      <c r="G110" s="35">
        <f>PRODUCT(C110:F110)</f>
        <v>13.607999999999999</v>
      </c>
      <c r="H110" s="33" t="s">
        <v>7</v>
      </c>
    </row>
    <row r="111" spans="1:8">
      <c r="A111" s="38"/>
      <c r="B111" s="37" t="s">
        <v>71</v>
      </c>
      <c r="C111" s="33"/>
      <c r="D111" s="35"/>
      <c r="E111" s="35"/>
      <c r="F111" s="35"/>
      <c r="G111" s="36">
        <f>ROUND(SUM(G110)*1.1,0)</f>
        <v>15</v>
      </c>
      <c r="H111" s="38" t="s">
        <v>7</v>
      </c>
    </row>
    <row r="112" spans="1:8">
      <c r="A112" s="38"/>
      <c r="B112" s="37"/>
      <c r="C112" s="33"/>
      <c r="D112" s="35"/>
      <c r="E112" s="35"/>
      <c r="F112" s="35"/>
      <c r="G112" s="36"/>
      <c r="H112" s="38"/>
    </row>
    <row r="113" spans="1:8">
      <c r="A113" s="38" t="s">
        <v>72</v>
      </c>
      <c r="B113" s="37" t="s">
        <v>334</v>
      </c>
      <c r="C113" s="33"/>
      <c r="D113" s="35"/>
      <c r="E113" s="35"/>
      <c r="F113" s="35"/>
      <c r="G113" s="36"/>
      <c r="H113" s="33"/>
    </row>
    <row r="114" spans="1:8">
      <c r="A114" s="44"/>
      <c r="B114" s="48" t="s">
        <v>91</v>
      </c>
      <c r="C114" s="40"/>
      <c r="D114" s="42"/>
      <c r="E114" s="42"/>
      <c r="F114" s="42"/>
      <c r="G114" s="45"/>
      <c r="H114" s="40"/>
    </row>
    <row r="115" spans="1:8">
      <c r="A115" s="38"/>
      <c r="B115" s="37" t="s">
        <v>262</v>
      </c>
      <c r="C115" s="33"/>
      <c r="D115" s="35"/>
      <c r="E115" s="35"/>
      <c r="F115" s="35"/>
      <c r="G115" s="36"/>
      <c r="H115" s="33"/>
    </row>
    <row r="116" spans="1:8">
      <c r="A116" s="38"/>
      <c r="B116" s="34" t="s">
        <v>306</v>
      </c>
      <c r="C116" s="33">
        <v>21</v>
      </c>
      <c r="D116" s="35">
        <v>0.3</v>
      </c>
      <c r="E116" s="35">
        <v>0.3</v>
      </c>
      <c r="F116" s="35">
        <v>2.5</v>
      </c>
      <c r="G116" s="35">
        <f>PRODUCT(C116:F116)</f>
        <v>4.7249999999999996</v>
      </c>
      <c r="H116" s="33" t="s">
        <v>7</v>
      </c>
    </row>
    <row r="117" spans="1:8">
      <c r="A117" s="44"/>
      <c r="B117" s="37" t="s">
        <v>1093</v>
      </c>
      <c r="C117" s="40"/>
      <c r="D117" s="42"/>
      <c r="E117" s="42"/>
      <c r="F117" s="42"/>
      <c r="G117" s="42"/>
      <c r="H117" s="40"/>
    </row>
    <row r="118" spans="1:8">
      <c r="A118" s="44"/>
      <c r="B118" s="34" t="s">
        <v>75</v>
      </c>
      <c r="C118" s="40">
        <v>21</v>
      </c>
      <c r="D118" s="42">
        <v>0.3</v>
      </c>
      <c r="E118" s="42">
        <v>0.3</v>
      </c>
      <c r="F118" s="42">
        <v>4.5</v>
      </c>
      <c r="G118" s="35">
        <f>PRODUCT(C118:F118)</f>
        <v>8.504999999999999</v>
      </c>
      <c r="H118" s="33" t="s">
        <v>7</v>
      </c>
    </row>
    <row r="119" spans="1:8">
      <c r="A119" s="38"/>
      <c r="B119" s="37" t="s">
        <v>76</v>
      </c>
      <c r="C119" s="33"/>
      <c r="D119" s="35"/>
      <c r="E119" s="35"/>
      <c r="F119" s="35"/>
      <c r="G119" s="36">
        <f>ROUND(SUM(G116:G118)*1.1,0)</f>
        <v>15</v>
      </c>
      <c r="H119" s="38" t="s">
        <v>7</v>
      </c>
    </row>
    <row r="120" spans="1:8">
      <c r="A120" s="38"/>
      <c r="B120" s="37"/>
      <c r="C120" s="33"/>
      <c r="D120" s="35"/>
      <c r="E120" s="35"/>
      <c r="F120" s="35"/>
      <c r="G120" s="36"/>
      <c r="H120" s="38"/>
    </row>
    <row r="121" spans="1:8">
      <c r="A121" s="38"/>
      <c r="B121" s="37" t="s">
        <v>78</v>
      </c>
      <c r="C121" s="33"/>
      <c r="D121" s="36" t="s">
        <v>79</v>
      </c>
      <c r="E121" s="36"/>
      <c r="F121" s="35"/>
      <c r="G121" s="36">
        <f>G119</f>
        <v>15</v>
      </c>
      <c r="H121" s="38" t="s">
        <v>7</v>
      </c>
    </row>
    <row r="122" spans="1:8">
      <c r="A122" s="38"/>
      <c r="B122" s="34"/>
      <c r="C122" s="33"/>
      <c r="D122" s="35"/>
      <c r="E122" s="35"/>
      <c r="F122" s="35"/>
      <c r="G122" s="35"/>
      <c r="H122" s="33"/>
    </row>
    <row r="123" spans="1:8">
      <c r="A123" s="38" t="s">
        <v>81</v>
      </c>
      <c r="B123" s="37" t="s">
        <v>82</v>
      </c>
      <c r="C123" s="33"/>
      <c r="D123" s="35"/>
      <c r="E123" s="35"/>
      <c r="F123" s="35"/>
      <c r="G123" s="35"/>
      <c r="H123" s="33"/>
    </row>
    <row r="124" spans="1:8">
      <c r="A124" s="38"/>
      <c r="B124" s="37" t="s">
        <v>83</v>
      </c>
      <c r="C124" s="33"/>
      <c r="D124" s="35"/>
      <c r="E124" s="35"/>
      <c r="F124" s="35"/>
      <c r="G124" s="35"/>
      <c r="H124" s="33"/>
    </row>
    <row r="125" spans="1:8">
      <c r="A125" s="38"/>
      <c r="B125" s="34" t="s">
        <v>215</v>
      </c>
      <c r="C125" s="33">
        <v>7</v>
      </c>
      <c r="D125" s="35">
        <v>7.5</v>
      </c>
      <c r="E125" s="35">
        <v>0.23</v>
      </c>
      <c r="F125" s="148">
        <v>0.38</v>
      </c>
      <c r="G125" s="35">
        <f>PRODUCT(C125:F125)</f>
        <v>4.5885000000000007</v>
      </c>
      <c r="H125" s="33" t="s">
        <v>7</v>
      </c>
    </row>
    <row r="126" spans="1:8">
      <c r="A126" s="38"/>
      <c r="B126" s="37" t="s">
        <v>85</v>
      </c>
      <c r="C126" s="33"/>
      <c r="D126" s="35"/>
      <c r="E126" s="35"/>
      <c r="F126" s="148"/>
      <c r="G126" s="35"/>
      <c r="H126" s="33"/>
    </row>
    <row r="127" spans="1:8">
      <c r="A127" s="38"/>
      <c r="B127" s="34" t="s">
        <v>265</v>
      </c>
      <c r="C127" s="33">
        <v>1</v>
      </c>
      <c r="D127" s="35">
        <v>23</v>
      </c>
      <c r="E127" s="35">
        <v>0.23</v>
      </c>
      <c r="F127" s="148">
        <v>0.38</v>
      </c>
      <c r="G127" s="35">
        <f t="shared" ref="G127" si="1">PRODUCT(C127:F127)</f>
        <v>2.0102000000000002</v>
      </c>
      <c r="H127" s="33" t="s">
        <v>7</v>
      </c>
    </row>
    <row r="128" spans="1:8">
      <c r="A128" s="38"/>
      <c r="B128" s="37" t="s">
        <v>41</v>
      </c>
      <c r="C128" s="33"/>
      <c r="D128" s="35"/>
      <c r="E128" s="35"/>
      <c r="F128" s="35"/>
      <c r="G128" s="36">
        <f>ROUND(SUM(G125:G127)*1.1,0)</f>
        <v>7</v>
      </c>
      <c r="H128" s="38" t="s">
        <v>7</v>
      </c>
    </row>
    <row r="129" spans="1:8">
      <c r="A129" s="44"/>
      <c r="B129" s="48"/>
      <c r="C129" s="40"/>
      <c r="D129" s="42"/>
      <c r="E129" s="42"/>
      <c r="F129" s="42"/>
      <c r="G129" s="45"/>
      <c r="H129" s="44"/>
    </row>
    <row r="130" spans="1:8">
      <c r="A130" s="38"/>
      <c r="B130" s="37"/>
      <c r="C130" s="11"/>
      <c r="D130" s="36"/>
      <c r="E130" s="35"/>
      <c r="F130" s="36"/>
      <c r="G130" s="36"/>
      <c r="H130" s="38"/>
    </row>
    <row r="131" spans="1:8">
      <c r="A131" s="38"/>
      <c r="B131" s="37" t="s">
        <v>107</v>
      </c>
      <c r="C131" s="33"/>
      <c r="D131" s="35"/>
      <c r="E131" s="35"/>
      <c r="F131" s="35"/>
      <c r="G131" s="36"/>
      <c r="H131" s="38"/>
    </row>
    <row r="132" spans="1:8">
      <c r="A132" s="38"/>
      <c r="B132" s="37" t="s">
        <v>108</v>
      </c>
      <c r="C132" s="33"/>
      <c r="D132" s="35"/>
      <c r="E132" s="35"/>
      <c r="F132" s="35"/>
      <c r="G132" s="36">
        <f>G111+G121+G128</f>
        <v>37</v>
      </c>
      <c r="H132" s="38" t="s">
        <v>7</v>
      </c>
    </row>
    <row r="133" spans="1:8">
      <c r="A133" s="38"/>
      <c r="B133" s="37"/>
      <c r="C133" s="33"/>
      <c r="D133" s="35"/>
      <c r="E133" s="645" t="s">
        <v>110</v>
      </c>
      <c r="F133" s="646"/>
      <c r="G133" s="36">
        <f>SUM(G132:G132)</f>
        <v>37</v>
      </c>
      <c r="H133" s="38" t="s">
        <v>7</v>
      </c>
    </row>
    <row r="134" spans="1:8">
      <c r="A134" s="38"/>
      <c r="B134" s="37"/>
      <c r="C134" s="33"/>
      <c r="D134" s="35"/>
      <c r="E134" s="35"/>
      <c r="F134" s="36"/>
      <c r="G134" s="36"/>
      <c r="H134" s="38"/>
    </row>
    <row r="135" spans="1:8">
      <c r="A135" s="38">
        <f>A108+1</f>
        <v>14</v>
      </c>
      <c r="B135" s="107" t="s">
        <v>111</v>
      </c>
      <c r="C135" s="108"/>
      <c r="D135" s="109"/>
      <c r="E135" s="109"/>
      <c r="F135" s="109"/>
      <c r="G135" s="109"/>
      <c r="H135" s="108"/>
    </row>
    <row r="136" spans="1:8">
      <c r="A136" s="38"/>
      <c r="B136" s="110" t="s">
        <v>112</v>
      </c>
      <c r="C136" s="108"/>
      <c r="D136" s="109">
        <f>G111</f>
        <v>15</v>
      </c>
      <c r="E136" s="109" t="s">
        <v>113</v>
      </c>
      <c r="F136" s="12">
        <v>60</v>
      </c>
      <c r="G136" s="109">
        <f t="shared" ref="G136:G143" si="2">F136*D136</f>
        <v>900</v>
      </c>
      <c r="H136" s="108" t="s">
        <v>114</v>
      </c>
    </row>
    <row r="137" spans="1:8">
      <c r="A137" s="38"/>
      <c r="B137" s="110" t="s">
        <v>115</v>
      </c>
      <c r="C137" s="108"/>
      <c r="D137" s="109">
        <f>G128</f>
        <v>7</v>
      </c>
      <c r="E137" s="109" t="s">
        <v>113</v>
      </c>
      <c r="F137" s="12">
        <v>150</v>
      </c>
      <c r="G137" s="109">
        <f t="shared" si="2"/>
        <v>1050</v>
      </c>
      <c r="H137" s="108" t="s">
        <v>114</v>
      </c>
    </row>
    <row r="138" spans="1:8">
      <c r="A138" s="38"/>
      <c r="B138" s="110" t="s">
        <v>116</v>
      </c>
      <c r="C138" s="108"/>
      <c r="D138" s="109">
        <f>G121</f>
        <v>15</v>
      </c>
      <c r="E138" s="109" t="s">
        <v>113</v>
      </c>
      <c r="F138" s="12">
        <v>250</v>
      </c>
      <c r="G138" s="109">
        <f t="shared" si="2"/>
        <v>3750</v>
      </c>
      <c r="H138" s="108" t="s">
        <v>114</v>
      </c>
    </row>
    <row r="139" spans="1:8">
      <c r="A139" s="38"/>
      <c r="B139" s="110" t="s">
        <v>117</v>
      </c>
      <c r="C139" s="108"/>
      <c r="D139" s="109">
        <v>0</v>
      </c>
      <c r="E139" s="109" t="s">
        <v>113</v>
      </c>
      <c r="F139" s="12">
        <v>250</v>
      </c>
      <c r="G139" s="109">
        <f t="shared" si="2"/>
        <v>0</v>
      </c>
      <c r="H139" s="108" t="s">
        <v>114</v>
      </c>
    </row>
    <row r="140" spans="1:8">
      <c r="A140" s="38"/>
      <c r="B140" s="110" t="s">
        <v>118</v>
      </c>
      <c r="C140" s="108"/>
      <c r="D140" s="109">
        <v>0</v>
      </c>
      <c r="E140" s="109" t="s">
        <v>113</v>
      </c>
      <c r="F140" s="12">
        <v>80</v>
      </c>
      <c r="G140" s="109">
        <f t="shared" si="2"/>
        <v>0</v>
      </c>
      <c r="H140" s="108" t="s">
        <v>114</v>
      </c>
    </row>
    <row r="141" spans="1:8">
      <c r="A141" s="38"/>
      <c r="B141" s="110" t="s">
        <v>410</v>
      </c>
      <c r="C141" s="108"/>
      <c r="D141" s="109">
        <v>0</v>
      </c>
      <c r="E141" s="109" t="s">
        <v>113</v>
      </c>
      <c r="F141" s="12">
        <v>100</v>
      </c>
      <c r="G141" s="109">
        <f t="shared" si="2"/>
        <v>0</v>
      </c>
      <c r="H141" s="108" t="s">
        <v>114</v>
      </c>
    </row>
    <row r="142" spans="1:8">
      <c r="A142" s="38"/>
      <c r="B142" s="111" t="s">
        <v>409</v>
      </c>
      <c r="C142" s="108"/>
      <c r="D142" s="109">
        <v>0</v>
      </c>
      <c r="E142" s="109" t="s">
        <v>113</v>
      </c>
      <c r="F142" s="12">
        <v>80</v>
      </c>
      <c r="G142" s="109">
        <f t="shared" si="2"/>
        <v>0</v>
      </c>
      <c r="H142" s="108" t="s">
        <v>114</v>
      </c>
    </row>
    <row r="143" spans="1:8">
      <c r="A143" s="38"/>
      <c r="B143" s="111" t="s">
        <v>412</v>
      </c>
      <c r="C143" s="108"/>
      <c r="D143" s="109">
        <v>0</v>
      </c>
      <c r="E143" s="109" t="s">
        <v>113</v>
      </c>
      <c r="F143" s="12">
        <v>60</v>
      </c>
      <c r="G143" s="109">
        <f t="shared" si="2"/>
        <v>0</v>
      </c>
      <c r="H143" s="108" t="s">
        <v>114</v>
      </c>
    </row>
    <row r="144" spans="1:8">
      <c r="A144" s="38"/>
      <c r="B144" s="111"/>
      <c r="C144" s="108"/>
      <c r="D144" s="109">
        <f>ROUNDUP(SUM(D136:D143),0)</f>
        <v>37</v>
      </c>
      <c r="E144" s="109"/>
      <c r="F144" s="109"/>
      <c r="G144" s="109">
        <f>ROUND(SUM(G136:G143),0)</f>
        <v>5700</v>
      </c>
      <c r="H144" s="108" t="s">
        <v>114</v>
      </c>
    </row>
    <row r="145" spans="1:8">
      <c r="A145" s="38"/>
      <c r="B145" s="111" t="s">
        <v>119</v>
      </c>
      <c r="C145" s="108"/>
      <c r="D145" s="109"/>
      <c r="E145" s="109"/>
      <c r="F145" s="109"/>
      <c r="G145" s="109">
        <f>ROUND(+G144*5%,0)</f>
        <v>285</v>
      </c>
      <c r="H145" s="108" t="s">
        <v>114</v>
      </c>
    </row>
    <row r="146" spans="1:8">
      <c r="A146" s="38"/>
      <c r="B146" s="111"/>
      <c r="C146" s="108"/>
      <c r="D146" s="109"/>
      <c r="E146" s="109"/>
      <c r="F146" s="109"/>
      <c r="G146" s="109"/>
      <c r="H146" s="108"/>
    </row>
    <row r="147" spans="1:8">
      <c r="A147" s="38"/>
      <c r="B147" s="111"/>
      <c r="C147" s="108"/>
      <c r="D147" s="109"/>
      <c r="E147" s="109"/>
      <c r="F147" s="109"/>
      <c r="G147" s="112">
        <f>SUM(G144:G146)</f>
        <v>5985</v>
      </c>
      <c r="H147" s="113" t="s">
        <v>120</v>
      </c>
    </row>
    <row r="148" spans="1:8">
      <c r="A148" s="38"/>
      <c r="B148" s="111"/>
      <c r="C148" s="108"/>
      <c r="D148" s="109"/>
      <c r="E148" s="109"/>
      <c r="F148" s="112" t="s">
        <v>121</v>
      </c>
      <c r="G148" s="112">
        <f>ROUNDUP((G147/1000),0)</f>
        <v>6</v>
      </c>
      <c r="H148" s="113" t="s">
        <v>122</v>
      </c>
    </row>
    <row r="149" spans="1:8">
      <c r="A149" s="10"/>
      <c r="B149" s="114"/>
      <c r="C149" s="11"/>
      <c r="D149" s="11"/>
      <c r="E149" s="11"/>
      <c r="F149" s="11"/>
      <c r="G149" s="11"/>
      <c r="H149" s="11"/>
    </row>
    <row r="150" spans="1:8">
      <c r="A150" s="38">
        <f>A135+1</f>
        <v>15</v>
      </c>
      <c r="B150" s="37" t="s">
        <v>123</v>
      </c>
      <c r="C150" s="11"/>
      <c r="D150" s="11"/>
      <c r="E150" s="11"/>
      <c r="F150" s="11"/>
      <c r="G150" s="11"/>
      <c r="H150" s="11"/>
    </row>
    <row r="151" spans="1:8">
      <c r="A151" s="10"/>
      <c r="B151" s="29" t="str">
        <f>+B109</f>
        <v xml:space="preserve">Under Footing </v>
      </c>
      <c r="C151" s="11"/>
      <c r="D151" s="11"/>
      <c r="E151" s="11"/>
      <c r="F151" s="11"/>
      <c r="G151" s="35"/>
      <c r="H151" s="33"/>
    </row>
    <row r="152" spans="1:8">
      <c r="A152" s="10"/>
      <c r="B152" s="114" t="str">
        <f>+B110</f>
        <v>F-1</v>
      </c>
      <c r="C152" s="11">
        <f>+C110</f>
        <v>21</v>
      </c>
      <c r="D152" s="11">
        <f>(D110*2)+(E110*2)</f>
        <v>4.8</v>
      </c>
      <c r="E152" s="11"/>
      <c r="F152" s="12">
        <f>+F110</f>
        <v>0.45</v>
      </c>
      <c r="G152" s="35">
        <f>PRODUCT(C152:F152)</f>
        <v>45.36</v>
      </c>
      <c r="H152" s="33" t="s">
        <v>6</v>
      </c>
    </row>
    <row r="153" spans="1:8">
      <c r="A153" s="10"/>
      <c r="B153" s="29" t="s">
        <v>269</v>
      </c>
      <c r="C153" s="11"/>
      <c r="D153" s="11"/>
      <c r="E153" s="11"/>
      <c r="F153" s="11"/>
      <c r="G153" s="36">
        <f>ROUND(SUM(G152)*1.1,0)</f>
        <v>50</v>
      </c>
      <c r="H153" s="38" t="s">
        <v>6</v>
      </c>
    </row>
    <row r="154" spans="1:8">
      <c r="A154" s="10"/>
      <c r="B154" s="29"/>
      <c r="C154" s="11"/>
      <c r="D154" s="11"/>
      <c r="E154" s="11"/>
      <c r="F154" s="11"/>
      <c r="G154" s="36"/>
      <c r="H154" s="38"/>
    </row>
    <row r="155" spans="1:8">
      <c r="A155" s="10"/>
      <c r="B155" s="29" t="str">
        <f>+B113</f>
        <v>RCC Pedestal</v>
      </c>
      <c r="C155" s="11"/>
      <c r="D155" s="11"/>
      <c r="E155" s="11"/>
      <c r="F155" s="11"/>
      <c r="G155" s="11"/>
      <c r="H155" s="11"/>
    </row>
    <row r="156" spans="1:8">
      <c r="A156" s="10"/>
      <c r="B156" s="29" t="str">
        <f>+B115</f>
        <v xml:space="preserve">Below FFL </v>
      </c>
      <c r="C156" s="11"/>
      <c r="D156" s="11"/>
      <c r="E156" s="11"/>
      <c r="F156" s="11"/>
      <c r="G156" s="11"/>
      <c r="H156" s="11"/>
    </row>
    <row r="157" spans="1:8">
      <c r="A157" s="10"/>
      <c r="B157" s="114" t="str">
        <f>+B116</f>
        <v>P1</v>
      </c>
      <c r="C157" s="11">
        <f>+C116</f>
        <v>21</v>
      </c>
      <c r="D157" s="11">
        <f>+(D116+E116)*2</f>
        <v>1.2</v>
      </c>
      <c r="E157" s="11"/>
      <c r="F157" s="12">
        <f>+F116</f>
        <v>2.5</v>
      </c>
      <c r="G157" s="35">
        <f>PRODUCT(C157:F157)</f>
        <v>63</v>
      </c>
      <c r="H157" s="33" t="s">
        <v>6</v>
      </c>
    </row>
    <row r="158" spans="1:8">
      <c r="A158" s="63"/>
      <c r="B158" s="114" t="str">
        <f t="shared" ref="B158" si="3">+B117</f>
        <v xml:space="preserve">Above FFL </v>
      </c>
      <c r="C158" s="11"/>
      <c r="D158" s="11"/>
      <c r="E158" s="11"/>
      <c r="F158" s="12"/>
      <c r="G158" s="35"/>
      <c r="H158" s="40"/>
    </row>
    <row r="159" spans="1:8">
      <c r="A159" s="63"/>
      <c r="B159" s="114" t="str">
        <f t="shared" ref="B159:C159" si="4">+B118</f>
        <v>C1</v>
      </c>
      <c r="C159" s="11">
        <f t="shared" si="4"/>
        <v>21</v>
      </c>
      <c r="D159" s="11">
        <f t="shared" ref="D159" si="5">+(D118+E118)*2</f>
        <v>1.2</v>
      </c>
      <c r="E159" s="11"/>
      <c r="F159" s="12">
        <f t="shared" ref="F159" si="6">+F118</f>
        <v>4.5</v>
      </c>
      <c r="G159" s="35">
        <f t="shared" ref="G159" si="7">PRODUCT(C159:F159)</f>
        <v>113.39999999999999</v>
      </c>
      <c r="H159" s="33" t="s">
        <v>6</v>
      </c>
    </row>
    <row r="160" spans="1:8">
      <c r="A160" s="10"/>
      <c r="B160" s="29"/>
      <c r="C160" s="11"/>
      <c r="D160" s="11"/>
      <c r="E160" s="11"/>
      <c r="F160" s="11"/>
      <c r="G160" s="36">
        <f>ROUND(SUM(G157:G157)*1.1,0)</f>
        <v>69</v>
      </c>
      <c r="H160" s="38" t="s">
        <v>6</v>
      </c>
    </row>
    <row r="161" spans="1:8">
      <c r="A161" s="10"/>
      <c r="B161" s="114"/>
      <c r="C161" s="11"/>
      <c r="D161" s="11"/>
      <c r="E161" s="11"/>
      <c r="F161" s="11"/>
      <c r="G161" s="11"/>
      <c r="H161" s="11"/>
    </row>
    <row r="162" spans="1:8">
      <c r="A162" s="10"/>
      <c r="B162" s="29" t="s">
        <v>124</v>
      </c>
      <c r="C162" s="33"/>
      <c r="D162" s="36" t="s">
        <v>79</v>
      </c>
      <c r="E162" s="36"/>
      <c r="F162" s="11"/>
      <c r="G162" s="115">
        <f>G160</f>
        <v>69</v>
      </c>
      <c r="H162" s="38" t="s">
        <v>6</v>
      </c>
    </row>
    <row r="163" spans="1:8">
      <c r="A163" s="63"/>
      <c r="B163" s="126"/>
      <c r="C163" s="63"/>
      <c r="D163" s="63"/>
      <c r="E163" s="259"/>
      <c r="F163" s="260"/>
      <c r="G163" s="117"/>
      <c r="H163" s="44"/>
    </row>
    <row r="164" spans="1:8">
      <c r="A164" s="10"/>
      <c r="B164" s="29" t="s">
        <v>126</v>
      </c>
      <c r="C164" s="11"/>
      <c r="D164" s="11"/>
      <c r="E164" s="11"/>
      <c r="F164" s="11"/>
      <c r="G164" s="11"/>
      <c r="H164" s="11"/>
    </row>
    <row r="165" spans="1:8">
      <c r="A165" s="10"/>
      <c r="B165" s="29" t="str">
        <f>B124</f>
        <v>Horizontal  Beams</v>
      </c>
      <c r="C165" s="11"/>
      <c r="D165" s="11"/>
      <c r="E165" s="11"/>
      <c r="F165" s="11"/>
      <c r="G165" s="35"/>
      <c r="H165" s="33"/>
    </row>
    <row r="166" spans="1:8">
      <c r="A166" s="10"/>
      <c r="B166" s="114" t="str">
        <f>B125</f>
        <v>PB1</v>
      </c>
      <c r="C166" s="11">
        <f>C125</f>
        <v>7</v>
      </c>
      <c r="D166" s="11">
        <f>D125</f>
        <v>7.5</v>
      </c>
      <c r="E166" s="11"/>
      <c r="F166" s="11">
        <f>F125*2</f>
        <v>0.76</v>
      </c>
      <c r="G166" s="35">
        <f t="shared" ref="G166:G168" si="8">PRODUCT(C166:F166)</f>
        <v>39.9</v>
      </c>
      <c r="H166" s="33" t="s">
        <v>6</v>
      </c>
    </row>
    <row r="167" spans="1:8">
      <c r="A167" s="10"/>
      <c r="B167" s="29" t="str">
        <f>B126</f>
        <v>Vertical  Beams</v>
      </c>
      <c r="C167" s="11"/>
      <c r="D167" s="11"/>
      <c r="E167" s="11"/>
      <c r="F167" s="11"/>
      <c r="G167" s="35"/>
      <c r="H167" s="33"/>
    </row>
    <row r="168" spans="1:8">
      <c r="A168" s="10"/>
      <c r="B168" s="114" t="str">
        <f>B127</f>
        <v>PB2</v>
      </c>
      <c r="C168" s="11">
        <f>C127</f>
        <v>1</v>
      </c>
      <c r="D168" s="11">
        <f>D127</f>
        <v>23</v>
      </c>
      <c r="E168" s="11"/>
      <c r="F168" s="11">
        <f>F127*2</f>
        <v>0.76</v>
      </c>
      <c r="G168" s="35">
        <f t="shared" si="8"/>
        <v>17.48</v>
      </c>
      <c r="H168" s="33" t="s">
        <v>6</v>
      </c>
    </row>
    <row r="169" spans="1:8">
      <c r="A169" s="10"/>
      <c r="B169" s="114"/>
      <c r="C169" s="11"/>
      <c r="D169" s="11"/>
      <c r="E169" s="11"/>
      <c r="F169" s="11"/>
      <c r="G169" s="36">
        <f>ROUND(SUM(G166:G168)*1.1,0)</f>
        <v>63</v>
      </c>
      <c r="H169" s="38" t="s">
        <v>6</v>
      </c>
    </row>
    <row r="170" spans="1:8">
      <c r="A170" s="63"/>
      <c r="B170" s="178"/>
      <c r="C170" s="159"/>
      <c r="D170" s="159"/>
      <c r="E170" s="159"/>
      <c r="F170" s="159"/>
      <c r="G170" s="45"/>
      <c r="H170" s="44"/>
    </row>
    <row r="171" spans="1:8">
      <c r="A171" s="63">
        <f>A150+1</f>
        <v>16</v>
      </c>
      <c r="B171" s="126" t="s">
        <v>697</v>
      </c>
      <c r="C171" s="159"/>
      <c r="D171" s="159"/>
      <c r="E171" s="159"/>
      <c r="F171" s="159"/>
      <c r="G171" s="45"/>
      <c r="H171" s="44"/>
    </row>
    <row r="172" spans="1:8">
      <c r="A172" s="63"/>
      <c r="B172" s="178" t="str">
        <f t="shared" ref="B172:C177" si="9">B236</f>
        <v>Building Material</v>
      </c>
      <c r="C172" s="159">
        <f t="shared" si="9"/>
        <v>1</v>
      </c>
      <c r="D172" s="159">
        <f>D236*2+E236*2</f>
        <v>22.759999999999998</v>
      </c>
      <c r="E172" s="159"/>
      <c r="F172" s="152">
        <f>F236</f>
        <v>0.125</v>
      </c>
      <c r="G172" s="35">
        <f t="shared" ref="G172" si="10">PRODUCT(C172:F172)</f>
        <v>2.8449999999999998</v>
      </c>
      <c r="H172" s="33" t="s">
        <v>6</v>
      </c>
    </row>
    <row r="173" spans="1:8">
      <c r="A173" s="63"/>
      <c r="B173" s="178" t="str">
        <f t="shared" si="9"/>
        <v>MS Scrap</v>
      </c>
      <c r="C173" s="159">
        <f t="shared" si="9"/>
        <v>1</v>
      </c>
      <c r="D173" s="159">
        <f t="shared" ref="D173:D177" si="11">D237*2+E237*2</f>
        <v>25.740000000000002</v>
      </c>
      <c r="E173" s="159"/>
      <c r="F173" s="152">
        <f t="shared" ref="F173:F177" si="12">F237</f>
        <v>0.125</v>
      </c>
      <c r="G173" s="35">
        <f t="shared" ref="G173:G177" si="13">PRODUCT(C173:F173)</f>
        <v>3.2175000000000002</v>
      </c>
      <c r="H173" s="33" t="s">
        <v>6</v>
      </c>
    </row>
    <row r="174" spans="1:8">
      <c r="A174" s="63"/>
      <c r="B174" s="178" t="str">
        <f t="shared" si="9"/>
        <v>SS Scrap</v>
      </c>
      <c r="C174" s="159">
        <f t="shared" si="9"/>
        <v>1</v>
      </c>
      <c r="D174" s="159">
        <f t="shared" si="11"/>
        <v>20.759999999999998</v>
      </c>
      <c r="E174" s="159"/>
      <c r="F174" s="152">
        <f t="shared" si="12"/>
        <v>0.125</v>
      </c>
      <c r="G174" s="35">
        <f t="shared" si="13"/>
        <v>2.5949999999999998</v>
      </c>
      <c r="H174" s="33" t="s">
        <v>6</v>
      </c>
    </row>
    <row r="175" spans="1:8">
      <c r="A175" s="63"/>
      <c r="B175" s="178" t="str">
        <f t="shared" si="9"/>
        <v>Aluminium Scrap</v>
      </c>
      <c r="C175" s="159">
        <f t="shared" si="9"/>
        <v>1</v>
      </c>
      <c r="D175" s="159">
        <f t="shared" si="11"/>
        <v>20.759999999999998</v>
      </c>
      <c r="E175" s="159"/>
      <c r="F175" s="152">
        <f t="shared" si="12"/>
        <v>0.125</v>
      </c>
      <c r="G175" s="35">
        <f t="shared" si="13"/>
        <v>2.5949999999999998</v>
      </c>
      <c r="H175" s="33" t="s">
        <v>6</v>
      </c>
    </row>
    <row r="176" spans="1:8">
      <c r="A176" s="63"/>
      <c r="B176" s="178" t="str">
        <f t="shared" si="9"/>
        <v>Assorted Scrap</v>
      </c>
      <c r="C176" s="159">
        <f t="shared" si="9"/>
        <v>1</v>
      </c>
      <c r="D176" s="159">
        <f t="shared" si="11"/>
        <v>21.16</v>
      </c>
      <c r="E176" s="159"/>
      <c r="F176" s="152">
        <f t="shared" si="12"/>
        <v>0.125</v>
      </c>
      <c r="G176" s="35">
        <f t="shared" si="13"/>
        <v>2.645</v>
      </c>
      <c r="H176" s="33" t="s">
        <v>6</v>
      </c>
    </row>
    <row r="177" spans="1:8">
      <c r="A177" s="63"/>
      <c r="B177" s="178" t="str">
        <f t="shared" si="9"/>
        <v>Oil &amp; Lubricants</v>
      </c>
      <c r="C177" s="159">
        <f t="shared" si="9"/>
        <v>1</v>
      </c>
      <c r="D177" s="159">
        <f t="shared" si="11"/>
        <v>21.759999999999998</v>
      </c>
      <c r="E177" s="159"/>
      <c r="F177" s="152">
        <f t="shared" si="12"/>
        <v>0.125</v>
      </c>
      <c r="G177" s="35">
        <f t="shared" si="13"/>
        <v>2.7199999999999998</v>
      </c>
      <c r="H177" s="33" t="s">
        <v>6</v>
      </c>
    </row>
    <row r="178" spans="1:8">
      <c r="A178" s="63"/>
      <c r="B178" s="178"/>
      <c r="C178" s="159"/>
      <c r="D178" s="159"/>
      <c r="E178" s="159"/>
      <c r="F178" s="159"/>
      <c r="G178" s="36">
        <f>ROUND(SUM(G172:G177)*1.1,0)</f>
        <v>18</v>
      </c>
      <c r="H178" s="38" t="s">
        <v>6</v>
      </c>
    </row>
    <row r="179" spans="1:8">
      <c r="A179" s="63"/>
      <c r="B179" s="178"/>
      <c r="C179" s="159"/>
      <c r="D179" s="159"/>
      <c r="E179" s="159"/>
      <c r="F179" s="159"/>
      <c r="G179" s="45"/>
      <c r="H179" s="44"/>
    </row>
    <row r="180" spans="1:8">
      <c r="A180" s="96">
        <f>A171+1</f>
        <v>17</v>
      </c>
      <c r="B180" s="97" t="s">
        <v>135</v>
      </c>
      <c r="C180" s="98"/>
      <c r="D180" s="106"/>
      <c r="E180" s="106"/>
      <c r="F180" s="106"/>
      <c r="G180" s="106"/>
      <c r="H180" s="98"/>
    </row>
    <row r="181" spans="1:8">
      <c r="A181" s="96"/>
      <c r="B181" s="119" t="s">
        <v>611</v>
      </c>
      <c r="C181" s="98"/>
      <c r="D181" s="106"/>
      <c r="E181" s="106"/>
      <c r="F181" s="106"/>
      <c r="G181" s="106"/>
      <c r="H181" s="98"/>
    </row>
    <row r="182" spans="1:8">
      <c r="A182" s="96"/>
      <c r="B182" s="97" t="s">
        <v>80</v>
      </c>
      <c r="C182" s="98"/>
      <c r="D182" s="106"/>
      <c r="E182" s="106"/>
      <c r="F182" s="106"/>
      <c r="G182" s="106"/>
      <c r="H182" s="98"/>
    </row>
    <row r="183" spans="1:8">
      <c r="A183" s="96"/>
      <c r="B183" s="140" t="s">
        <v>136</v>
      </c>
      <c r="C183" s="98">
        <v>2</v>
      </c>
      <c r="D183" s="106">
        <v>7.5</v>
      </c>
      <c r="E183" s="106">
        <v>0.2</v>
      </c>
      <c r="F183" s="106">
        <v>4.5</v>
      </c>
      <c r="G183" s="109">
        <f>PRODUCT(C183:F183)</f>
        <v>13.5</v>
      </c>
      <c r="H183" s="98" t="s">
        <v>7</v>
      </c>
    </row>
    <row r="184" spans="1:8">
      <c r="A184" s="100"/>
      <c r="B184" s="104"/>
      <c r="C184" s="102">
        <v>5</v>
      </c>
      <c r="D184" s="105">
        <v>7.5</v>
      </c>
      <c r="E184" s="105">
        <v>0.2</v>
      </c>
      <c r="F184" s="105">
        <v>3</v>
      </c>
      <c r="G184" s="109">
        <f t="shared" ref="G184:G187" si="14">PRODUCT(C184:F184)</f>
        <v>22.5</v>
      </c>
      <c r="H184" s="98" t="s">
        <v>7</v>
      </c>
    </row>
    <row r="185" spans="1:8">
      <c r="A185" s="96"/>
      <c r="B185" s="140" t="s">
        <v>137</v>
      </c>
      <c r="C185" s="98">
        <v>1</v>
      </c>
      <c r="D185" s="106">
        <v>23</v>
      </c>
      <c r="E185" s="106">
        <v>0.2</v>
      </c>
      <c r="F185" s="106">
        <v>4.5</v>
      </c>
      <c r="G185" s="109">
        <f t="shared" si="14"/>
        <v>20.700000000000003</v>
      </c>
      <c r="H185" s="98" t="s">
        <v>7</v>
      </c>
    </row>
    <row r="186" spans="1:8">
      <c r="A186" s="100"/>
      <c r="B186" s="104"/>
      <c r="C186" s="102">
        <v>1</v>
      </c>
      <c r="D186" s="105">
        <v>23</v>
      </c>
      <c r="E186" s="105">
        <v>0.2</v>
      </c>
      <c r="F186" s="105">
        <v>1.5</v>
      </c>
      <c r="G186" s="109">
        <f t="shared" si="14"/>
        <v>6.9</v>
      </c>
      <c r="H186" s="98" t="s">
        <v>7</v>
      </c>
    </row>
    <row r="187" spans="1:8">
      <c r="A187" s="100"/>
      <c r="B187" s="104"/>
      <c r="C187" s="102">
        <f>7*3</f>
        <v>21</v>
      </c>
      <c r="D187" s="105">
        <v>4.5</v>
      </c>
      <c r="E187" s="105">
        <v>0.2</v>
      </c>
      <c r="F187" s="105">
        <v>0.5</v>
      </c>
      <c r="G187" s="109">
        <f t="shared" si="14"/>
        <v>9.4500000000000011</v>
      </c>
      <c r="H187" s="98" t="s">
        <v>7</v>
      </c>
    </row>
    <row r="188" spans="1:8">
      <c r="A188" s="100"/>
      <c r="B188" s="101" t="s">
        <v>200</v>
      </c>
      <c r="C188" s="102"/>
      <c r="D188" s="105"/>
      <c r="E188" s="105"/>
      <c r="F188" s="105"/>
      <c r="G188" s="197"/>
      <c r="H188" s="102"/>
    </row>
    <row r="189" spans="1:8">
      <c r="A189" s="100"/>
      <c r="B189" s="104" t="s">
        <v>271</v>
      </c>
      <c r="C189" s="102">
        <v>1</v>
      </c>
      <c r="D189" s="105">
        <f>11.875</f>
        <v>11.875</v>
      </c>
      <c r="E189" s="105">
        <v>0.9</v>
      </c>
      <c r="F189" s="105">
        <v>0.15</v>
      </c>
      <c r="G189" s="109">
        <f t="shared" ref="G189:G194" si="15">PRODUCT(C189:F189)</f>
        <v>1.6031249999999999</v>
      </c>
      <c r="H189" s="98" t="s">
        <v>7</v>
      </c>
    </row>
    <row r="190" spans="1:8">
      <c r="A190" s="100"/>
      <c r="B190" s="104"/>
      <c r="C190" s="102">
        <f>C189</f>
        <v>1</v>
      </c>
      <c r="D190" s="105">
        <f>D189</f>
        <v>11.875</v>
      </c>
      <c r="E190" s="105">
        <f>E189-0.3</f>
        <v>0.60000000000000009</v>
      </c>
      <c r="F190" s="105">
        <f>F189+0.15</f>
        <v>0.3</v>
      </c>
      <c r="G190" s="109">
        <f t="shared" si="15"/>
        <v>2.1375000000000002</v>
      </c>
      <c r="H190" s="98" t="s">
        <v>7</v>
      </c>
    </row>
    <row r="191" spans="1:8">
      <c r="A191" s="100"/>
      <c r="B191" s="104"/>
      <c r="C191" s="102">
        <f>C190</f>
        <v>1</v>
      </c>
      <c r="D191" s="105">
        <f>D190</f>
        <v>11.875</v>
      </c>
      <c r="E191" s="105">
        <f>E190-0.3</f>
        <v>0.3000000000000001</v>
      </c>
      <c r="F191" s="105">
        <f>F190+0.15</f>
        <v>0.44999999999999996</v>
      </c>
      <c r="G191" s="109">
        <f t="shared" si="15"/>
        <v>1.6031250000000004</v>
      </c>
      <c r="H191" s="98" t="s">
        <v>7</v>
      </c>
    </row>
    <row r="192" spans="1:8">
      <c r="A192" s="100"/>
      <c r="B192" s="104" t="s">
        <v>271</v>
      </c>
      <c r="C192" s="102">
        <v>2</v>
      </c>
      <c r="D192" s="105">
        <v>2.4500000000000002</v>
      </c>
      <c r="E192" s="105">
        <v>0.9</v>
      </c>
      <c r="F192" s="105">
        <v>0.15</v>
      </c>
      <c r="G192" s="109">
        <f t="shared" si="15"/>
        <v>0.66149999999999998</v>
      </c>
      <c r="H192" s="98" t="s">
        <v>7</v>
      </c>
    </row>
    <row r="193" spans="1:8">
      <c r="A193" s="100"/>
      <c r="B193" s="104"/>
      <c r="C193" s="102">
        <f>C192</f>
        <v>2</v>
      </c>
      <c r="D193" s="105">
        <f>D192</f>
        <v>2.4500000000000002</v>
      </c>
      <c r="E193" s="105">
        <f>E192-0.3</f>
        <v>0.60000000000000009</v>
      </c>
      <c r="F193" s="105">
        <f>F192+0.15</f>
        <v>0.3</v>
      </c>
      <c r="G193" s="109">
        <f t="shared" si="15"/>
        <v>0.88200000000000023</v>
      </c>
      <c r="H193" s="98" t="s">
        <v>7</v>
      </c>
    </row>
    <row r="194" spans="1:8">
      <c r="A194" s="100"/>
      <c r="B194" s="104"/>
      <c r="C194" s="102">
        <f>C193</f>
        <v>2</v>
      </c>
      <c r="D194" s="105">
        <f>D193</f>
        <v>2.4500000000000002</v>
      </c>
      <c r="E194" s="105">
        <f>E193-0.3</f>
        <v>0.3000000000000001</v>
      </c>
      <c r="F194" s="105">
        <f>F193+0.15</f>
        <v>0.44999999999999996</v>
      </c>
      <c r="G194" s="109">
        <f t="shared" si="15"/>
        <v>0.6615000000000002</v>
      </c>
      <c r="H194" s="98" t="s">
        <v>7</v>
      </c>
    </row>
    <row r="195" spans="1:8">
      <c r="A195" s="100"/>
      <c r="B195" s="104"/>
      <c r="C195" s="102"/>
      <c r="D195" s="105"/>
      <c r="E195" s="105"/>
      <c r="F195" s="105"/>
      <c r="G195" s="197"/>
      <c r="H195" s="102"/>
    </row>
    <row r="196" spans="1:8">
      <c r="A196" s="96"/>
      <c r="B196" s="118" t="s">
        <v>738</v>
      </c>
      <c r="C196" s="98"/>
      <c r="D196" s="106"/>
      <c r="E196" s="106"/>
      <c r="F196" s="106"/>
      <c r="G196" s="112">
        <f>ROUND(SUM(G183:G195)*1.1,0)</f>
        <v>89</v>
      </c>
      <c r="H196" s="96" t="s">
        <v>7</v>
      </c>
    </row>
    <row r="197" spans="1:8">
      <c r="A197" s="100"/>
      <c r="B197" s="87"/>
      <c r="C197" s="102"/>
      <c r="D197" s="105"/>
      <c r="E197" s="105"/>
      <c r="F197" s="105"/>
      <c r="G197" s="237"/>
      <c r="H197" s="100"/>
    </row>
    <row r="198" spans="1:8">
      <c r="A198" s="100"/>
      <c r="B198" s="118" t="s">
        <v>715</v>
      </c>
      <c r="C198" s="98"/>
      <c r="D198" s="99"/>
      <c r="E198" s="96"/>
      <c r="F198" s="99" t="s">
        <v>23</v>
      </c>
      <c r="G198" s="99">
        <f>G196</f>
        <v>89</v>
      </c>
      <c r="H198" s="96" t="s">
        <v>7</v>
      </c>
    </row>
    <row r="199" spans="1:8">
      <c r="A199" s="86"/>
      <c r="B199" s="87"/>
      <c r="C199" s="88"/>
      <c r="D199" s="92"/>
      <c r="E199" s="86"/>
      <c r="F199" s="92"/>
      <c r="G199" s="92"/>
      <c r="H199" s="86"/>
    </row>
    <row r="200" spans="1:8">
      <c r="A200" s="96">
        <f>A180+1</f>
        <v>18</v>
      </c>
      <c r="B200" s="236" t="s">
        <v>584</v>
      </c>
      <c r="C200" s="98"/>
      <c r="D200" s="106"/>
      <c r="E200" s="106"/>
      <c r="F200" s="106"/>
      <c r="G200" s="106"/>
      <c r="H200" s="98"/>
    </row>
    <row r="201" spans="1:8">
      <c r="A201" s="100"/>
      <c r="B201" s="236" t="s">
        <v>211</v>
      </c>
      <c r="C201" s="98"/>
      <c r="D201" s="106"/>
      <c r="E201" s="106"/>
      <c r="F201" s="106"/>
      <c r="G201" s="106"/>
      <c r="H201" s="98"/>
    </row>
    <row r="202" spans="1:8">
      <c r="A202" s="96"/>
      <c r="B202" s="97" t="s">
        <v>80</v>
      </c>
      <c r="C202" s="98"/>
      <c r="D202" s="106"/>
      <c r="E202" s="106"/>
      <c r="F202" s="106"/>
      <c r="G202" s="106"/>
      <c r="H202" s="98"/>
    </row>
    <row r="203" spans="1:8">
      <c r="A203" s="100"/>
      <c r="B203" s="104" t="s">
        <v>407</v>
      </c>
      <c r="C203" s="102">
        <v>5</v>
      </c>
      <c r="D203" s="105">
        <v>7.5</v>
      </c>
      <c r="E203" s="105"/>
      <c r="F203" s="105">
        <v>1</v>
      </c>
      <c r="G203" s="109">
        <f t="shared" ref="G203" si="16">PRODUCT(C203:F203)</f>
        <v>37.5</v>
      </c>
      <c r="H203" s="106" t="s">
        <v>6</v>
      </c>
    </row>
    <row r="204" spans="1:8">
      <c r="A204" s="100"/>
      <c r="B204" s="104"/>
      <c r="C204" s="102"/>
      <c r="D204" s="105"/>
      <c r="E204" s="105"/>
      <c r="F204" s="105"/>
      <c r="G204" s="197"/>
      <c r="H204" s="105"/>
    </row>
    <row r="205" spans="1:8">
      <c r="A205" s="96"/>
      <c r="B205" s="97" t="s">
        <v>596</v>
      </c>
      <c r="C205" s="98"/>
      <c r="D205" s="106"/>
      <c r="E205" s="106"/>
      <c r="F205" s="106"/>
      <c r="G205" s="112">
        <f>ROUND(SUM(G203:G203)*1.1,0)</f>
        <v>41</v>
      </c>
      <c r="H205" s="99" t="s">
        <v>6</v>
      </c>
    </row>
    <row r="206" spans="1:8">
      <c r="A206" s="96"/>
      <c r="B206" s="97"/>
      <c r="C206" s="98"/>
      <c r="D206" s="106"/>
      <c r="E206" s="106"/>
      <c r="F206" s="106"/>
      <c r="G206" s="99"/>
      <c r="H206" s="99"/>
    </row>
    <row r="207" spans="1:8">
      <c r="A207" s="96"/>
      <c r="B207" s="97" t="s">
        <v>586</v>
      </c>
      <c r="C207" s="98"/>
      <c r="D207" s="99"/>
      <c r="E207" s="106"/>
      <c r="F207" s="99" t="s">
        <v>23</v>
      </c>
      <c r="G207" s="99">
        <f>G205</f>
        <v>41</v>
      </c>
      <c r="H207" s="96" t="s">
        <v>6</v>
      </c>
    </row>
    <row r="208" spans="1:8">
      <c r="A208" s="96"/>
      <c r="B208" s="97"/>
      <c r="C208" s="98"/>
      <c r="D208" s="99"/>
      <c r="E208" s="106"/>
      <c r="F208" s="99"/>
      <c r="G208" s="99"/>
      <c r="H208" s="96"/>
    </row>
    <row r="209" spans="1:8">
      <c r="A209" s="96">
        <f>A200+1</f>
        <v>19</v>
      </c>
      <c r="B209" s="97" t="s">
        <v>140</v>
      </c>
      <c r="C209" s="98"/>
      <c r="D209" s="106"/>
      <c r="E209" s="106"/>
      <c r="F209" s="106"/>
      <c r="G209" s="106"/>
      <c r="H209" s="98"/>
    </row>
    <row r="210" spans="1:8">
      <c r="A210" s="96"/>
      <c r="B210" s="97" t="s">
        <v>408</v>
      </c>
      <c r="C210" s="98"/>
      <c r="D210" s="106"/>
      <c r="E210" s="106"/>
      <c r="F210" s="106"/>
      <c r="G210" s="106"/>
      <c r="H210" s="98"/>
    </row>
    <row r="211" spans="1:8">
      <c r="A211" s="96"/>
      <c r="B211" s="97" t="s">
        <v>80</v>
      </c>
      <c r="C211" s="98"/>
      <c r="D211" s="106"/>
      <c r="E211" s="106"/>
      <c r="F211" s="106"/>
      <c r="G211" s="106"/>
      <c r="H211" s="98"/>
    </row>
    <row r="212" spans="1:8">
      <c r="A212" s="96"/>
      <c r="B212" s="140" t="s">
        <v>273</v>
      </c>
      <c r="C212" s="98">
        <v>1</v>
      </c>
      <c r="D212" s="106">
        <f>7.5*2+23</f>
        <v>38</v>
      </c>
      <c r="E212" s="106"/>
      <c r="F212" s="106">
        <v>4.5</v>
      </c>
      <c r="G212" s="106">
        <f>PRODUCT(C212:F212)</f>
        <v>171</v>
      </c>
      <c r="H212" s="98" t="s">
        <v>6</v>
      </c>
    </row>
    <row r="213" spans="1:8">
      <c r="A213" s="100"/>
      <c r="B213" s="101" t="s">
        <v>271</v>
      </c>
      <c r="C213" s="102"/>
      <c r="D213" s="105"/>
      <c r="E213" s="105"/>
      <c r="F213" s="105"/>
      <c r="G213" s="105"/>
      <c r="H213" s="102"/>
    </row>
    <row r="214" spans="1:8">
      <c r="A214" s="100"/>
      <c r="B214" s="104" t="s">
        <v>133</v>
      </c>
      <c r="C214" s="102">
        <f>2*0.5</f>
        <v>1</v>
      </c>
      <c r="D214" s="105">
        <v>11.875</v>
      </c>
      <c r="E214" s="105"/>
      <c r="F214" s="105">
        <v>0.45</v>
      </c>
      <c r="G214" s="106">
        <f>PRODUCT(C214:F214)</f>
        <v>5.34375</v>
      </c>
      <c r="H214" s="98" t="s">
        <v>6</v>
      </c>
    </row>
    <row r="215" spans="1:8">
      <c r="A215" s="100"/>
      <c r="B215" s="101" t="s">
        <v>271</v>
      </c>
      <c r="C215" s="102"/>
      <c r="D215" s="105"/>
      <c r="E215" s="105"/>
      <c r="F215" s="105"/>
      <c r="G215" s="105"/>
      <c r="H215" s="102"/>
    </row>
    <row r="216" spans="1:8">
      <c r="A216" s="100"/>
      <c r="B216" s="104" t="s">
        <v>133</v>
      </c>
      <c r="C216" s="102">
        <f>4*0.5</f>
        <v>2</v>
      </c>
      <c r="D216" s="105">
        <v>2.4500000000000002</v>
      </c>
      <c r="E216" s="105"/>
      <c r="F216" s="105">
        <v>0.45</v>
      </c>
      <c r="G216" s="106">
        <f>PRODUCT(C216:F216)</f>
        <v>2.2050000000000001</v>
      </c>
      <c r="H216" s="98" t="s">
        <v>6</v>
      </c>
    </row>
    <row r="217" spans="1:8">
      <c r="A217" s="96"/>
      <c r="B217" s="140"/>
      <c r="C217" s="98"/>
      <c r="D217" s="106"/>
      <c r="E217" s="106"/>
      <c r="F217" s="99" t="s">
        <v>33</v>
      </c>
      <c r="G217" s="112">
        <f>ROUND(SUM(G212:G216)*1.1,0)</f>
        <v>196</v>
      </c>
      <c r="H217" s="96" t="s">
        <v>6</v>
      </c>
    </row>
    <row r="218" spans="1:8">
      <c r="A218" s="96"/>
      <c r="B218" s="140"/>
      <c r="C218" s="98"/>
      <c r="D218" s="106"/>
      <c r="E218" s="106"/>
      <c r="F218" s="99"/>
      <c r="G218" s="99"/>
      <c r="H218" s="96"/>
    </row>
    <row r="219" spans="1:8">
      <c r="A219" s="96"/>
      <c r="B219" s="97" t="s">
        <v>142</v>
      </c>
      <c r="C219" s="98"/>
      <c r="D219" s="99"/>
      <c r="E219" s="96"/>
      <c r="F219" s="106"/>
      <c r="G219" s="99">
        <f>G217</f>
        <v>196</v>
      </c>
      <c r="H219" s="96" t="s">
        <v>6</v>
      </c>
    </row>
    <row r="220" spans="1:8">
      <c r="A220" s="96"/>
      <c r="B220" s="97"/>
      <c r="C220" s="98"/>
      <c r="D220" s="106"/>
      <c r="E220" s="106"/>
      <c r="F220" s="106"/>
      <c r="G220" s="99"/>
      <c r="H220" s="96"/>
    </row>
    <row r="221" spans="1:8">
      <c r="A221" s="96">
        <f>A209+1</f>
        <v>20</v>
      </c>
      <c r="B221" s="97" t="s">
        <v>143</v>
      </c>
      <c r="C221" s="98"/>
      <c r="D221" s="106"/>
      <c r="E221" s="106"/>
      <c r="F221" s="106"/>
      <c r="G221" s="106"/>
      <c r="H221" s="98"/>
    </row>
    <row r="222" spans="1:8">
      <c r="A222" s="96"/>
      <c r="B222" s="297" t="s">
        <v>80</v>
      </c>
      <c r="C222" s="98"/>
      <c r="D222" s="106"/>
      <c r="E222" s="106"/>
      <c r="F222" s="106"/>
      <c r="G222" s="106"/>
      <c r="H222" s="98"/>
    </row>
    <row r="223" spans="1:8">
      <c r="A223" s="96"/>
      <c r="B223" s="140" t="s">
        <v>335</v>
      </c>
      <c r="C223" s="98">
        <v>1</v>
      </c>
      <c r="D223" s="106">
        <f>7.38*2+4*2</f>
        <v>22.759999999999998</v>
      </c>
      <c r="E223" s="106"/>
      <c r="F223" s="106">
        <v>4.5</v>
      </c>
      <c r="G223" s="106">
        <f>PRODUCT(C223:F223)</f>
        <v>102.41999999999999</v>
      </c>
      <c r="H223" s="98" t="s">
        <v>6</v>
      </c>
    </row>
    <row r="224" spans="1:8">
      <c r="A224" s="100"/>
      <c r="B224" s="104" t="s">
        <v>336</v>
      </c>
      <c r="C224" s="98">
        <v>1</v>
      </c>
      <c r="D224" s="105">
        <f>7.38*2+5.49*2</f>
        <v>25.740000000000002</v>
      </c>
      <c r="E224" s="105"/>
      <c r="F224" s="106">
        <v>4</v>
      </c>
      <c r="G224" s="106">
        <f t="shared" ref="G224:G228" si="17">PRODUCT(C224:F224)</f>
        <v>102.96000000000001</v>
      </c>
      <c r="H224" s="98" t="s">
        <v>6</v>
      </c>
    </row>
    <row r="225" spans="1:15">
      <c r="A225" s="100"/>
      <c r="B225" s="104" t="s">
        <v>337</v>
      </c>
      <c r="C225" s="98">
        <v>1</v>
      </c>
      <c r="D225" s="105">
        <f>7.38*2+3*2</f>
        <v>20.759999999999998</v>
      </c>
      <c r="E225" s="105"/>
      <c r="F225" s="106">
        <v>4</v>
      </c>
      <c r="G225" s="106">
        <f t="shared" si="17"/>
        <v>83.039999999999992</v>
      </c>
      <c r="H225" s="98" t="s">
        <v>6</v>
      </c>
    </row>
    <row r="226" spans="1:15">
      <c r="A226" s="100"/>
      <c r="B226" s="104" t="s">
        <v>338</v>
      </c>
      <c r="C226" s="98">
        <v>1</v>
      </c>
      <c r="D226" s="105">
        <f>7.38*2+3*2</f>
        <v>20.759999999999998</v>
      </c>
      <c r="E226" s="105"/>
      <c r="F226" s="106">
        <v>4</v>
      </c>
      <c r="G226" s="106">
        <f t="shared" si="17"/>
        <v>83.039999999999992</v>
      </c>
      <c r="H226" s="98" t="s">
        <v>6</v>
      </c>
    </row>
    <row r="227" spans="1:15">
      <c r="A227" s="100"/>
      <c r="B227" s="104" t="s">
        <v>339</v>
      </c>
      <c r="C227" s="98">
        <v>1</v>
      </c>
      <c r="D227" s="105">
        <f>7.38*2+3.2*2</f>
        <v>21.16</v>
      </c>
      <c r="E227" s="105"/>
      <c r="F227" s="106">
        <v>4</v>
      </c>
      <c r="G227" s="106">
        <f t="shared" si="17"/>
        <v>84.64</v>
      </c>
      <c r="H227" s="98" t="s">
        <v>6</v>
      </c>
    </row>
    <row r="228" spans="1:15">
      <c r="A228" s="100"/>
      <c r="B228" s="104" t="s">
        <v>340</v>
      </c>
      <c r="C228" s="98">
        <v>1</v>
      </c>
      <c r="D228" s="105">
        <f>7.38*2+3.5*2</f>
        <v>21.759999999999998</v>
      </c>
      <c r="E228" s="105"/>
      <c r="F228" s="106">
        <v>4.5</v>
      </c>
      <c r="G228" s="106">
        <f t="shared" si="17"/>
        <v>97.919999999999987</v>
      </c>
      <c r="H228" s="98" t="s">
        <v>6</v>
      </c>
    </row>
    <row r="229" spans="1:15">
      <c r="A229" s="96"/>
      <c r="B229" s="140"/>
      <c r="C229" s="98"/>
      <c r="D229" s="106"/>
      <c r="E229" s="106"/>
      <c r="F229" s="99" t="s">
        <v>33</v>
      </c>
      <c r="G229" s="112">
        <f>ROUND(SUM(G223:G228)*1.1,0)</f>
        <v>609</v>
      </c>
      <c r="H229" s="96" t="s">
        <v>6</v>
      </c>
    </row>
    <row r="230" spans="1:15">
      <c r="A230" s="96"/>
      <c r="B230" s="97"/>
      <c r="C230" s="98"/>
      <c r="D230" s="106"/>
      <c r="E230" s="106"/>
      <c r="F230" s="106"/>
      <c r="G230" s="106"/>
      <c r="H230" s="98"/>
    </row>
    <row r="231" spans="1:15">
      <c r="A231" s="96"/>
      <c r="B231" s="97" t="s">
        <v>144</v>
      </c>
      <c r="C231" s="98"/>
      <c r="D231" s="99"/>
      <c r="E231" s="96"/>
      <c r="F231" s="99" t="s">
        <v>23</v>
      </c>
      <c r="G231" s="99">
        <f>G229</f>
        <v>609</v>
      </c>
      <c r="H231" s="96" t="s">
        <v>6</v>
      </c>
    </row>
    <row r="232" spans="1:15">
      <c r="A232" s="82"/>
      <c r="B232" s="85"/>
      <c r="C232" s="83"/>
      <c r="D232" s="84"/>
      <c r="E232" s="84"/>
      <c r="F232" s="91"/>
      <c r="G232" s="91"/>
      <c r="H232" s="82"/>
    </row>
    <row r="233" spans="1:15">
      <c r="A233" s="82">
        <f>A221+1</f>
        <v>21</v>
      </c>
      <c r="B233" s="118" t="s">
        <v>149</v>
      </c>
      <c r="C233" s="83"/>
      <c r="D233" s="84"/>
      <c r="E233" s="84"/>
      <c r="F233" s="84"/>
      <c r="G233" s="84"/>
      <c r="H233" s="83"/>
    </row>
    <row r="234" spans="1:15">
      <c r="A234" s="82"/>
      <c r="B234" s="118" t="s">
        <v>504</v>
      </c>
      <c r="C234" s="83"/>
      <c r="D234" s="84"/>
      <c r="E234" s="84"/>
      <c r="F234" s="84"/>
      <c r="G234" s="84"/>
      <c r="H234" s="83"/>
    </row>
    <row r="235" spans="1:15">
      <c r="A235" s="82"/>
      <c r="B235" s="118" t="s">
        <v>80</v>
      </c>
      <c r="C235" s="83"/>
      <c r="D235" s="84"/>
      <c r="E235" s="84"/>
      <c r="F235" s="84"/>
      <c r="G235" s="84"/>
      <c r="H235" s="83"/>
    </row>
    <row r="236" spans="1:15">
      <c r="A236" s="82"/>
      <c r="B236" s="85" t="s">
        <v>335</v>
      </c>
      <c r="C236" s="88">
        <v>1</v>
      </c>
      <c r="D236" s="89">
        <v>7.38</v>
      </c>
      <c r="E236" s="89">
        <v>4</v>
      </c>
      <c r="F236" s="155">
        <v>0.125</v>
      </c>
      <c r="G236" s="84">
        <f>PRODUCT(C236:F236)</f>
        <v>3.69</v>
      </c>
      <c r="H236" s="83" t="s">
        <v>7</v>
      </c>
    </row>
    <row r="237" spans="1:15">
      <c r="A237" s="86"/>
      <c r="B237" s="90" t="s">
        <v>336</v>
      </c>
      <c r="C237" s="88">
        <v>1</v>
      </c>
      <c r="D237" s="89">
        <v>7.38</v>
      </c>
      <c r="E237" s="89">
        <v>5.49</v>
      </c>
      <c r="F237" s="155">
        <v>0.125</v>
      </c>
      <c r="G237" s="84">
        <f t="shared" ref="G237:G241" si="18">PRODUCT(C237:F237)</f>
        <v>5.0645249999999997</v>
      </c>
      <c r="H237" s="83" t="s">
        <v>7</v>
      </c>
    </row>
    <row r="238" spans="1:15">
      <c r="A238" s="86"/>
      <c r="B238" s="90" t="s">
        <v>337</v>
      </c>
      <c r="C238" s="88">
        <v>1</v>
      </c>
      <c r="D238" s="89">
        <v>7.38</v>
      </c>
      <c r="E238" s="89">
        <v>3</v>
      </c>
      <c r="F238" s="155">
        <v>0.125</v>
      </c>
      <c r="G238" s="84">
        <f t="shared" si="18"/>
        <v>2.7675000000000001</v>
      </c>
      <c r="H238" s="83" t="s">
        <v>7</v>
      </c>
    </row>
    <row r="239" spans="1:15">
      <c r="A239" s="86"/>
      <c r="B239" s="90" t="s">
        <v>338</v>
      </c>
      <c r="C239" s="88">
        <v>1</v>
      </c>
      <c r="D239" s="89">
        <v>7.38</v>
      </c>
      <c r="E239" s="89">
        <v>3</v>
      </c>
      <c r="F239" s="155">
        <v>0.125</v>
      </c>
      <c r="G239" s="84">
        <f t="shared" si="18"/>
        <v>2.7675000000000001</v>
      </c>
      <c r="H239" s="83" t="s">
        <v>7</v>
      </c>
    </row>
    <row r="240" spans="1:15">
      <c r="A240" s="86"/>
      <c r="B240" s="90" t="s">
        <v>339</v>
      </c>
      <c r="C240" s="88">
        <v>1</v>
      </c>
      <c r="D240" s="89">
        <v>7.38</v>
      </c>
      <c r="E240" s="89">
        <v>3.2</v>
      </c>
      <c r="F240" s="155">
        <v>0.125</v>
      </c>
      <c r="G240" s="84">
        <f t="shared" si="18"/>
        <v>2.952</v>
      </c>
      <c r="H240" s="83" t="s">
        <v>7</v>
      </c>
      <c r="I240" s="179"/>
      <c r="J240" s="179"/>
      <c r="K240" s="179"/>
      <c r="L240" s="179"/>
      <c r="M240" s="179"/>
      <c r="N240" s="179"/>
      <c r="O240" s="179"/>
    </row>
    <row r="241" spans="1:15">
      <c r="A241" s="86"/>
      <c r="B241" s="90" t="s">
        <v>340</v>
      </c>
      <c r="C241" s="88">
        <v>1</v>
      </c>
      <c r="D241" s="89">
        <v>7.38</v>
      </c>
      <c r="E241" s="89">
        <v>3.5</v>
      </c>
      <c r="F241" s="155">
        <v>0.125</v>
      </c>
      <c r="G241" s="84">
        <f t="shared" si="18"/>
        <v>3.2287499999999998</v>
      </c>
      <c r="H241" s="83" t="s">
        <v>7</v>
      </c>
      <c r="I241" s="179"/>
      <c r="J241" s="179"/>
      <c r="K241" s="179"/>
      <c r="L241" s="179"/>
      <c r="M241" s="179"/>
      <c r="N241" s="179"/>
      <c r="O241" s="179"/>
    </row>
    <row r="242" spans="1:15">
      <c r="A242" s="82"/>
      <c r="B242" s="120"/>
      <c r="C242" s="83"/>
      <c r="D242" s="84"/>
      <c r="E242" s="84"/>
      <c r="F242" s="91" t="s">
        <v>33</v>
      </c>
      <c r="G242" s="36">
        <f>ROUND(SUM(G236:G241)*1.1,0)</f>
        <v>23</v>
      </c>
      <c r="H242" s="82" t="s">
        <v>7</v>
      </c>
      <c r="I242" s="179"/>
      <c r="J242" s="179"/>
      <c r="K242" s="179"/>
      <c r="L242" s="179"/>
      <c r="M242" s="179"/>
      <c r="N242" s="179"/>
      <c r="O242" s="179"/>
    </row>
    <row r="243" spans="1:15">
      <c r="A243" s="82"/>
      <c r="B243" s="85"/>
      <c r="C243" s="83"/>
      <c r="D243" s="84"/>
      <c r="E243" s="84"/>
      <c r="F243" s="91"/>
      <c r="G243" s="91"/>
      <c r="H243" s="82"/>
    </row>
    <row r="244" spans="1:15">
      <c r="A244" s="82"/>
      <c r="B244" s="118" t="s">
        <v>504</v>
      </c>
      <c r="C244" s="91"/>
      <c r="D244" s="91"/>
      <c r="E244" s="84"/>
      <c r="F244" s="91" t="s">
        <v>23</v>
      </c>
      <c r="G244" s="91">
        <f>G242</f>
        <v>23</v>
      </c>
      <c r="H244" s="82" t="s">
        <v>7</v>
      </c>
    </row>
    <row r="245" spans="1:15">
      <c r="A245" s="86"/>
      <c r="B245" s="87"/>
      <c r="C245" s="92"/>
      <c r="D245" s="92"/>
      <c r="E245" s="89"/>
      <c r="F245" s="92"/>
      <c r="G245" s="92"/>
      <c r="H245" s="86"/>
    </row>
    <row r="246" spans="1:15" s="179" customFormat="1" ht="27.6">
      <c r="A246" s="141">
        <f>A233+1</f>
        <v>22</v>
      </c>
      <c r="B246" s="94" t="s">
        <v>506</v>
      </c>
      <c r="C246" s="142"/>
      <c r="D246" s="142"/>
      <c r="E246" s="142"/>
      <c r="F246" s="142"/>
      <c r="G246" s="142"/>
      <c r="H246" s="141"/>
      <c r="I246"/>
      <c r="J246"/>
      <c r="K246"/>
      <c r="L246"/>
      <c r="M246"/>
      <c r="N246"/>
      <c r="O246"/>
    </row>
    <row r="247" spans="1:15" s="179" customFormat="1">
      <c r="A247" s="141"/>
      <c r="B247" s="142" t="s">
        <v>507</v>
      </c>
      <c r="C247" s="142">
        <f>G244/12</f>
        <v>1.9166666666666667</v>
      </c>
      <c r="D247" s="133">
        <f>2*(3+4)</f>
        <v>14</v>
      </c>
      <c r="E247" s="141" t="s">
        <v>508</v>
      </c>
      <c r="F247" s="141" t="s">
        <v>508</v>
      </c>
      <c r="G247" s="133">
        <f>+C247*D247</f>
        <v>26.833333333333336</v>
      </c>
      <c r="H247" s="141" t="s">
        <v>509</v>
      </c>
      <c r="I247"/>
      <c r="J247"/>
      <c r="K247"/>
      <c r="L247"/>
      <c r="M247"/>
      <c r="N247"/>
      <c r="O247"/>
    </row>
    <row r="248" spans="1:15" s="179" customFormat="1">
      <c r="A248" s="141"/>
      <c r="B248" s="142"/>
      <c r="C248" s="142"/>
      <c r="D248" s="142"/>
      <c r="E248" s="142"/>
      <c r="F248" s="180" t="s">
        <v>510</v>
      </c>
      <c r="G248" s="181">
        <f>ROUNDUP(G247,0)</f>
        <v>27</v>
      </c>
      <c r="H248" s="182" t="s">
        <v>509</v>
      </c>
      <c r="I248"/>
      <c r="J248"/>
      <c r="K248"/>
      <c r="L248"/>
      <c r="M248"/>
      <c r="N248"/>
      <c r="O248"/>
    </row>
    <row r="249" spans="1:15">
      <c r="A249" s="63">
        <f>A246+1</f>
        <v>23</v>
      </c>
      <c r="B249" s="126" t="s">
        <v>511</v>
      </c>
      <c r="C249" s="159"/>
      <c r="D249" s="159"/>
      <c r="E249" s="159"/>
      <c r="F249" s="159"/>
      <c r="G249" s="45"/>
      <c r="H249" s="44"/>
    </row>
    <row r="250" spans="1:15">
      <c r="A250" s="63"/>
      <c r="B250" s="178" t="s">
        <v>505</v>
      </c>
      <c r="C250" s="159">
        <v>1</v>
      </c>
      <c r="D250" s="159">
        <v>7.5</v>
      </c>
      <c r="E250" s="159">
        <v>23</v>
      </c>
      <c r="F250" s="159"/>
      <c r="G250" s="35">
        <f>PRODUCT(C250:F250)</f>
        <v>172.5</v>
      </c>
      <c r="H250" s="44" t="s">
        <v>6</v>
      </c>
    </row>
    <row r="251" spans="1:15">
      <c r="A251" s="63"/>
      <c r="B251" s="178"/>
      <c r="C251" s="159"/>
      <c r="D251" s="159"/>
      <c r="E251" s="159"/>
      <c r="F251" s="159"/>
      <c r="G251" s="45"/>
      <c r="H251" s="44"/>
    </row>
    <row r="252" spans="1:15">
      <c r="A252" s="63"/>
      <c r="B252" s="178"/>
      <c r="C252" s="159"/>
      <c r="D252" s="159"/>
      <c r="E252" s="159"/>
      <c r="F252" s="159"/>
      <c r="G252" s="36">
        <f>ROUND(SUM(G250:G251)*1.1,0)</f>
        <v>190</v>
      </c>
      <c r="H252" s="44" t="s">
        <v>6</v>
      </c>
    </row>
    <row r="253" spans="1:15">
      <c r="A253" s="82"/>
      <c r="B253" s="118"/>
      <c r="C253" s="91"/>
      <c r="D253" s="82"/>
      <c r="E253" s="84"/>
      <c r="F253" s="91"/>
      <c r="G253" s="91"/>
      <c r="H253" s="82"/>
    </row>
    <row r="254" spans="1:15">
      <c r="A254" s="82">
        <f>A249+1</f>
        <v>24</v>
      </c>
      <c r="B254" s="118" t="s">
        <v>150</v>
      </c>
      <c r="C254" s="91"/>
      <c r="D254" s="82"/>
      <c r="E254" s="84"/>
      <c r="F254" s="91"/>
      <c r="G254" s="91"/>
      <c r="H254" s="82"/>
    </row>
    <row r="255" spans="1:15">
      <c r="A255" s="82"/>
      <c r="B255" s="120" t="str">
        <f>B236</f>
        <v>Building Material</v>
      </c>
      <c r="C255" s="121">
        <f>C236</f>
        <v>1</v>
      </c>
      <c r="D255" s="83">
        <f>D236*2+E236*2</f>
        <v>22.759999999999998</v>
      </c>
      <c r="E255" s="84"/>
      <c r="F255" s="84">
        <v>0.1</v>
      </c>
      <c r="G255" s="84">
        <f>PRODUCT(C255:F255)</f>
        <v>2.2759999999999998</v>
      </c>
      <c r="H255" s="83" t="s">
        <v>6</v>
      </c>
    </row>
    <row r="256" spans="1:15">
      <c r="A256" s="86"/>
      <c r="B256" s="120" t="str">
        <f>B237</f>
        <v>MS Scrap</v>
      </c>
      <c r="C256" s="121">
        <f t="shared" ref="C256:C260" si="19">C237</f>
        <v>1</v>
      </c>
      <c r="D256" s="83">
        <f t="shared" ref="D256:D260" si="20">D237*2+E237*2</f>
        <v>25.740000000000002</v>
      </c>
      <c r="E256" s="89"/>
      <c r="F256" s="84">
        <v>0.1</v>
      </c>
      <c r="G256" s="84">
        <f t="shared" ref="G256:G260" si="21">PRODUCT(C256:F256)</f>
        <v>2.5740000000000003</v>
      </c>
      <c r="H256" s="83" t="s">
        <v>6</v>
      </c>
    </row>
    <row r="257" spans="1:8">
      <c r="A257" s="86"/>
      <c r="B257" s="120" t="str">
        <f t="shared" ref="B257:B260" si="22">B238</f>
        <v>SS Scrap</v>
      </c>
      <c r="C257" s="121">
        <f t="shared" si="19"/>
        <v>1</v>
      </c>
      <c r="D257" s="83">
        <f t="shared" si="20"/>
        <v>20.759999999999998</v>
      </c>
      <c r="E257" s="89"/>
      <c r="F257" s="84">
        <v>0.1</v>
      </c>
      <c r="G257" s="84">
        <f t="shared" si="21"/>
        <v>2.0760000000000001</v>
      </c>
      <c r="H257" s="83" t="s">
        <v>6</v>
      </c>
    </row>
    <row r="258" spans="1:8">
      <c r="A258" s="86"/>
      <c r="B258" s="120" t="str">
        <f t="shared" si="22"/>
        <v>Aluminium Scrap</v>
      </c>
      <c r="C258" s="121">
        <f t="shared" si="19"/>
        <v>1</v>
      </c>
      <c r="D258" s="83">
        <f t="shared" si="20"/>
        <v>20.759999999999998</v>
      </c>
      <c r="E258" s="89"/>
      <c r="F258" s="84">
        <v>0.1</v>
      </c>
      <c r="G258" s="84">
        <f t="shared" si="21"/>
        <v>2.0760000000000001</v>
      </c>
      <c r="H258" s="83" t="s">
        <v>6</v>
      </c>
    </row>
    <row r="259" spans="1:8">
      <c r="A259" s="86"/>
      <c r="B259" s="120" t="str">
        <f t="shared" si="22"/>
        <v>Assorted Scrap</v>
      </c>
      <c r="C259" s="121">
        <f t="shared" si="19"/>
        <v>1</v>
      </c>
      <c r="D259" s="83">
        <f t="shared" si="20"/>
        <v>21.16</v>
      </c>
      <c r="E259" s="89"/>
      <c r="F259" s="84">
        <v>0.1</v>
      </c>
      <c r="G259" s="84">
        <f t="shared" si="21"/>
        <v>2.1160000000000001</v>
      </c>
      <c r="H259" s="83" t="s">
        <v>6</v>
      </c>
    </row>
    <row r="260" spans="1:8">
      <c r="A260" s="86"/>
      <c r="B260" s="120" t="str">
        <f t="shared" si="22"/>
        <v>Oil &amp; Lubricants</v>
      </c>
      <c r="C260" s="121">
        <f t="shared" si="19"/>
        <v>1</v>
      </c>
      <c r="D260" s="83">
        <f t="shared" si="20"/>
        <v>21.759999999999998</v>
      </c>
      <c r="E260" s="89"/>
      <c r="F260" s="84">
        <v>0.1</v>
      </c>
      <c r="G260" s="84">
        <f t="shared" si="21"/>
        <v>2.1759999999999997</v>
      </c>
      <c r="H260" s="83" t="s">
        <v>6</v>
      </c>
    </row>
    <row r="261" spans="1:8">
      <c r="A261" s="82"/>
      <c r="B261" s="118"/>
      <c r="C261" s="121"/>
      <c r="D261" s="83"/>
      <c r="E261" s="84"/>
      <c r="F261" s="84"/>
      <c r="G261" s="84"/>
      <c r="H261" s="83"/>
    </row>
    <row r="262" spans="1:8">
      <c r="A262" s="82"/>
      <c r="B262" s="118" t="s">
        <v>278</v>
      </c>
      <c r="C262" s="121"/>
      <c r="D262" s="83"/>
      <c r="E262" s="84"/>
      <c r="F262" s="91" t="s">
        <v>33</v>
      </c>
      <c r="G262" s="36">
        <f>ROUND(SUM(G255:G261)*1.1,0)</f>
        <v>15</v>
      </c>
      <c r="H262" s="82" t="s">
        <v>6</v>
      </c>
    </row>
    <row r="263" spans="1:8">
      <c r="A263" s="82"/>
      <c r="B263" s="118"/>
      <c r="C263" s="83"/>
      <c r="D263" s="84"/>
      <c r="E263" s="84"/>
      <c r="F263" s="84"/>
      <c r="G263" s="91"/>
      <c r="H263" s="82"/>
    </row>
    <row r="264" spans="1:8">
      <c r="A264" s="82">
        <f>A254+1</f>
        <v>25</v>
      </c>
      <c r="B264" s="118" t="s">
        <v>154</v>
      </c>
      <c r="C264" s="83"/>
      <c r="D264" s="84"/>
      <c r="E264" s="84"/>
      <c r="F264" s="84"/>
      <c r="G264" s="84"/>
      <c r="H264" s="83"/>
    </row>
    <row r="265" spans="1:8">
      <c r="A265" s="86"/>
      <c r="B265" s="280" t="s">
        <v>80</v>
      </c>
      <c r="C265" s="88"/>
      <c r="D265" s="89"/>
      <c r="E265" s="89"/>
      <c r="F265" s="89"/>
      <c r="G265" s="89"/>
      <c r="H265" s="88"/>
    </row>
    <row r="266" spans="1:8">
      <c r="A266" s="82"/>
      <c r="B266" s="280" t="s">
        <v>341</v>
      </c>
      <c r="C266" s="83"/>
      <c r="D266" s="84"/>
      <c r="E266" s="84"/>
      <c r="F266" s="84"/>
      <c r="G266" s="84"/>
      <c r="H266" s="83"/>
    </row>
    <row r="267" spans="1:8">
      <c r="A267" s="38"/>
      <c r="B267" s="34" t="s">
        <v>155</v>
      </c>
      <c r="C267" s="33">
        <f>1*3</f>
        <v>3</v>
      </c>
      <c r="D267" s="35">
        <v>11.875</v>
      </c>
      <c r="E267" s="35">
        <v>0.3</v>
      </c>
      <c r="F267" s="35"/>
      <c r="G267" s="35">
        <f>PRODUCT(C267:F267)</f>
        <v>10.6875</v>
      </c>
      <c r="H267" s="35" t="s">
        <v>6</v>
      </c>
    </row>
    <row r="268" spans="1:8">
      <c r="A268" s="38"/>
      <c r="B268" s="34" t="s">
        <v>204</v>
      </c>
      <c r="C268" s="33">
        <f>C267</f>
        <v>3</v>
      </c>
      <c r="D268" s="35">
        <f>D267</f>
        <v>11.875</v>
      </c>
      <c r="E268" s="35"/>
      <c r="F268" s="35">
        <v>0.15</v>
      </c>
      <c r="G268" s="35">
        <f>PRODUCT(C268:F268)</f>
        <v>5.34375</v>
      </c>
      <c r="H268" s="35" t="s">
        <v>6</v>
      </c>
    </row>
    <row r="269" spans="1:8">
      <c r="A269" s="38"/>
      <c r="B269" s="34" t="s">
        <v>155</v>
      </c>
      <c r="C269" s="33">
        <f>1*3</f>
        <v>3</v>
      </c>
      <c r="D269" s="35">
        <v>2.4500000000000002</v>
      </c>
      <c r="E269" s="35">
        <v>0.3</v>
      </c>
      <c r="F269" s="35"/>
      <c r="G269" s="35">
        <f>PRODUCT(C269:F269)</f>
        <v>2.2050000000000001</v>
      </c>
      <c r="H269" s="35" t="s">
        <v>6</v>
      </c>
    </row>
    <row r="270" spans="1:8">
      <c r="A270" s="38"/>
      <c r="B270" s="34" t="s">
        <v>204</v>
      </c>
      <c r="C270" s="33">
        <f>C269</f>
        <v>3</v>
      </c>
      <c r="D270" s="35">
        <f>D269</f>
        <v>2.4500000000000002</v>
      </c>
      <c r="E270" s="35"/>
      <c r="F270" s="35">
        <v>0.15</v>
      </c>
      <c r="G270" s="35">
        <f>PRODUCT(C270:F270)</f>
        <v>1.1025</v>
      </c>
      <c r="H270" s="35" t="s">
        <v>6</v>
      </c>
    </row>
    <row r="271" spans="1:8">
      <c r="A271" s="82"/>
      <c r="B271" s="118"/>
      <c r="C271" s="83"/>
      <c r="D271" s="84"/>
      <c r="E271" s="84"/>
      <c r="F271" s="91" t="s">
        <v>33</v>
      </c>
      <c r="G271" s="36">
        <f>ROUND(SUM(G267:G270)*1.1,0)</f>
        <v>21</v>
      </c>
      <c r="H271" s="82" t="s">
        <v>6</v>
      </c>
    </row>
    <row r="272" spans="1:8">
      <c r="A272" s="86"/>
      <c r="B272" s="90"/>
      <c r="C272" s="88"/>
      <c r="D272" s="89"/>
      <c r="E272" s="89"/>
      <c r="F272" s="92"/>
      <c r="G272" s="45"/>
      <c r="H272" s="86"/>
    </row>
    <row r="273" spans="1:8">
      <c r="A273" s="82"/>
      <c r="B273" s="118" t="s">
        <v>154</v>
      </c>
      <c r="C273" s="91"/>
      <c r="D273" s="91"/>
      <c r="E273" s="84"/>
      <c r="F273" s="91" t="s">
        <v>23</v>
      </c>
      <c r="G273" s="91">
        <f>G271</f>
        <v>21</v>
      </c>
      <c r="H273" s="82" t="s">
        <v>6</v>
      </c>
    </row>
    <row r="274" spans="1:8">
      <c r="A274" s="96">
        <f>A264+1</f>
        <v>26</v>
      </c>
      <c r="B274" s="97" t="s">
        <v>156</v>
      </c>
      <c r="C274" s="98"/>
      <c r="D274" s="106"/>
      <c r="E274" s="106"/>
      <c r="F274" s="106"/>
      <c r="G274" s="99"/>
      <c r="H274" s="96"/>
    </row>
    <row r="275" spans="1:8">
      <c r="A275" s="96"/>
      <c r="B275" s="97" t="s">
        <v>157</v>
      </c>
      <c r="C275" s="99"/>
      <c r="D275" s="99"/>
      <c r="E275" s="106"/>
      <c r="F275" s="106"/>
      <c r="G275" s="99">
        <f>G219</f>
        <v>196</v>
      </c>
      <c r="H275" s="96" t="s">
        <v>6</v>
      </c>
    </row>
    <row r="276" spans="1:8">
      <c r="A276" s="96"/>
      <c r="B276" s="97" t="s">
        <v>158</v>
      </c>
      <c r="C276" s="99"/>
      <c r="D276" s="99"/>
      <c r="E276" s="106"/>
      <c r="F276" s="106"/>
      <c r="G276" s="99">
        <f>G231</f>
        <v>609</v>
      </c>
      <c r="H276" s="96" t="s">
        <v>6</v>
      </c>
    </row>
    <row r="277" spans="1:8">
      <c r="A277" s="100"/>
      <c r="B277" s="101"/>
      <c r="C277" s="103"/>
      <c r="D277" s="103"/>
      <c r="E277" s="105"/>
      <c r="F277" s="105"/>
      <c r="G277" s="103"/>
      <c r="H277" s="100"/>
    </row>
    <row r="278" spans="1:8">
      <c r="A278" s="96">
        <f>A274+1</f>
        <v>27</v>
      </c>
      <c r="B278" s="97" t="s">
        <v>164</v>
      </c>
      <c r="C278" s="98"/>
      <c r="D278" s="106"/>
      <c r="E278" s="106"/>
      <c r="F278" s="106"/>
      <c r="G278" s="99"/>
      <c r="H278" s="96"/>
    </row>
    <row r="279" spans="1:8">
      <c r="A279" s="96"/>
      <c r="B279" s="97" t="s">
        <v>80</v>
      </c>
      <c r="C279" s="98"/>
      <c r="D279" s="106"/>
      <c r="E279" s="106"/>
      <c r="F279" s="106"/>
      <c r="G279" s="99"/>
      <c r="H279" s="96"/>
    </row>
    <row r="280" spans="1:8">
      <c r="A280" s="96"/>
      <c r="B280" s="97" t="s">
        <v>342</v>
      </c>
      <c r="C280" s="98"/>
      <c r="D280" s="99"/>
      <c r="E280" s="96"/>
      <c r="F280" s="106"/>
      <c r="G280" s="99"/>
      <c r="H280" s="96"/>
    </row>
    <row r="281" spans="1:8">
      <c r="A281" s="96"/>
      <c r="B281" s="140" t="s">
        <v>343</v>
      </c>
      <c r="C281" s="98">
        <v>6</v>
      </c>
      <c r="D281" s="106">
        <v>2</v>
      </c>
      <c r="E281" s="96"/>
      <c r="F281" s="106">
        <v>2.4</v>
      </c>
      <c r="G281" s="106">
        <f>PRODUCT(C281:F281)</f>
        <v>28.799999999999997</v>
      </c>
      <c r="H281" s="98" t="s">
        <v>6</v>
      </c>
    </row>
    <row r="282" spans="1:8">
      <c r="A282" s="96"/>
      <c r="B282" s="140"/>
      <c r="C282" s="98"/>
      <c r="D282" s="106"/>
      <c r="E282" s="98"/>
      <c r="F282" s="99"/>
      <c r="G282" s="99">
        <f>ROUND(SUM(G281:G281),0)</f>
        <v>29</v>
      </c>
      <c r="H282" s="96" t="s">
        <v>6</v>
      </c>
    </row>
    <row r="283" spans="1:8">
      <c r="A283" s="96"/>
      <c r="B283" s="97" t="s">
        <v>165</v>
      </c>
      <c r="C283" s="98"/>
      <c r="D283" s="99"/>
      <c r="E283" s="96"/>
      <c r="F283" s="99" t="s">
        <v>33</v>
      </c>
      <c r="G283" s="99">
        <f>G282</f>
        <v>29</v>
      </c>
      <c r="H283" s="96" t="s">
        <v>6</v>
      </c>
    </row>
    <row r="284" spans="1:8">
      <c r="A284" s="96"/>
      <c r="B284" s="97"/>
      <c r="C284" s="98"/>
      <c r="D284" s="99"/>
      <c r="E284" s="96"/>
      <c r="F284" s="99"/>
      <c r="G284" s="99"/>
      <c r="H284" s="96"/>
    </row>
    <row r="285" spans="1:8">
      <c r="A285" s="100">
        <f>A278+1</f>
        <v>28</v>
      </c>
      <c r="B285" s="101" t="s">
        <v>700</v>
      </c>
      <c r="C285" s="102"/>
      <c r="D285" s="105"/>
      <c r="E285" s="105"/>
      <c r="F285" s="105"/>
      <c r="G285" s="103"/>
      <c r="H285" s="102"/>
    </row>
    <row r="286" spans="1:8">
      <c r="A286" s="82"/>
      <c r="B286" s="85" t="s">
        <v>699</v>
      </c>
      <c r="C286" s="83">
        <v>24</v>
      </c>
      <c r="D286" s="84">
        <f>G283</f>
        <v>29</v>
      </c>
      <c r="E286" s="84"/>
      <c r="F286" s="84"/>
      <c r="G286" s="84">
        <f>C286*D286</f>
        <v>696</v>
      </c>
      <c r="H286" s="83" t="s">
        <v>174</v>
      </c>
    </row>
    <row r="287" spans="1:8">
      <c r="A287" s="82"/>
      <c r="B287" s="85"/>
      <c r="C287" s="83"/>
      <c r="D287" s="84"/>
      <c r="E287" s="84"/>
      <c r="F287" s="84"/>
      <c r="G287" s="84"/>
      <c r="H287" s="83"/>
    </row>
    <row r="288" spans="1:8">
      <c r="A288" s="82"/>
      <c r="B288" s="93" t="s">
        <v>701</v>
      </c>
      <c r="C288" s="82"/>
      <c r="D288" s="91"/>
      <c r="E288" s="91"/>
      <c r="F288" s="91"/>
      <c r="G288" s="91">
        <f>ROUND(SUM(G286:G287)*1.1,0)</f>
        <v>766</v>
      </c>
      <c r="H288" s="82" t="s">
        <v>174</v>
      </c>
    </row>
    <row r="289" spans="1:8">
      <c r="A289" s="82"/>
      <c r="B289" s="85"/>
      <c r="C289" s="83"/>
      <c r="D289" s="84"/>
      <c r="E289" s="84"/>
      <c r="F289" s="84"/>
      <c r="G289" s="91"/>
      <c r="H289" s="83"/>
    </row>
    <row r="290" spans="1:8">
      <c r="A290" s="10">
        <f>A285+1</f>
        <v>29</v>
      </c>
      <c r="B290" s="116" t="s">
        <v>177</v>
      </c>
      <c r="C290" s="12"/>
      <c r="D290" s="12"/>
      <c r="E290" s="12"/>
      <c r="F290" s="12"/>
      <c r="G290" s="11"/>
      <c r="H290" s="11"/>
    </row>
    <row r="291" spans="1:8">
      <c r="A291" s="10"/>
      <c r="B291" s="122" t="s">
        <v>178</v>
      </c>
      <c r="C291" s="12"/>
      <c r="D291" s="12"/>
      <c r="E291" s="12"/>
      <c r="F291" s="12"/>
      <c r="G291" s="11"/>
      <c r="H291" s="11"/>
    </row>
    <row r="292" spans="1:8">
      <c r="A292" s="10" t="s">
        <v>70</v>
      </c>
      <c r="B292" s="123" t="s">
        <v>344</v>
      </c>
      <c r="C292" s="124"/>
      <c r="D292" s="125"/>
      <c r="E292" s="12"/>
      <c r="F292" s="124"/>
      <c r="G292" s="11"/>
      <c r="H292" s="11"/>
    </row>
    <row r="293" spans="1:8">
      <c r="A293" s="82"/>
      <c r="B293" s="85" t="s">
        <v>345</v>
      </c>
      <c r="C293" s="83">
        <v>6</v>
      </c>
      <c r="D293" s="84">
        <v>2</v>
      </c>
      <c r="E293" s="84"/>
      <c r="F293" s="84">
        <v>2.4</v>
      </c>
      <c r="G293" s="84">
        <f t="shared" ref="G293" si="23">PRODUCT(C293:F293)</f>
        <v>28.799999999999997</v>
      </c>
      <c r="H293" s="83" t="s">
        <v>6</v>
      </c>
    </row>
    <row r="294" spans="1:8">
      <c r="A294" s="86" t="s">
        <v>374</v>
      </c>
      <c r="B294" s="132" t="s">
        <v>375</v>
      </c>
      <c r="C294" s="139"/>
      <c r="D294" s="136"/>
      <c r="E294" s="129"/>
      <c r="F294" s="138"/>
      <c r="G294" s="130"/>
      <c r="H294" s="131"/>
    </row>
    <row r="295" spans="1:8">
      <c r="A295" s="86"/>
      <c r="B295" s="132" t="s">
        <v>382</v>
      </c>
      <c r="C295" s="139"/>
      <c r="D295" s="136"/>
      <c r="E295" s="129"/>
      <c r="F295" s="138"/>
      <c r="G295" s="130"/>
      <c r="H295" s="131"/>
    </row>
    <row r="296" spans="1:8">
      <c r="A296" s="127"/>
      <c r="B296" s="127" t="s">
        <v>377</v>
      </c>
      <c r="C296" s="139">
        <f>7*2</f>
        <v>14</v>
      </c>
      <c r="D296" s="136">
        <v>0.3</v>
      </c>
      <c r="E296" s="129">
        <v>0.3</v>
      </c>
      <c r="F296" s="129"/>
      <c r="G296" s="136">
        <f>PRODUCT(C296:F296)</f>
        <v>1.26</v>
      </c>
      <c r="H296" s="134" t="s">
        <v>6</v>
      </c>
    </row>
    <row r="297" spans="1:8">
      <c r="A297" s="127"/>
      <c r="B297" s="127" t="s">
        <v>385</v>
      </c>
      <c r="C297" s="139">
        <f>7*2</f>
        <v>14</v>
      </c>
      <c r="D297" s="136">
        <v>0.25</v>
      </c>
      <c r="E297" s="129">
        <v>0.3</v>
      </c>
      <c r="F297" s="129"/>
      <c r="G297" s="136">
        <f>PRODUCT(C297:F297)</f>
        <v>1.05</v>
      </c>
      <c r="H297" s="134" t="s">
        <v>6</v>
      </c>
    </row>
    <row r="298" spans="1:8">
      <c r="A298" s="86" t="s">
        <v>388</v>
      </c>
      <c r="B298" s="132" t="s">
        <v>440</v>
      </c>
      <c r="C298" s="139"/>
      <c r="D298" s="136"/>
      <c r="E298" s="129"/>
      <c r="F298" s="138"/>
      <c r="G298" s="130"/>
      <c r="H298" s="131"/>
    </row>
    <row r="299" spans="1:8">
      <c r="A299" s="86"/>
      <c r="B299" s="132" t="s">
        <v>401</v>
      </c>
      <c r="C299" s="139"/>
      <c r="D299" s="136"/>
      <c r="E299" s="129"/>
      <c r="F299" s="138"/>
      <c r="G299" s="130"/>
      <c r="H299" s="131"/>
    </row>
    <row r="300" spans="1:8">
      <c r="A300" s="86"/>
      <c r="B300" s="127" t="s">
        <v>389</v>
      </c>
      <c r="C300" s="88">
        <v>7</v>
      </c>
      <c r="D300" s="89">
        <v>8.33</v>
      </c>
      <c r="E300" s="89">
        <v>0.24</v>
      </c>
      <c r="F300" s="89"/>
      <c r="G300" s="133">
        <f>PRODUCT(C300:F300)</f>
        <v>13.994400000000001</v>
      </c>
      <c r="H300" s="134" t="s">
        <v>6</v>
      </c>
    </row>
    <row r="301" spans="1:8">
      <c r="A301" s="86"/>
      <c r="B301" s="127" t="s">
        <v>391</v>
      </c>
      <c r="C301" s="88">
        <v>7</v>
      </c>
      <c r="D301" s="89">
        <v>7.5</v>
      </c>
      <c r="E301" s="89">
        <v>0.24</v>
      </c>
      <c r="F301" s="89"/>
      <c r="G301" s="133">
        <f>PRODUCT(C301:F301)</f>
        <v>12.6</v>
      </c>
      <c r="H301" s="134" t="s">
        <v>6</v>
      </c>
    </row>
    <row r="302" spans="1:8">
      <c r="A302" s="86"/>
      <c r="B302" s="132" t="s">
        <v>402</v>
      </c>
      <c r="C302" s="139"/>
      <c r="D302" s="136"/>
      <c r="E302" s="129"/>
      <c r="F302" s="138"/>
      <c r="G302" s="130"/>
      <c r="H302" s="131"/>
    </row>
    <row r="303" spans="1:8">
      <c r="A303" s="86"/>
      <c r="B303" s="127" t="s">
        <v>389</v>
      </c>
      <c r="C303" s="88">
        <v>1</v>
      </c>
      <c r="D303" s="89">
        <v>23</v>
      </c>
      <c r="E303" s="89">
        <v>0.24</v>
      </c>
      <c r="F303" s="89"/>
      <c r="G303" s="133">
        <f>PRODUCT(C303:F303)</f>
        <v>5.52</v>
      </c>
      <c r="H303" s="134" t="s">
        <v>6</v>
      </c>
    </row>
    <row r="304" spans="1:8">
      <c r="A304" s="86"/>
      <c r="B304" s="127" t="s">
        <v>391</v>
      </c>
      <c r="C304" s="88">
        <v>2</v>
      </c>
      <c r="D304" s="89">
        <v>24.2</v>
      </c>
      <c r="E304" s="89">
        <v>0.24</v>
      </c>
      <c r="F304" s="89"/>
      <c r="G304" s="133">
        <f>PRODUCT(C304:F304)</f>
        <v>11.616</v>
      </c>
      <c r="H304" s="134" t="s">
        <v>6</v>
      </c>
    </row>
    <row r="305" spans="1:8">
      <c r="A305" s="86" t="s">
        <v>393</v>
      </c>
      <c r="B305" s="132" t="s">
        <v>394</v>
      </c>
      <c r="C305" s="139"/>
      <c r="D305" s="136"/>
      <c r="E305" s="129"/>
      <c r="F305" s="138"/>
      <c r="G305" s="130"/>
      <c r="H305" s="131"/>
    </row>
    <row r="306" spans="1:8">
      <c r="A306" s="86"/>
      <c r="B306" s="132" t="s">
        <v>401</v>
      </c>
      <c r="C306" s="139"/>
      <c r="D306" s="136"/>
      <c r="E306" s="129"/>
      <c r="F306" s="138"/>
      <c r="G306" s="130"/>
      <c r="H306" s="131"/>
    </row>
    <row r="307" spans="1:8">
      <c r="A307" s="86"/>
      <c r="B307" s="127" t="s">
        <v>395</v>
      </c>
      <c r="C307" s="88">
        <v>7</v>
      </c>
      <c r="D307" s="89">
        <v>8.33</v>
      </c>
      <c r="E307" s="89">
        <v>0.1</v>
      </c>
      <c r="F307" s="89"/>
      <c r="G307" s="133">
        <f>PRODUCT(C307:F307)</f>
        <v>5.8310000000000004</v>
      </c>
      <c r="H307" s="134" t="s">
        <v>6</v>
      </c>
    </row>
    <row r="308" spans="1:8">
      <c r="A308" s="86"/>
      <c r="B308" s="132" t="s">
        <v>402</v>
      </c>
      <c r="C308" s="139"/>
      <c r="D308" s="136"/>
      <c r="E308" s="129"/>
      <c r="F308" s="138"/>
      <c r="G308" s="130"/>
      <c r="H308" s="131"/>
    </row>
    <row r="309" spans="1:8">
      <c r="A309" s="86"/>
      <c r="B309" s="127" t="s">
        <v>395</v>
      </c>
      <c r="C309" s="88">
        <v>2</v>
      </c>
      <c r="D309" s="89">
        <v>23</v>
      </c>
      <c r="E309" s="89">
        <v>0.1</v>
      </c>
      <c r="F309" s="89"/>
      <c r="G309" s="133">
        <f>PRODUCT(C309:F309)</f>
        <v>4.6000000000000005</v>
      </c>
      <c r="H309" s="134" t="s">
        <v>6</v>
      </c>
    </row>
    <row r="310" spans="1:8">
      <c r="A310" s="86" t="s">
        <v>397</v>
      </c>
      <c r="B310" s="132" t="s">
        <v>398</v>
      </c>
      <c r="C310" s="139"/>
      <c r="D310" s="136"/>
      <c r="E310" s="129"/>
      <c r="F310" s="138"/>
      <c r="G310" s="130"/>
      <c r="H310" s="131"/>
    </row>
    <row r="311" spans="1:8">
      <c r="A311" s="135"/>
      <c r="B311" s="127" t="s">
        <v>399</v>
      </c>
      <c r="C311" s="88">
        <v>7</v>
      </c>
      <c r="D311" s="89">
        <v>0.4</v>
      </c>
      <c r="E311" s="89"/>
      <c r="F311" s="89">
        <v>4</v>
      </c>
      <c r="G311" s="133">
        <f>PRODUCT(C311:F311)</f>
        <v>11.200000000000001</v>
      </c>
      <c r="H311" s="134" t="s">
        <v>6</v>
      </c>
    </row>
    <row r="312" spans="1:8">
      <c r="A312" s="86" t="s">
        <v>170</v>
      </c>
      <c r="B312" s="132" t="s">
        <v>1091</v>
      </c>
      <c r="C312" s="139"/>
      <c r="D312" s="136"/>
      <c r="E312" s="129"/>
      <c r="F312" s="138"/>
      <c r="G312" s="130"/>
      <c r="H312" s="131"/>
    </row>
    <row r="313" spans="1:8">
      <c r="A313" s="86"/>
      <c r="B313" s="127" t="s">
        <v>1092</v>
      </c>
      <c r="C313" s="88">
        <v>11</v>
      </c>
      <c r="D313" s="89">
        <v>0.3</v>
      </c>
      <c r="E313" s="89"/>
      <c r="F313" s="89">
        <v>25</v>
      </c>
      <c r="G313" s="133">
        <f>PRODUCT(C313:F313)</f>
        <v>82.5</v>
      </c>
      <c r="H313" s="134" t="s">
        <v>6</v>
      </c>
    </row>
    <row r="314" spans="1:8">
      <c r="A314" s="127"/>
      <c r="B314" s="132" t="s">
        <v>1094</v>
      </c>
      <c r="C314" s="139"/>
      <c r="D314" s="136"/>
      <c r="E314" s="136"/>
      <c r="F314" s="130"/>
      <c r="G314" s="130">
        <f>SUM(G293:G313)</f>
        <v>178.97140000000002</v>
      </c>
      <c r="H314" s="131" t="s">
        <v>6</v>
      </c>
    </row>
    <row r="315" spans="1:8">
      <c r="A315" s="127"/>
      <c r="B315" s="132"/>
      <c r="C315" s="88"/>
      <c r="D315" s="89"/>
      <c r="E315" s="89"/>
      <c r="F315" s="89"/>
      <c r="G315" s="105"/>
      <c r="H315" s="102"/>
    </row>
    <row r="316" spans="1:8">
      <c r="A316" s="127"/>
      <c r="B316" s="111" t="s">
        <v>703</v>
      </c>
      <c r="C316" s="108"/>
      <c r="D316" s="109"/>
      <c r="E316" s="109"/>
      <c r="F316" s="109"/>
      <c r="G316" s="133">
        <f>ROUND(+G314*10%,0)</f>
        <v>18</v>
      </c>
      <c r="H316" s="134" t="s">
        <v>6</v>
      </c>
    </row>
    <row r="317" spans="1:8">
      <c r="A317" s="82"/>
      <c r="B317" s="85"/>
      <c r="C317" s="83"/>
      <c r="D317" s="84"/>
      <c r="E317" s="84"/>
      <c r="F317" s="91" t="s">
        <v>33</v>
      </c>
      <c r="G317" s="91">
        <f>SUM(G314:G316)</f>
        <v>196.97140000000002</v>
      </c>
      <c r="H317" s="82" t="s">
        <v>6</v>
      </c>
    </row>
    <row r="318" spans="1:8">
      <c r="A318" s="100">
        <f>A278+1</f>
        <v>28</v>
      </c>
      <c r="B318" s="101" t="s">
        <v>346</v>
      </c>
      <c r="C318" s="102"/>
      <c r="D318" s="103"/>
      <c r="E318" s="100"/>
      <c r="F318" s="103"/>
      <c r="G318" s="103"/>
      <c r="H318" s="100"/>
    </row>
    <row r="319" spans="1:8">
      <c r="A319" s="100"/>
      <c r="B319" s="104" t="s">
        <v>347</v>
      </c>
      <c r="C319" s="102">
        <v>1</v>
      </c>
      <c r="D319" s="105">
        <v>8.33</v>
      </c>
      <c r="E319" s="105">
        <v>24.2</v>
      </c>
      <c r="F319" s="103"/>
      <c r="G319" s="106">
        <f>PRODUCT(C319:F319)</f>
        <v>201.58599999999998</v>
      </c>
      <c r="H319" s="98" t="s">
        <v>6</v>
      </c>
    </row>
    <row r="320" spans="1:8">
      <c r="A320" s="100"/>
      <c r="B320" s="104" t="s">
        <v>352</v>
      </c>
      <c r="C320" s="102">
        <v>7</v>
      </c>
      <c r="D320" s="105">
        <v>7.3849999999999998</v>
      </c>
      <c r="E320" s="105"/>
      <c r="F320" s="105">
        <v>4</v>
      </c>
      <c r="G320" s="106">
        <f>PRODUCT(C320:F320)</f>
        <v>206.78</v>
      </c>
      <c r="H320" s="98" t="s">
        <v>6</v>
      </c>
    </row>
    <row r="321" spans="1:8">
      <c r="A321" s="100"/>
      <c r="B321" s="104"/>
      <c r="C321" s="102">
        <v>1</v>
      </c>
      <c r="D321" s="105">
        <v>23</v>
      </c>
      <c r="E321" s="105"/>
      <c r="F321" s="105">
        <v>4</v>
      </c>
      <c r="G321" s="106">
        <f>PRODUCT(C321:F321)</f>
        <v>92</v>
      </c>
      <c r="H321" s="98" t="s">
        <v>6</v>
      </c>
    </row>
    <row r="322" spans="1:8">
      <c r="A322" s="100"/>
      <c r="B322" s="104"/>
      <c r="C322" s="102"/>
      <c r="D322" s="105"/>
      <c r="E322" s="105"/>
      <c r="F322" s="103"/>
      <c r="G322" s="105"/>
      <c r="H322" s="102"/>
    </row>
    <row r="323" spans="1:8">
      <c r="A323" s="100"/>
      <c r="B323" s="104"/>
      <c r="C323" s="102"/>
      <c r="D323" s="103"/>
      <c r="E323" s="100"/>
      <c r="F323" s="103"/>
      <c r="G323" s="99">
        <f>ROUND(SUM(G319:G322),0)</f>
        <v>500</v>
      </c>
      <c r="H323" s="96" t="s">
        <v>6</v>
      </c>
    </row>
    <row r="324" spans="1:8">
      <c r="A324" s="100"/>
      <c r="B324" s="104"/>
      <c r="C324" s="102"/>
      <c r="D324" s="103"/>
      <c r="E324" s="100"/>
      <c r="F324" s="99" t="s">
        <v>33</v>
      </c>
      <c r="G324" s="99">
        <f>G323</f>
        <v>500</v>
      </c>
      <c r="H324" s="96" t="s">
        <v>6</v>
      </c>
    </row>
    <row r="325" spans="1:8">
      <c r="A325" s="100"/>
      <c r="B325" s="101"/>
      <c r="C325" s="102"/>
      <c r="D325" s="103"/>
      <c r="E325" s="100"/>
      <c r="F325" s="103"/>
      <c r="G325" s="103"/>
      <c r="H325" s="100"/>
    </row>
    <row r="326" spans="1:8">
      <c r="A326" s="100"/>
      <c r="B326" s="101" t="s">
        <v>406</v>
      </c>
      <c r="C326" s="102">
        <v>1</v>
      </c>
      <c r="D326" s="103">
        <f>G324</f>
        <v>500</v>
      </c>
      <c r="E326" s="100">
        <v>43</v>
      </c>
      <c r="F326" s="103"/>
      <c r="G326" s="106">
        <f>PRODUCT(C326:F326)</f>
        <v>21500</v>
      </c>
      <c r="H326" s="100" t="s">
        <v>348</v>
      </c>
    </row>
    <row r="327" spans="1:8">
      <c r="A327" s="100"/>
      <c r="B327" s="101"/>
      <c r="C327" s="102"/>
      <c r="D327" s="103"/>
      <c r="E327" s="100" t="s">
        <v>349</v>
      </c>
      <c r="F327" s="103"/>
      <c r="G327" s="99">
        <f>ROUND(SUM(G326:G326),0)</f>
        <v>21500</v>
      </c>
      <c r="H327" s="100"/>
    </row>
    <row r="328" spans="1:8">
      <c r="A328" s="100"/>
      <c r="B328" s="101"/>
      <c r="C328" s="102"/>
      <c r="D328" s="103"/>
      <c r="E328" s="100"/>
      <c r="F328" s="99" t="s">
        <v>33</v>
      </c>
      <c r="G328" s="99">
        <f>G327</f>
        <v>21500</v>
      </c>
      <c r="H328" s="100" t="s">
        <v>348</v>
      </c>
    </row>
    <row r="329" spans="1:8">
      <c r="A329" s="100"/>
      <c r="B329" s="101"/>
      <c r="C329" s="102"/>
      <c r="D329" s="103"/>
      <c r="E329" s="100"/>
      <c r="F329" s="103"/>
      <c r="G329" s="103"/>
      <c r="H329" s="100"/>
    </row>
    <row r="330" spans="1:8">
      <c r="A330" s="82"/>
      <c r="B330" s="85"/>
      <c r="C330" s="83"/>
      <c r="D330" s="84"/>
      <c r="E330" s="84"/>
      <c r="F330" s="84"/>
      <c r="G330" s="91"/>
      <c r="H330" s="83"/>
    </row>
    <row r="331" spans="1:8">
      <c r="A331" s="86">
        <f>A318+1</f>
        <v>29</v>
      </c>
      <c r="B331" s="87" t="s">
        <v>368</v>
      </c>
      <c r="C331" s="88"/>
      <c r="D331" s="89"/>
      <c r="E331" s="89"/>
      <c r="F331" s="89"/>
      <c r="G331" s="92"/>
      <c r="H331" s="88"/>
    </row>
    <row r="332" spans="1:8">
      <c r="A332" s="82"/>
      <c r="B332" s="85"/>
      <c r="C332" s="83"/>
      <c r="D332" s="84"/>
      <c r="E332" s="84"/>
      <c r="F332" s="84"/>
      <c r="G332" s="106"/>
      <c r="H332" s="98"/>
    </row>
    <row r="333" spans="1:8">
      <c r="A333" s="139" t="s">
        <v>70</v>
      </c>
      <c r="B333" s="128" t="s">
        <v>370</v>
      </c>
      <c r="C333" s="139"/>
      <c r="D333" s="129"/>
      <c r="E333" s="129"/>
      <c r="F333" s="129"/>
      <c r="G333" s="130"/>
      <c r="H333" s="131"/>
    </row>
    <row r="334" spans="1:8">
      <c r="A334" s="139"/>
      <c r="B334" s="128" t="s">
        <v>371</v>
      </c>
      <c r="C334" s="139"/>
      <c r="D334" s="129"/>
      <c r="E334" s="129"/>
      <c r="F334" s="129"/>
      <c r="G334" s="130"/>
      <c r="H334" s="131"/>
    </row>
    <row r="335" spans="1:8">
      <c r="A335" s="139"/>
      <c r="B335" s="132" t="s">
        <v>372</v>
      </c>
      <c r="C335" s="139">
        <f>(7)*8</f>
        <v>56</v>
      </c>
      <c r="D335" s="129"/>
      <c r="E335" s="129"/>
      <c r="F335" s="129">
        <v>0.6</v>
      </c>
      <c r="G335" s="133">
        <f>PRODUCT(C335:F335)</f>
        <v>33.6</v>
      </c>
      <c r="H335" s="134" t="s">
        <v>9</v>
      </c>
    </row>
    <row r="336" spans="1:8">
      <c r="A336" s="139"/>
      <c r="B336" s="128"/>
      <c r="C336" s="139"/>
      <c r="D336" s="129"/>
      <c r="E336" s="129"/>
      <c r="F336" s="129"/>
      <c r="G336" s="130"/>
      <c r="H336" s="131"/>
    </row>
    <row r="337" spans="1:8">
      <c r="A337" s="139"/>
      <c r="B337" s="127"/>
      <c r="C337" s="139"/>
      <c r="D337" s="129"/>
      <c r="E337" s="129"/>
      <c r="F337" s="129"/>
      <c r="G337" s="130">
        <f>SUM(G335:G336)*1.1</f>
        <v>36.960000000000008</v>
      </c>
      <c r="H337" s="134" t="s">
        <v>369</v>
      </c>
    </row>
    <row r="338" spans="1:8">
      <c r="A338" s="135"/>
      <c r="B338" s="127" t="s">
        <v>373</v>
      </c>
      <c r="C338" s="139">
        <v>1</v>
      </c>
      <c r="D338" s="136">
        <f>G337</f>
        <v>36.960000000000008</v>
      </c>
      <c r="E338" s="136" t="s">
        <v>113</v>
      </c>
      <c r="F338" s="136">
        <v>2.85</v>
      </c>
      <c r="G338" s="136">
        <f>D338*F338</f>
        <v>105.33600000000003</v>
      </c>
      <c r="H338" s="137"/>
    </row>
    <row r="339" spans="1:8">
      <c r="A339" s="135"/>
      <c r="B339" s="127"/>
      <c r="C339" s="139"/>
      <c r="D339" s="136"/>
      <c r="E339" s="136"/>
      <c r="F339" s="130" t="s">
        <v>41</v>
      </c>
      <c r="G339" s="130">
        <f>ROUND(G338,0)</f>
        <v>105</v>
      </c>
      <c r="H339" s="134" t="s">
        <v>120</v>
      </c>
    </row>
    <row r="340" spans="1:8">
      <c r="A340" s="135"/>
      <c r="B340" s="127"/>
      <c r="C340" s="139"/>
      <c r="D340" s="136"/>
      <c r="E340" s="136"/>
      <c r="F340" s="130"/>
      <c r="G340" s="130"/>
      <c r="H340" s="134"/>
    </row>
    <row r="341" spans="1:8">
      <c r="A341" s="135"/>
      <c r="B341" s="132" t="s">
        <v>384</v>
      </c>
      <c r="C341" s="139"/>
      <c r="D341" s="136"/>
      <c r="E341" s="136"/>
      <c r="F341" s="130"/>
      <c r="G341" s="130"/>
      <c r="H341" s="134"/>
    </row>
    <row r="342" spans="1:8">
      <c r="A342" s="139"/>
      <c r="B342" s="132" t="s">
        <v>379</v>
      </c>
      <c r="C342" s="139">
        <f>7*8</f>
        <v>56</v>
      </c>
      <c r="D342" s="129"/>
      <c r="E342" s="129"/>
      <c r="F342" s="129">
        <f>0.2+0.15</f>
        <v>0.35</v>
      </c>
      <c r="G342" s="133">
        <f>PRODUCT(C342:F342)</f>
        <v>19.599999999999998</v>
      </c>
      <c r="H342" s="134" t="s">
        <v>9</v>
      </c>
    </row>
    <row r="343" spans="1:8">
      <c r="A343" s="139"/>
      <c r="B343" s="128"/>
      <c r="C343" s="139"/>
      <c r="D343" s="129"/>
      <c r="E343" s="129"/>
      <c r="F343" s="129"/>
      <c r="G343" s="130"/>
      <c r="H343" s="131"/>
    </row>
    <row r="344" spans="1:8">
      <c r="A344" s="139"/>
      <c r="B344" s="127"/>
      <c r="C344" s="139"/>
      <c r="D344" s="129"/>
      <c r="E344" s="129"/>
      <c r="F344" s="129"/>
      <c r="G344" s="130">
        <f>SUM(G342:G343)*1.1</f>
        <v>21.56</v>
      </c>
      <c r="H344" s="134" t="s">
        <v>369</v>
      </c>
    </row>
    <row r="345" spans="1:8">
      <c r="A345" s="135"/>
      <c r="B345" s="127" t="s">
        <v>380</v>
      </c>
      <c r="C345" s="139">
        <v>1</v>
      </c>
      <c r="D345" s="136">
        <f>G344</f>
        <v>21.56</v>
      </c>
      <c r="E345" s="136" t="s">
        <v>113</v>
      </c>
      <c r="F345" s="136">
        <v>1.6</v>
      </c>
      <c r="G345" s="136">
        <f>D345*F345</f>
        <v>34.496000000000002</v>
      </c>
      <c r="H345" s="137"/>
    </row>
    <row r="346" spans="1:8">
      <c r="A346" s="135"/>
      <c r="B346" s="127"/>
      <c r="C346" s="139"/>
      <c r="D346" s="136"/>
      <c r="E346" s="136"/>
      <c r="F346" s="130" t="s">
        <v>41</v>
      </c>
      <c r="G346" s="130">
        <f>ROUND(G345,0)</f>
        <v>34</v>
      </c>
      <c r="H346" s="134" t="s">
        <v>120</v>
      </c>
    </row>
    <row r="347" spans="1:8">
      <c r="A347" s="135"/>
      <c r="B347" s="132" t="s">
        <v>381</v>
      </c>
      <c r="C347" s="139"/>
      <c r="D347" s="136"/>
      <c r="E347" s="136"/>
      <c r="F347" s="130"/>
      <c r="G347" s="130">
        <f>G346+G339</f>
        <v>139</v>
      </c>
      <c r="H347" s="131" t="s">
        <v>120</v>
      </c>
    </row>
    <row r="348" spans="1:8">
      <c r="A348" s="86"/>
      <c r="B348" s="90"/>
      <c r="C348" s="88"/>
      <c r="D348" s="89"/>
      <c r="E348" s="89"/>
      <c r="F348" s="89"/>
      <c r="G348" s="105"/>
      <c r="H348" s="102"/>
    </row>
    <row r="349" spans="1:8">
      <c r="A349" s="86" t="s">
        <v>374</v>
      </c>
      <c r="B349" s="132" t="s">
        <v>375</v>
      </c>
      <c r="C349" s="139"/>
      <c r="D349" s="136"/>
      <c r="E349" s="129"/>
      <c r="F349" s="138"/>
      <c r="G349" s="130"/>
      <c r="H349" s="131"/>
    </row>
    <row r="350" spans="1:8">
      <c r="A350" s="86"/>
      <c r="B350" s="132" t="s">
        <v>382</v>
      </c>
      <c r="C350" s="139"/>
      <c r="D350" s="136"/>
      <c r="E350" s="129"/>
      <c r="F350" s="138"/>
      <c r="G350" s="130"/>
      <c r="H350" s="131"/>
    </row>
    <row r="351" spans="1:8">
      <c r="A351" s="127"/>
      <c r="B351" s="127" t="s">
        <v>377</v>
      </c>
      <c r="C351" s="139">
        <f>7*2</f>
        <v>14</v>
      </c>
      <c r="D351" s="136">
        <v>0.3</v>
      </c>
      <c r="E351" s="129">
        <v>0.3</v>
      </c>
      <c r="F351" s="129"/>
      <c r="G351" s="136">
        <f>PRODUCT(C351:F351)</f>
        <v>1.26</v>
      </c>
      <c r="H351" s="134" t="s">
        <v>6</v>
      </c>
    </row>
    <row r="352" spans="1:8">
      <c r="A352" s="127"/>
      <c r="B352" s="127"/>
      <c r="C352" s="139"/>
      <c r="D352" s="129"/>
      <c r="E352" s="129"/>
      <c r="F352" s="129" t="s">
        <v>33</v>
      </c>
      <c r="G352" s="136">
        <f>ROUND(SUM(G351),2)</f>
        <v>1.26</v>
      </c>
      <c r="H352" s="134" t="s">
        <v>6</v>
      </c>
    </row>
    <row r="353" spans="1:8">
      <c r="A353" s="127"/>
      <c r="B353" s="127"/>
      <c r="C353" s="139"/>
      <c r="D353" s="129"/>
      <c r="E353" s="129"/>
      <c r="F353" s="129"/>
      <c r="G353" s="136"/>
      <c r="H353" s="134"/>
    </row>
    <row r="354" spans="1:8">
      <c r="A354" s="127"/>
      <c r="B354" s="127" t="s">
        <v>378</v>
      </c>
      <c r="C354" s="139"/>
      <c r="D354" s="136">
        <f>314/2</f>
        <v>157</v>
      </c>
      <c r="E354" s="129"/>
      <c r="F354" s="138"/>
      <c r="G354" s="130">
        <f>ROUND((G352*D354)*1.1,0)</f>
        <v>218</v>
      </c>
      <c r="H354" s="131" t="s">
        <v>376</v>
      </c>
    </row>
    <row r="355" spans="1:8">
      <c r="A355" s="86"/>
      <c r="B355" s="90"/>
      <c r="C355" s="88"/>
      <c r="D355" s="89"/>
      <c r="E355" s="89"/>
      <c r="F355" s="89"/>
      <c r="G355" s="105"/>
      <c r="H355" s="102"/>
    </row>
    <row r="356" spans="1:8">
      <c r="A356" s="86"/>
      <c r="B356" s="90"/>
      <c r="C356" s="88"/>
      <c r="D356" s="89"/>
      <c r="E356" s="89"/>
      <c r="F356" s="89"/>
      <c r="G356" s="105"/>
      <c r="H356" s="102"/>
    </row>
    <row r="357" spans="1:8">
      <c r="A357" s="86"/>
      <c r="B357" s="132" t="s">
        <v>503</v>
      </c>
      <c r="C357" s="88"/>
      <c r="D357" s="89"/>
      <c r="E357" s="89"/>
      <c r="F357" s="89"/>
      <c r="G357" s="105"/>
      <c r="H357" s="102"/>
    </row>
    <row r="358" spans="1:8">
      <c r="A358" s="86"/>
      <c r="B358" s="132" t="s">
        <v>382</v>
      </c>
      <c r="C358" s="139"/>
      <c r="D358" s="136"/>
      <c r="E358" s="129"/>
      <c r="F358" s="138"/>
      <c r="G358" s="130"/>
      <c r="H358" s="131"/>
    </row>
    <row r="359" spans="1:8">
      <c r="A359" s="127"/>
      <c r="B359" s="127" t="s">
        <v>385</v>
      </c>
      <c r="C359" s="139">
        <f>7*2</f>
        <v>14</v>
      </c>
      <c r="D359" s="136">
        <v>0.25</v>
      </c>
      <c r="E359" s="129">
        <v>0.3</v>
      </c>
      <c r="F359" s="129"/>
      <c r="G359" s="136">
        <f>PRODUCT(C359:F359)</f>
        <v>1.05</v>
      </c>
      <c r="H359" s="134" t="s">
        <v>6</v>
      </c>
    </row>
    <row r="360" spans="1:8">
      <c r="A360" s="127"/>
      <c r="B360" s="127"/>
      <c r="C360" s="139"/>
      <c r="D360" s="129"/>
      <c r="E360" s="129"/>
      <c r="F360" s="129" t="s">
        <v>33</v>
      </c>
      <c r="G360" s="136">
        <f>ROUND(SUM(G359),2)</f>
        <v>1.05</v>
      </c>
      <c r="H360" s="134" t="s">
        <v>6</v>
      </c>
    </row>
    <row r="361" spans="1:8">
      <c r="A361" s="127"/>
      <c r="B361" s="127"/>
      <c r="C361" s="139"/>
      <c r="D361" s="129"/>
      <c r="E361" s="129"/>
      <c r="F361" s="129"/>
      <c r="G361" s="136"/>
      <c r="H361" s="134"/>
    </row>
    <row r="362" spans="1:8">
      <c r="A362" s="127"/>
      <c r="B362" s="127" t="s">
        <v>386</v>
      </c>
      <c r="C362" s="139"/>
      <c r="D362" s="136">
        <f>157/2</f>
        <v>78.5</v>
      </c>
      <c r="E362" s="129"/>
      <c r="F362" s="138"/>
      <c r="G362" s="130">
        <f>ROUND((G360*D362)*1.1,0)</f>
        <v>91</v>
      </c>
      <c r="H362" s="131" t="s">
        <v>376</v>
      </c>
    </row>
    <row r="363" spans="1:8">
      <c r="A363" s="127"/>
      <c r="B363" s="127"/>
      <c r="C363" s="139"/>
      <c r="D363" s="136"/>
      <c r="E363" s="129"/>
      <c r="F363" s="138"/>
      <c r="G363" s="130"/>
      <c r="H363" s="131"/>
    </row>
    <row r="364" spans="1:8">
      <c r="A364" s="135"/>
      <c r="B364" s="132" t="s">
        <v>387</v>
      </c>
      <c r="C364" s="139"/>
      <c r="D364" s="136"/>
      <c r="E364" s="136"/>
      <c r="F364" s="130"/>
      <c r="G364" s="130">
        <f>G362+G354</f>
        <v>309</v>
      </c>
      <c r="H364" s="131" t="s">
        <v>120</v>
      </c>
    </row>
    <row r="365" spans="1:8">
      <c r="A365" s="127"/>
      <c r="B365" s="127"/>
      <c r="C365" s="139"/>
      <c r="D365" s="136"/>
      <c r="E365" s="129"/>
      <c r="F365" s="138"/>
      <c r="G365" s="130"/>
      <c r="H365" s="131"/>
    </row>
    <row r="366" spans="1:8">
      <c r="A366" s="86" t="s">
        <v>388</v>
      </c>
      <c r="B366" s="132" t="s">
        <v>440</v>
      </c>
      <c r="C366" s="139"/>
      <c r="D366" s="136"/>
      <c r="E366" s="129"/>
      <c r="F366" s="138"/>
      <c r="G366" s="130"/>
      <c r="H366" s="131"/>
    </row>
    <row r="367" spans="1:8">
      <c r="A367" s="86"/>
      <c r="B367" s="132" t="s">
        <v>401</v>
      </c>
      <c r="C367" s="139"/>
      <c r="D367" s="136"/>
      <c r="E367" s="129"/>
      <c r="F367" s="138"/>
      <c r="G367" s="130"/>
      <c r="H367" s="131"/>
    </row>
    <row r="368" spans="1:8">
      <c r="A368" s="86"/>
      <c r="B368" s="132" t="s">
        <v>487</v>
      </c>
      <c r="C368" s="139"/>
      <c r="D368" s="136"/>
      <c r="E368" s="129"/>
      <c r="F368" s="138"/>
      <c r="G368" s="130"/>
      <c r="H368" s="131"/>
    </row>
    <row r="369" spans="1:8">
      <c r="A369" s="86"/>
      <c r="B369" s="127" t="s">
        <v>389</v>
      </c>
      <c r="C369" s="88">
        <v>7</v>
      </c>
      <c r="D369" s="89">
        <v>8.33</v>
      </c>
      <c r="E369" s="89"/>
      <c r="F369" s="89"/>
      <c r="G369" s="133">
        <f>PRODUCT(C369:F369)</f>
        <v>58.31</v>
      </c>
      <c r="H369" s="134" t="s">
        <v>9</v>
      </c>
    </row>
    <row r="370" spans="1:8">
      <c r="A370" s="139"/>
      <c r="B370" s="127"/>
      <c r="C370" s="139"/>
      <c r="D370" s="129"/>
      <c r="E370" s="129"/>
      <c r="F370" s="129"/>
      <c r="G370" s="130">
        <f>SUM(G369:G369)*1.1</f>
        <v>64.141000000000005</v>
      </c>
      <c r="H370" s="134" t="s">
        <v>369</v>
      </c>
    </row>
    <row r="371" spans="1:8">
      <c r="A371" s="135"/>
      <c r="B371" s="127" t="s">
        <v>390</v>
      </c>
      <c r="C371" s="139">
        <v>1</v>
      </c>
      <c r="D371" s="136">
        <f>G370</f>
        <v>64.141000000000005</v>
      </c>
      <c r="E371" s="136" t="s">
        <v>113</v>
      </c>
      <c r="F371" s="136">
        <v>4.2</v>
      </c>
      <c r="G371" s="136">
        <f>D371*F371</f>
        <v>269.39220000000006</v>
      </c>
      <c r="H371" s="137"/>
    </row>
    <row r="372" spans="1:8">
      <c r="A372" s="135"/>
      <c r="B372" s="127"/>
      <c r="C372" s="139"/>
      <c r="D372" s="136"/>
      <c r="E372" s="136"/>
      <c r="F372" s="130" t="s">
        <v>41</v>
      </c>
      <c r="G372" s="130">
        <f>ROUND(G371,0)</f>
        <v>269</v>
      </c>
      <c r="H372" s="134" t="s">
        <v>120</v>
      </c>
    </row>
    <row r="373" spans="1:8">
      <c r="A373" s="86"/>
      <c r="B373" s="132"/>
      <c r="C373" s="88"/>
      <c r="D373" s="89"/>
      <c r="E373" s="89"/>
      <c r="F373" s="89"/>
      <c r="G373" s="105"/>
      <c r="H373" s="102"/>
    </row>
    <row r="374" spans="1:8">
      <c r="A374" s="86"/>
      <c r="B374" s="132" t="s">
        <v>488</v>
      </c>
      <c r="C374" s="139"/>
      <c r="D374" s="136"/>
      <c r="E374" s="129"/>
      <c r="F374" s="138"/>
      <c r="G374" s="130"/>
      <c r="H374" s="131"/>
    </row>
    <row r="375" spans="1:8">
      <c r="A375" s="86"/>
      <c r="B375" s="127" t="s">
        <v>389</v>
      </c>
      <c r="C375" s="88">
        <v>7</v>
      </c>
      <c r="D375" s="89">
        <v>7.5</v>
      </c>
      <c r="E375" s="89"/>
      <c r="F375" s="89"/>
      <c r="G375" s="133">
        <f>PRODUCT(C375:F375)</f>
        <v>52.5</v>
      </c>
      <c r="H375" s="134" t="s">
        <v>9</v>
      </c>
    </row>
    <row r="376" spans="1:8">
      <c r="A376" s="139"/>
      <c r="B376" s="127"/>
      <c r="C376" s="139"/>
      <c r="D376" s="129"/>
      <c r="E376" s="129"/>
      <c r="F376" s="129"/>
      <c r="G376" s="130">
        <f>SUM(G375:G375)*1.1</f>
        <v>57.750000000000007</v>
      </c>
      <c r="H376" s="134" t="s">
        <v>369</v>
      </c>
    </row>
    <row r="377" spans="1:8">
      <c r="A377" s="135"/>
      <c r="B377" s="127" t="s">
        <v>390</v>
      </c>
      <c r="C377" s="139">
        <v>1</v>
      </c>
      <c r="D377" s="136">
        <f>G376</f>
        <v>57.750000000000007</v>
      </c>
      <c r="E377" s="136" t="s">
        <v>113</v>
      </c>
      <c r="F377" s="136">
        <v>4.2</v>
      </c>
      <c r="G377" s="136">
        <f>D377*F377</f>
        <v>242.55000000000004</v>
      </c>
      <c r="H377" s="137"/>
    </row>
    <row r="378" spans="1:8">
      <c r="A378" s="135"/>
      <c r="B378" s="127"/>
      <c r="C378" s="139"/>
      <c r="D378" s="136"/>
      <c r="E378" s="136"/>
      <c r="F378" s="130" t="s">
        <v>41</v>
      </c>
      <c r="G378" s="130">
        <f>ROUND(G377,0)</f>
        <v>243</v>
      </c>
      <c r="H378" s="134" t="s">
        <v>120</v>
      </c>
    </row>
    <row r="379" spans="1:8">
      <c r="A379" s="86"/>
      <c r="B379" s="132" t="s">
        <v>402</v>
      </c>
      <c r="C379" s="139"/>
      <c r="D379" s="136"/>
      <c r="E379" s="129"/>
      <c r="F379" s="138"/>
      <c r="G379" s="130"/>
      <c r="H379" s="131"/>
    </row>
    <row r="380" spans="1:8">
      <c r="A380" s="86"/>
      <c r="B380" s="132" t="s">
        <v>489</v>
      </c>
      <c r="C380" s="139"/>
      <c r="D380" s="136"/>
      <c r="E380" s="129"/>
      <c r="F380" s="138"/>
      <c r="G380" s="130"/>
      <c r="H380" s="131"/>
    </row>
    <row r="381" spans="1:8">
      <c r="A381" s="86"/>
      <c r="B381" s="127" t="s">
        <v>389</v>
      </c>
      <c r="C381" s="88">
        <v>1</v>
      </c>
      <c r="D381" s="89">
        <v>23</v>
      </c>
      <c r="E381" s="89"/>
      <c r="F381" s="89"/>
      <c r="G381" s="133">
        <f>PRODUCT(C381:F381)</f>
        <v>23</v>
      </c>
      <c r="H381" s="134" t="s">
        <v>9</v>
      </c>
    </row>
    <row r="382" spans="1:8">
      <c r="A382" s="139"/>
      <c r="B382" s="127"/>
      <c r="C382" s="139"/>
      <c r="D382" s="129"/>
      <c r="E382" s="129"/>
      <c r="F382" s="129"/>
      <c r="G382" s="130">
        <f>SUM(G381:G381)*1.1</f>
        <v>25.3</v>
      </c>
      <c r="H382" s="134" t="s">
        <v>369</v>
      </c>
    </row>
    <row r="383" spans="1:8">
      <c r="A383" s="135"/>
      <c r="B383" s="127" t="s">
        <v>390</v>
      </c>
      <c r="C383" s="139">
        <v>1</v>
      </c>
      <c r="D383" s="136">
        <f>G382</f>
        <v>25.3</v>
      </c>
      <c r="E383" s="136" t="s">
        <v>113</v>
      </c>
      <c r="F383" s="136">
        <v>4.2</v>
      </c>
      <c r="G383" s="136">
        <f>D383*F383</f>
        <v>106.26</v>
      </c>
      <c r="H383" s="137"/>
    </row>
    <row r="384" spans="1:8">
      <c r="A384" s="135"/>
      <c r="B384" s="127"/>
      <c r="C384" s="139"/>
      <c r="D384" s="136"/>
      <c r="E384" s="136"/>
      <c r="F384" s="130" t="s">
        <v>41</v>
      </c>
      <c r="G384" s="130">
        <f>ROUND(G383,0)</f>
        <v>106</v>
      </c>
      <c r="H384" s="134" t="s">
        <v>120</v>
      </c>
    </row>
    <row r="385" spans="1:8">
      <c r="A385" s="86"/>
      <c r="B385" s="132"/>
      <c r="C385" s="88"/>
      <c r="D385" s="89"/>
      <c r="E385" s="89"/>
      <c r="F385" s="89"/>
      <c r="G385" s="105"/>
      <c r="H385" s="102"/>
    </row>
    <row r="386" spans="1:8">
      <c r="A386" s="86"/>
      <c r="B386" s="132" t="s">
        <v>486</v>
      </c>
      <c r="C386" s="139"/>
      <c r="D386" s="136"/>
      <c r="E386" s="129"/>
      <c r="F386" s="138"/>
      <c r="G386" s="130"/>
      <c r="H386" s="131"/>
    </row>
    <row r="387" spans="1:8">
      <c r="A387" s="86"/>
      <c r="B387" s="127" t="s">
        <v>389</v>
      </c>
      <c r="C387" s="88">
        <v>2</v>
      </c>
      <c r="D387" s="89">
        <v>24.2</v>
      </c>
      <c r="E387" s="89"/>
      <c r="F387" s="89"/>
      <c r="G387" s="133">
        <f>PRODUCT(C387:F387)</f>
        <v>48.4</v>
      </c>
      <c r="H387" s="134" t="s">
        <v>9</v>
      </c>
    </row>
    <row r="388" spans="1:8">
      <c r="A388" s="139"/>
      <c r="B388" s="127"/>
      <c r="C388" s="139"/>
      <c r="D388" s="129"/>
      <c r="E388" s="129"/>
      <c r="F388" s="129"/>
      <c r="G388" s="130">
        <f>SUM(G387:G387)*1.1</f>
        <v>53.24</v>
      </c>
      <c r="H388" s="134" t="s">
        <v>369</v>
      </c>
    </row>
    <row r="389" spans="1:8">
      <c r="A389" s="135"/>
      <c r="B389" s="127" t="s">
        <v>390</v>
      </c>
      <c r="C389" s="139">
        <v>1</v>
      </c>
      <c r="D389" s="136">
        <f>G388</f>
        <v>53.24</v>
      </c>
      <c r="E389" s="136" t="s">
        <v>113</v>
      </c>
      <c r="F389" s="136">
        <v>4.2</v>
      </c>
      <c r="G389" s="136">
        <f>D389*F389</f>
        <v>223.608</v>
      </c>
      <c r="H389" s="137"/>
    </row>
    <row r="390" spans="1:8">
      <c r="A390" s="135"/>
      <c r="B390" s="127"/>
      <c r="C390" s="139"/>
      <c r="D390" s="136"/>
      <c r="E390" s="136"/>
      <c r="F390" s="130" t="s">
        <v>41</v>
      </c>
      <c r="G390" s="130">
        <f>ROUND(G389,0)</f>
        <v>224</v>
      </c>
      <c r="H390" s="134" t="s">
        <v>120</v>
      </c>
    </row>
    <row r="391" spans="1:8">
      <c r="A391" s="86"/>
      <c r="B391" s="132"/>
      <c r="C391" s="88"/>
      <c r="D391" s="89"/>
      <c r="E391" s="89"/>
      <c r="F391" s="89"/>
      <c r="G391" s="105"/>
      <c r="H391" s="102"/>
    </row>
    <row r="392" spans="1:8">
      <c r="A392" s="135"/>
      <c r="B392" s="132" t="s">
        <v>392</v>
      </c>
      <c r="C392" s="139"/>
      <c r="D392" s="136"/>
      <c r="E392" s="136"/>
      <c r="F392" s="130"/>
      <c r="G392" s="130">
        <f>G378+G372+G384+G390</f>
        <v>842</v>
      </c>
      <c r="H392" s="131" t="s">
        <v>120</v>
      </c>
    </row>
    <row r="393" spans="1:8">
      <c r="A393" s="86"/>
      <c r="B393" s="132"/>
      <c r="C393" s="88"/>
      <c r="D393" s="89"/>
      <c r="E393" s="89"/>
      <c r="F393" s="89"/>
      <c r="G393" s="105"/>
      <c r="H393" s="102"/>
    </row>
    <row r="394" spans="1:8">
      <c r="A394" s="86"/>
      <c r="B394" s="132"/>
      <c r="C394" s="88"/>
      <c r="D394" s="89"/>
      <c r="E394" s="89"/>
      <c r="F394" s="89"/>
      <c r="G394" s="105"/>
      <c r="H394" s="102"/>
    </row>
    <row r="395" spans="1:8">
      <c r="A395" s="86" t="s">
        <v>393</v>
      </c>
      <c r="B395" s="132" t="s">
        <v>394</v>
      </c>
      <c r="C395" s="139"/>
      <c r="D395" s="136"/>
      <c r="E395" s="129"/>
      <c r="F395" s="138"/>
      <c r="G395" s="130"/>
      <c r="H395" s="131"/>
    </row>
    <row r="396" spans="1:8">
      <c r="A396" s="86"/>
      <c r="B396" s="132" t="s">
        <v>401</v>
      </c>
      <c r="C396" s="139"/>
      <c r="D396" s="136"/>
      <c r="E396" s="129"/>
      <c r="F396" s="138"/>
      <c r="G396" s="130"/>
      <c r="H396" s="131"/>
    </row>
    <row r="397" spans="1:8">
      <c r="A397" s="86"/>
      <c r="B397" s="127" t="s">
        <v>395</v>
      </c>
      <c r="C397" s="88">
        <v>7</v>
      </c>
      <c r="D397" s="89">
        <v>8.33</v>
      </c>
      <c r="E397" s="89"/>
      <c r="F397" s="89"/>
      <c r="G397" s="133">
        <f>PRODUCT(C397:F397)</f>
        <v>58.31</v>
      </c>
      <c r="H397" s="134" t="s">
        <v>9</v>
      </c>
    </row>
    <row r="398" spans="1:8">
      <c r="A398" s="139"/>
      <c r="B398" s="127"/>
      <c r="C398" s="139"/>
      <c r="D398" s="129"/>
      <c r="E398" s="129"/>
      <c r="F398" s="129"/>
      <c r="G398" s="130">
        <f>SUM(G397:G397)*1.1</f>
        <v>64.141000000000005</v>
      </c>
      <c r="H398" s="134" t="s">
        <v>369</v>
      </c>
    </row>
    <row r="399" spans="1:8">
      <c r="A399" s="135"/>
      <c r="B399" s="127" t="s">
        <v>396</v>
      </c>
      <c r="C399" s="139">
        <v>1</v>
      </c>
      <c r="D399" s="136">
        <f>G398</f>
        <v>64.141000000000005</v>
      </c>
      <c r="E399" s="136" t="s">
        <v>113</v>
      </c>
      <c r="F399" s="136">
        <v>1.98</v>
      </c>
      <c r="G399" s="136">
        <f>D399*F399</f>
        <v>126.99918000000001</v>
      </c>
      <c r="H399" s="137"/>
    </row>
    <row r="400" spans="1:8">
      <c r="A400" s="135"/>
      <c r="B400" s="127"/>
      <c r="C400" s="139"/>
      <c r="D400" s="136"/>
      <c r="E400" s="136"/>
      <c r="F400" s="130" t="s">
        <v>41</v>
      </c>
      <c r="G400" s="130">
        <f>ROUND(G399,0)</f>
        <v>127</v>
      </c>
      <c r="H400" s="134" t="s">
        <v>120</v>
      </c>
    </row>
    <row r="401" spans="1:8">
      <c r="A401" s="86"/>
      <c r="B401" s="132" t="s">
        <v>402</v>
      </c>
      <c r="C401" s="139"/>
      <c r="D401" s="136"/>
      <c r="E401" s="129"/>
      <c r="F401" s="138"/>
      <c r="G401" s="130"/>
      <c r="H401" s="131"/>
    </row>
    <row r="402" spans="1:8">
      <c r="A402" s="86"/>
      <c r="B402" s="127" t="s">
        <v>395</v>
      </c>
      <c r="C402" s="88">
        <v>2</v>
      </c>
      <c r="D402" s="89">
        <v>23</v>
      </c>
      <c r="E402" s="89"/>
      <c r="F402" s="89"/>
      <c r="G402" s="133">
        <f>PRODUCT(C402:F402)</f>
        <v>46</v>
      </c>
      <c r="H402" s="134" t="s">
        <v>9</v>
      </c>
    </row>
    <row r="403" spans="1:8">
      <c r="A403" s="139"/>
      <c r="B403" s="127"/>
      <c r="C403" s="139"/>
      <c r="D403" s="129"/>
      <c r="E403" s="129"/>
      <c r="F403" s="129"/>
      <c r="G403" s="130">
        <f>SUM(G402:G402)*1.1</f>
        <v>50.6</v>
      </c>
      <c r="H403" s="134" t="s">
        <v>369</v>
      </c>
    </row>
    <row r="404" spans="1:8">
      <c r="A404" s="135"/>
      <c r="B404" s="127" t="s">
        <v>396</v>
      </c>
      <c r="C404" s="139">
        <v>1</v>
      </c>
      <c r="D404" s="136">
        <f>G403</f>
        <v>50.6</v>
      </c>
      <c r="E404" s="136" t="s">
        <v>113</v>
      </c>
      <c r="F404" s="136">
        <v>1.98</v>
      </c>
      <c r="G404" s="136">
        <f>D404*F404</f>
        <v>100.188</v>
      </c>
      <c r="H404" s="137"/>
    </row>
    <row r="405" spans="1:8">
      <c r="A405" s="135"/>
      <c r="B405" s="127"/>
      <c r="C405" s="139"/>
      <c r="D405" s="136"/>
      <c r="E405" s="136"/>
      <c r="F405" s="130" t="s">
        <v>41</v>
      </c>
      <c r="G405" s="130">
        <f>ROUND(G404,0)</f>
        <v>100</v>
      </c>
      <c r="H405" s="134" t="s">
        <v>120</v>
      </c>
    </row>
    <row r="406" spans="1:8">
      <c r="A406" s="135"/>
      <c r="B406" s="127"/>
      <c r="C406" s="139"/>
      <c r="D406" s="136"/>
      <c r="E406" s="136"/>
      <c r="F406" s="130"/>
      <c r="G406" s="130"/>
      <c r="H406" s="134"/>
    </row>
    <row r="407" spans="1:8">
      <c r="A407" s="135"/>
      <c r="B407" s="132" t="s">
        <v>403</v>
      </c>
      <c r="C407" s="139"/>
      <c r="D407" s="136"/>
      <c r="E407" s="136"/>
      <c r="F407" s="130"/>
      <c r="G407" s="130">
        <f>G405+G400</f>
        <v>227</v>
      </c>
      <c r="H407" s="131" t="s">
        <v>120</v>
      </c>
    </row>
    <row r="408" spans="1:8">
      <c r="A408" s="135"/>
      <c r="B408" s="127"/>
      <c r="C408" s="139"/>
      <c r="D408" s="136"/>
      <c r="E408" s="136"/>
      <c r="F408" s="130"/>
      <c r="G408" s="130"/>
      <c r="H408" s="134"/>
    </row>
    <row r="409" spans="1:8">
      <c r="A409" s="86" t="s">
        <v>397</v>
      </c>
      <c r="B409" s="132" t="s">
        <v>398</v>
      </c>
      <c r="C409" s="139"/>
      <c r="D409" s="136"/>
      <c r="E409" s="129"/>
      <c r="F409" s="138"/>
      <c r="G409" s="130"/>
      <c r="H409" s="131"/>
    </row>
    <row r="410" spans="1:8">
      <c r="A410" s="135"/>
      <c r="B410" s="127" t="s">
        <v>399</v>
      </c>
      <c r="C410" s="88">
        <v>7</v>
      </c>
      <c r="D410" s="89"/>
      <c r="E410" s="89"/>
      <c r="F410" s="89">
        <v>4</v>
      </c>
      <c r="G410" s="133">
        <f>PRODUCT(C410:F410)</f>
        <v>28</v>
      </c>
      <c r="H410" s="134" t="s">
        <v>9</v>
      </c>
    </row>
    <row r="411" spans="1:8">
      <c r="A411" s="139"/>
      <c r="B411" s="127"/>
      <c r="C411" s="139"/>
      <c r="D411" s="129"/>
      <c r="E411" s="129"/>
      <c r="F411" s="129"/>
      <c r="G411" s="130">
        <f>SUM(G410:G410)*1.1</f>
        <v>30.800000000000004</v>
      </c>
      <c r="H411" s="134" t="s">
        <v>369</v>
      </c>
    </row>
    <row r="412" spans="1:8">
      <c r="A412" s="135"/>
      <c r="B412" s="127" t="s">
        <v>400</v>
      </c>
      <c r="C412" s="139">
        <v>1</v>
      </c>
      <c r="D412" s="136">
        <f>G411</f>
        <v>30.800000000000004</v>
      </c>
      <c r="E412" s="136" t="s">
        <v>113</v>
      </c>
      <c r="F412" s="136">
        <v>14.41</v>
      </c>
      <c r="G412" s="136">
        <f>D412*F412</f>
        <v>443.82800000000009</v>
      </c>
      <c r="H412" s="137"/>
    </row>
    <row r="413" spans="1:8">
      <c r="A413" s="135"/>
      <c r="B413" s="127"/>
      <c r="C413" s="139"/>
      <c r="D413" s="136"/>
      <c r="E413" s="136"/>
      <c r="F413" s="130" t="s">
        <v>41</v>
      </c>
      <c r="G413" s="130">
        <f>ROUND(G412,0)</f>
        <v>444</v>
      </c>
      <c r="H413" s="134" t="s">
        <v>120</v>
      </c>
    </row>
    <row r="414" spans="1:8">
      <c r="A414" s="135"/>
      <c r="B414" s="127"/>
      <c r="C414" s="139"/>
      <c r="D414" s="136"/>
      <c r="E414" s="136"/>
      <c r="F414" s="130"/>
      <c r="G414" s="130"/>
      <c r="H414" s="134"/>
    </row>
    <row r="415" spans="1:8">
      <c r="A415" s="135"/>
      <c r="B415" s="132" t="s">
        <v>404</v>
      </c>
      <c r="C415" s="139"/>
      <c r="D415" s="136"/>
      <c r="E415" s="136"/>
      <c r="F415" s="130"/>
      <c r="G415" s="130">
        <f>G413</f>
        <v>444</v>
      </c>
      <c r="H415" s="131" t="s">
        <v>120</v>
      </c>
    </row>
    <row r="416" spans="1:8">
      <c r="A416" s="86"/>
      <c r="B416" s="132"/>
      <c r="C416" s="88"/>
      <c r="D416" s="89"/>
      <c r="E416" s="89"/>
      <c r="F416" s="89"/>
      <c r="G416" s="105"/>
      <c r="H416" s="102"/>
    </row>
    <row r="417" spans="1:15">
      <c r="A417" s="82"/>
      <c r="B417" s="111" t="s">
        <v>703</v>
      </c>
      <c r="C417" s="108"/>
      <c r="D417" s="109"/>
      <c r="E417" s="109"/>
      <c r="F417" s="109"/>
      <c r="G417" s="112">
        <f>ROUND(+G415*10%,0)</f>
        <v>44</v>
      </c>
      <c r="H417" s="108" t="s">
        <v>114</v>
      </c>
    </row>
    <row r="418" spans="1:15">
      <c r="A418" s="127"/>
      <c r="B418" s="132" t="s">
        <v>405</v>
      </c>
      <c r="C418" s="139"/>
      <c r="D418" s="136"/>
      <c r="E418" s="129"/>
      <c r="F418" s="138"/>
      <c r="G418" s="130">
        <f>G415+G407+G392+G364+G288+G417</f>
        <v>2632</v>
      </c>
      <c r="H418" s="131" t="s">
        <v>120</v>
      </c>
    </row>
    <row r="419" spans="1:15">
      <c r="A419" s="127"/>
      <c r="B419" s="132"/>
      <c r="C419" s="139"/>
      <c r="D419" s="136"/>
      <c r="E419" s="129"/>
      <c r="F419" s="138"/>
      <c r="G419" s="130"/>
      <c r="H419" s="131"/>
    </row>
    <row r="420" spans="1:15">
      <c r="A420" s="86" t="s">
        <v>170</v>
      </c>
      <c r="B420" s="132" t="s">
        <v>1091</v>
      </c>
      <c r="C420" s="139"/>
      <c r="D420" s="136"/>
      <c r="E420" s="129"/>
      <c r="F420" s="138"/>
      <c r="G420" s="130"/>
      <c r="H420" s="131"/>
    </row>
    <row r="421" spans="1:15">
      <c r="A421" s="86"/>
      <c r="B421" s="127" t="s">
        <v>1092</v>
      </c>
      <c r="C421" s="88">
        <v>11</v>
      </c>
      <c r="D421" s="89"/>
      <c r="E421" s="89"/>
      <c r="F421" s="89">
        <v>25</v>
      </c>
      <c r="G421" s="133">
        <f>PRODUCT(C421:F421)</f>
        <v>275</v>
      </c>
      <c r="H421" s="134" t="s">
        <v>9</v>
      </c>
    </row>
    <row r="422" spans="1:15">
      <c r="A422" s="86"/>
      <c r="B422" s="127"/>
      <c r="C422" s="139"/>
      <c r="D422" s="129"/>
      <c r="E422" s="129"/>
      <c r="F422" s="129"/>
      <c r="G422" s="130">
        <f>SUM(G421:G421)*1.1</f>
        <v>302.5</v>
      </c>
      <c r="H422" s="134" t="s">
        <v>369</v>
      </c>
    </row>
    <row r="423" spans="1:15">
      <c r="A423" s="127"/>
      <c r="B423" s="127" t="s">
        <v>400</v>
      </c>
      <c r="C423" s="139">
        <v>1</v>
      </c>
      <c r="D423" s="136">
        <f>G422</f>
        <v>302.5</v>
      </c>
      <c r="E423" s="136" t="s">
        <v>113</v>
      </c>
      <c r="F423" s="136">
        <v>6.71</v>
      </c>
      <c r="G423" s="136">
        <f>D423*F423</f>
        <v>2029.7750000000001</v>
      </c>
      <c r="H423" s="137"/>
    </row>
    <row r="424" spans="1:15">
      <c r="A424" s="127"/>
      <c r="B424" s="127"/>
      <c r="C424" s="139"/>
      <c r="D424" s="136"/>
      <c r="E424" s="136"/>
      <c r="F424" s="130" t="s">
        <v>41</v>
      </c>
      <c r="G424" s="130">
        <f>ROUND(G423,0)</f>
        <v>2030</v>
      </c>
      <c r="H424" s="134" t="s">
        <v>120</v>
      </c>
    </row>
    <row r="425" spans="1:15">
      <c r="A425" s="127"/>
      <c r="B425" s="127"/>
      <c r="C425" s="139"/>
      <c r="D425" s="136"/>
      <c r="E425" s="136"/>
      <c r="F425" s="130"/>
      <c r="G425" s="130"/>
      <c r="H425" s="134"/>
    </row>
    <row r="426" spans="1:15">
      <c r="A426" s="127"/>
      <c r="B426" s="132" t="s">
        <v>404</v>
      </c>
      <c r="C426" s="139"/>
      <c r="D426" s="136"/>
      <c r="E426" s="136"/>
      <c r="F426" s="130"/>
      <c r="G426" s="130">
        <f>G424</f>
        <v>2030</v>
      </c>
      <c r="H426" s="131" t="s">
        <v>120</v>
      </c>
    </row>
    <row r="427" spans="1:15">
      <c r="A427" s="127"/>
      <c r="B427" s="132"/>
      <c r="C427" s="88"/>
      <c r="D427" s="89"/>
      <c r="E427" s="89"/>
      <c r="F427" s="89"/>
      <c r="G427" s="105"/>
      <c r="H427" s="102"/>
    </row>
    <row r="428" spans="1:15">
      <c r="A428" s="127"/>
      <c r="B428" s="111" t="s">
        <v>703</v>
      </c>
      <c r="C428" s="108"/>
      <c r="D428" s="109"/>
      <c r="E428" s="109"/>
      <c r="F428" s="109"/>
      <c r="G428" s="112">
        <f>ROUND(+G426*10%,0)</f>
        <v>203</v>
      </c>
      <c r="H428" s="108" t="s">
        <v>114</v>
      </c>
    </row>
    <row r="429" spans="1:15">
      <c r="A429" s="127"/>
      <c r="B429" s="132" t="s">
        <v>405</v>
      </c>
      <c r="C429" s="139"/>
      <c r="D429" s="136"/>
      <c r="E429" s="129"/>
      <c r="F429" s="138"/>
      <c r="G429" s="130">
        <f>G426+G428</f>
        <v>2233</v>
      </c>
      <c r="H429" s="131" t="s">
        <v>120</v>
      </c>
    </row>
    <row r="430" spans="1:15">
      <c r="A430" s="127"/>
      <c r="B430" s="132"/>
      <c r="C430" s="139"/>
      <c r="D430" s="136"/>
      <c r="E430" s="129"/>
      <c r="F430" s="138"/>
      <c r="G430" s="130"/>
      <c r="H430" s="131"/>
    </row>
    <row r="431" spans="1:15" ht="15.6">
      <c r="A431" s="127"/>
      <c r="B431" s="132"/>
      <c r="C431" s="139"/>
      <c r="D431" s="136"/>
      <c r="E431" s="129"/>
      <c r="F431" s="138"/>
      <c r="G431" s="130"/>
      <c r="H431" s="131"/>
      <c r="I431" s="190"/>
      <c r="J431" s="190"/>
      <c r="K431" s="190"/>
      <c r="L431" s="190"/>
      <c r="M431" s="190"/>
      <c r="N431" s="190"/>
      <c r="O431" s="190"/>
    </row>
    <row r="432" spans="1:15">
      <c r="A432" s="132">
        <f>A331+1</f>
        <v>30</v>
      </c>
      <c r="B432" s="132" t="s">
        <v>864</v>
      </c>
      <c r="C432" s="139"/>
      <c r="D432" s="136"/>
      <c r="E432" s="129"/>
      <c r="F432" s="138"/>
      <c r="G432" s="130"/>
      <c r="H432" s="131"/>
    </row>
    <row r="433" spans="1:15">
      <c r="A433" s="127"/>
      <c r="B433" s="132" t="s">
        <v>865</v>
      </c>
      <c r="C433" s="88">
        <v>1</v>
      </c>
      <c r="D433" s="89">
        <v>25</v>
      </c>
      <c r="E433" s="89"/>
      <c r="F433" s="89"/>
      <c r="G433" s="133">
        <f>PRODUCT(C433:F433)</f>
        <v>25</v>
      </c>
      <c r="H433" s="134" t="s">
        <v>9</v>
      </c>
    </row>
    <row r="434" spans="1:15">
      <c r="A434" s="127"/>
      <c r="B434" s="132"/>
      <c r="C434" s="139"/>
      <c r="D434" s="136"/>
      <c r="E434" s="129"/>
      <c r="F434" s="138"/>
      <c r="G434" s="130"/>
      <c r="H434" s="131"/>
    </row>
    <row r="435" spans="1:15">
      <c r="A435" s="127"/>
      <c r="B435" s="132"/>
      <c r="C435" s="139"/>
      <c r="D435" s="136"/>
      <c r="E435" s="129"/>
      <c r="F435" s="138"/>
      <c r="G435" s="130">
        <f>ROUND(SUM(G433:G434)*1.1,0)</f>
        <v>28</v>
      </c>
      <c r="H435" s="134" t="s">
        <v>369</v>
      </c>
    </row>
    <row r="436" spans="1:15">
      <c r="A436" s="127"/>
      <c r="B436" s="127"/>
      <c r="C436" s="139"/>
      <c r="D436" s="136"/>
      <c r="E436" s="129"/>
      <c r="F436" s="138"/>
      <c r="G436" s="130"/>
      <c r="H436" s="131"/>
    </row>
    <row r="437" spans="1:15" s="190" customFormat="1" ht="15.6">
      <c r="A437" s="241">
        <f>A432+1</f>
        <v>31</v>
      </c>
      <c r="B437" s="253" t="s">
        <v>844</v>
      </c>
      <c r="C437" s="247"/>
      <c r="D437" s="245"/>
      <c r="E437" s="245"/>
      <c r="F437" s="245"/>
      <c r="G437" s="246"/>
      <c r="H437" s="247"/>
      <c r="I437"/>
      <c r="J437"/>
      <c r="K437"/>
      <c r="L437"/>
      <c r="M437"/>
      <c r="N437"/>
      <c r="O437"/>
    </row>
    <row r="438" spans="1:15" ht="15.6">
      <c r="A438" s="363"/>
      <c r="B438" s="369" t="s">
        <v>845</v>
      </c>
      <c r="C438" s="364">
        <v>6</v>
      </c>
      <c r="D438" s="365">
        <f>3.6+0.5</f>
        <v>4.0999999999999996</v>
      </c>
      <c r="E438" s="365"/>
      <c r="F438" s="366"/>
      <c r="G438" s="370">
        <f>+PRODUCT(C438:F438)</f>
        <v>24.599999999999998</v>
      </c>
      <c r="H438" s="371" t="s">
        <v>9</v>
      </c>
    </row>
    <row r="439" spans="1:15" ht="15.6">
      <c r="A439" s="372"/>
      <c r="B439" s="369"/>
      <c r="C439" s="364"/>
      <c r="D439" s="365"/>
      <c r="E439" s="365"/>
      <c r="F439" s="366"/>
      <c r="G439" s="367"/>
      <c r="H439" s="368"/>
    </row>
    <row r="440" spans="1:15" ht="15.6">
      <c r="A440" s="372"/>
      <c r="B440" s="369"/>
      <c r="C440" s="364"/>
      <c r="D440" s="365"/>
      <c r="E440" s="365"/>
      <c r="F440" s="366" t="s">
        <v>33</v>
      </c>
      <c r="G440" s="367">
        <f>ROUNDUP(+SUM(G438:G439),0)</f>
        <v>25</v>
      </c>
      <c r="H440" s="368" t="s">
        <v>9</v>
      </c>
    </row>
  </sheetData>
  <mergeCells count="2">
    <mergeCell ref="A2:H2"/>
    <mergeCell ref="E133:F133"/>
  </mergeCells>
  <pageMargins left="0.7" right="0.7" top="0.75" bottom="0.75" header="0.3" footer="0.3"/>
  <pageSetup paperSize="9" scale="73" orientation="portrait" verticalDpi="1200" r:id="rId1"/>
  <rowBreaks count="1" manualBreakCount="1">
    <brk id="202"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626"/>
  <sheetViews>
    <sheetView view="pageBreakPreview" zoomScaleSheetLayoutView="100" workbookViewId="0">
      <selection activeCell="A3" sqref="A1:XFD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8" ht="31.5" customHeight="1">
      <c r="A2" s="660" t="s">
        <v>985</v>
      </c>
      <c r="B2" s="661"/>
      <c r="C2" s="661"/>
      <c r="D2" s="661"/>
      <c r="E2" s="661"/>
      <c r="F2" s="661"/>
      <c r="G2" s="661"/>
      <c r="H2" s="662"/>
    </row>
    <row r="3" spans="1:8">
      <c r="A3" s="10"/>
      <c r="B3" s="29"/>
      <c r="C3" s="10"/>
      <c r="D3" s="10"/>
      <c r="E3" s="10"/>
      <c r="F3" s="10"/>
      <c r="G3" s="10"/>
      <c r="H3" s="10"/>
    </row>
    <row r="4" spans="1:8">
      <c r="A4" s="30" t="s">
        <v>25</v>
      </c>
      <c r="B4" s="31" t="s">
        <v>26</v>
      </c>
      <c r="C4" s="31" t="s">
        <v>27</v>
      </c>
      <c r="D4" s="32" t="s">
        <v>28</v>
      </c>
      <c r="E4" s="32" t="s">
        <v>29</v>
      </c>
      <c r="F4" s="32" t="s">
        <v>30</v>
      </c>
      <c r="G4" s="32" t="s">
        <v>2</v>
      </c>
      <c r="H4" s="31" t="s">
        <v>31</v>
      </c>
    </row>
    <row r="5" spans="1:8" ht="15.6">
      <c r="A5" s="15"/>
      <c r="B5" s="16" t="s">
        <v>739</v>
      </c>
      <c r="C5" s="143"/>
      <c r="D5" s="17"/>
      <c r="E5" s="17"/>
      <c r="F5" s="17"/>
      <c r="G5" s="17"/>
      <c r="H5" s="143"/>
    </row>
    <row r="6" spans="1:8">
      <c r="A6" s="38">
        <f>1</f>
        <v>1</v>
      </c>
      <c r="B6" s="37" t="s">
        <v>32</v>
      </c>
      <c r="C6" s="33">
        <v>0</v>
      </c>
      <c r="D6" s="35">
        <f>3+2.5</f>
        <v>5.5</v>
      </c>
      <c r="E6" s="35">
        <f>5+2.5*2</f>
        <v>10</v>
      </c>
      <c r="F6" s="35"/>
      <c r="G6" s="35">
        <f>PRODUCT(C6:F6)</f>
        <v>0</v>
      </c>
      <c r="H6" s="33" t="s">
        <v>6</v>
      </c>
    </row>
    <row r="7" spans="1:8">
      <c r="A7" s="38"/>
      <c r="B7" s="37"/>
      <c r="C7" s="33"/>
      <c r="D7" s="35"/>
      <c r="E7" s="36"/>
      <c r="F7" s="36" t="s">
        <v>33</v>
      </c>
      <c r="G7" s="36">
        <f>ROUNDUP(SUM(G6)*1.05,0)</f>
        <v>0</v>
      </c>
      <c r="H7" s="38" t="s">
        <v>6</v>
      </c>
    </row>
    <row r="8" spans="1:8">
      <c r="A8" s="38"/>
      <c r="B8" s="37"/>
      <c r="C8" s="38"/>
      <c r="D8" s="35"/>
      <c r="E8" s="35" t="s">
        <v>34</v>
      </c>
      <c r="F8" s="35"/>
      <c r="G8" s="36"/>
      <c r="H8" s="38"/>
    </row>
    <row r="9" spans="1:8">
      <c r="A9" s="38">
        <f>A6+1</f>
        <v>2</v>
      </c>
      <c r="B9" s="37" t="s">
        <v>35</v>
      </c>
      <c r="C9" s="33"/>
      <c r="D9" s="35"/>
      <c r="E9" s="35" t="s">
        <v>34</v>
      </c>
      <c r="F9" s="35"/>
      <c r="G9" s="35"/>
      <c r="H9" s="33"/>
    </row>
    <row r="10" spans="1:8">
      <c r="A10" s="38"/>
      <c r="B10" s="37" t="s">
        <v>216</v>
      </c>
      <c r="C10" s="33"/>
      <c r="D10" s="35"/>
      <c r="E10" s="35"/>
      <c r="F10" s="35"/>
      <c r="G10" s="35"/>
      <c r="H10" s="33"/>
    </row>
    <row r="11" spans="1:8">
      <c r="A11" s="38"/>
      <c r="B11" s="37" t="s">
        <v>37</v>
      </c>
      <c r="C11" s="33"/>
      <c r="D11" s="35"/>
      <c r="E11" s="35"/>
      <c r="F11" s="35"/>
      <c r="G11" s="35"/>
      <c r="H11" s="33"/>
    </row>
    <row r="12" spans="1:8">
      <c r="A12" s="38"/>
      <c r="B12" s="34" t="s">
        <v>212</v>
      </c>
      <c r="C12" s="33">
        <v>0</v>
      </c>
      <c r="D12" s="35">
        <f>1.8+0.15*2</f>
        <v>2.1</v>
      </c>
      <c r="E12" s="35">
        <f>1.8+0.15*2</f>
        <v>2.1</v>
      </c>
      <c r="F12" s="35">
        <f>1.5</f>
        <v>1.5</v>
      </c>
      <c r="G12" s="35">
        <f>PRODUCT(C12:F12)</f>
        <v>0</v>
      </c>
      <c r="H12" s="33" t="s">
        <v>7</v>
      </c>
    </row>
    <row r="13" spans="1:8">
      <c r="A13" s="38"/>
      <c r="B13" s="37" t="s">
        <v>39</v>
      </c>
      <c r="C13" s="33"/>
      <c r="D13" s="35"/>
      <c r="E13" s="35"/>
      <c r="F13" s="35"/>
      <c r="G13" s="35"/>
      <c r="H13" s="33"/>
    </row>
    <row r="14" spans="1:8">
      <c r="A14" s="38"/>
      <c r="B14" s="34" t="s">
        <v>40</v>
      </c>
      <c r="C14" s="33">
        <v>0</v>
      </c>
      <c r="D14" s="35">
        <f>5+2.4*2</f>
        <v>9.8000000000000007</v>
      </c>
      <c r="E14" s="35">
        <v>0.53</v>
      </c>
      <c r="F14" s="35">
        <v>0.7</v>
      </c>
      <c r="G14" s="35">
        <f>PRODUCT(C14:F14)</f>
        <v>0</v>
      </c>
      <c r="H14" s="33" t="s">
        <v>7</v>
      </c>
    </row>
    <row r="15" spans="1:8">
      <c r="A15" s="38"/>
      <c r="B15" s="34"/>
      <c r="C15" s="33"/>
      <c r="D15" s="35"/>
      <c r="E15" s="35"/>
      <c r="F15" s="35"/>
      <c r="G15" s="35"/>
      <c r="H15" s="33"/>
    </row>
    <row r="16" spans="1:8">
      <c r="A16" s="38"/>
      <c r="B16" s="37" t="s">
        <v>41</v>
      </c>
      <c r="C16" s="33"/>
      <c r="D16" s="35"/>
      <c r="E16" s="35"/>
      <c r="F16" s="35"/>
      <c r="G16" s="36">
        <f>ROUND(SUM(G12:G15)*1.05,0)</f>
        <v>0</v>
      </c>
      <c r="H16" s="38" t="s">
        <v>7</v>
      </c>
    </row>
    <row r="17" spans="1:8">
      <c r="A17" s="38"/>
      <c r="B17" s="37" t="s">
        <v>182</v>
      </c>
      <c r="C17" s="33"/>
      <c r="D17" s="35"/>
      <c r="E17" s="35"/>
      <c r="F17" s="35"/>
      <c r="G17" s="36"/>
      <c r="H17" s="38"/>
    </row>
    <row r="18" spans="1:8">
      <c r="A18" s="38"/>
      <c r="B18" s="34" t="str">
        <f>+B12</f>
        <v>F-2</v>
      </c>
      <c r="C18" s="33">
        <f>C12</f>
        <v>0</v>
      </c>
      <c r="D18" s="35">
        <f>D12</f>
        <v>2.1</v>
      </c>
      <c r="E18" s="35">
        <f>+E12</f>
        <v>2.1</v>
      </c>
      <c r="F18" s="35">
        <f>2.5-F12</f>
        <v>1</v>
      </c>
      <c r="G18" s="35">
        <f>PRODUCT(C18:F18)</f>
        <v>0</v>
      </c>
      <c r="H18" s="33" t="s">
        <v>7</v>
      </c>
    </row>
    <row r="19" spans="1:8">
      <c r="A19" s="44"/>
      <c r="B19" s="41"/>
      <c r="C19" s="40"/>
      <c r="D19" s="42"/>
      <c r="E19" s="42"/>
      <c r="F19" s="42"/>
      <c r="G19" s="42"/>
      <c r="H19" s="40"/>
    </row>
    <row r="20" spans="1:8">
      <c r="A20" s="38"/>
      <c r="B20" s="37" t="s">
        <v>41</v>
      </c>
      <c r="C20" s="33"/>
      <c r="D20" s="35"/>
      <c r="E20" s="35"/>
      <c r="F20" s="35"/>
      <c r="G20" s="36">
        <f>ROUND(SUM(G18:G19)*1.05,0)</f>
        <v>0</v>
      </c>
      <c r="H20" s="38" t="s">
        <v>7</v>
      </c>
    </row>
    <row r="21" spans="1:8">
      <c r="A21" s="38"/>
      <c r="B21" s="37"/>
      <c r="C21" s="33"/>
      <c r="D21" s="35"/>
      <c r="E21" s="35"/>
      <c r="F21" s="35"/>
      <c r="G21" s="36"/>
      <c r="H21" s="38"/>
    </row>
    <row r="22" spans="1:8">
      <c r="A22" s="38"/>
      <c r="B22" s="39" t="s">
        <v>42</v>
      </c>
      <c r="C22" s="33"/>
      <c r="D22" s="35"/>
      <c r="E22" s="35"/>
      <c r="F22" s="35"/>
      <c r="G22" s="36">
        <f>G20+G16</f>
        <v>0</v>
      </c>
      <c r="H22" s="38" t="s">
        <v>7</v>
      </c>
    </row>
    <row r="23" spans="1:8">
      <c r="A23" s="38"/>
      <c r="B23" s="34"/>
      <c r="C23" s="33"/>
      <c r="D23" s="35"/>
      <c r="E23" s="35"/>
      <c r="F23" s="35"/>
      <c r="G23" s="36"/>
      <c r="H23" s="38"/>
    </row>
    <row r="24" spans="1:8" ht="27.6">
      <c r="A24" s="38">
        <f>A9+1</f>
        <v>3</v>
      </c>
      <c r="B24" s="49" t="s">
        <v>43</v>
      </c>
      <c r="C24" s="50"/>
      <c r="D24" s="51"/>
      <c r="E24" s="51"/>
      <c r="F24" s="51"/>
      <c r="G24" s="52"/>
      <c r="H24" s="53"/>
    </row>
    <row r="25" spans="1:8">
      <c r="A25" s="53"/>
      <c r="B25" s="54" t="s">
        <v>44</v>
      </c>
      <c r="C25" s="50"/>
      <c r="D25" s="51"/>
      <c r="E25" s="51"/>
      <c r="F25" s="51"/>
      <c r="G25" s="52">
        <f>G22</f>
        <v>0</v>
      </c>
      <c r="H25" s="53" t="s">
        <v>7</v>
      </c>
    </row>
    <row r="26" spans="1:8">
      <c r="A26" s="53"/>
      <c r="B26" s="54" t="s">
        <v>45</v>
      </c>
      <c r="C26" s="50"/>
      <c r="D26" s="51"/>
      <c r="E26" s="51"/>
      <c r="F26" s="51"/>
      <c r="G26" s="52"/>
      <c r="H26" s="53"/>
    </row>
    <row r="27" spans="1:8">
      <c r="A27" s="53"/>
      <c r="B27" s="55" t="s">
        <v>46</v>
      </c>
      <c r="C27" s="50"/>
      <c r="D27" s="51"/>
      <c r="E27" s="51"/>
      <c r="F27" s="51"/>
      <c r="G27" s="51">
        <f>-G56</f>
        <v>0</v>
      </c>
      <c r="H27" s="50" t="s">
        <v>7</v>
      </c>
    </row>
    <row r="28" spans="1:8">
      <c r="A28" s="44"/>
      <c r="B28" s="41" t="s">
        <v>270</v>
      </c>
      <c r="C28" s="40"/>
      <c r="D28" s="42"/>
      <c r="E28" s="42"/>
      <c r="F28" s="42"/>
      <c r="G28" s="42">
        <f>-G62</f>
        <v>0</v>
      </c>
      <c r="H28" s="50" t="s">
        <v>7</v>
      </c>
    </row>
    <row r="29" spans="1:8">
      <c r="A29" s="53"/>
      <c r="B29" s="55" t="s">
        <v>47</v>
      </c>
      <c r="C29" s="50"/>
      <c r="D29" s="51"/>
      <c r="E29" s="51"/>
      <c r="F29" s="51"/>
      <c r="G29" s="51">
        <f>-G94</f>
        <v>0</v>
      </c>
      <c r="H29" s="50" t="s">
        <v>7</v>
      </c>
    </row>
    <row r="30" spans="1:8">
      <c r="A30" s="53"/>
      <c r="B30" s="55" t="s">
        <v>48</v>
      </c>
      <c r="C30" s="50"/>
      <c r="D30" s="51"/>
      <c r="E30" s="51"/>
      <c r="F30" s="51"/>
      <c r="G30" s="51">
        <f>-G120</f>
        <v>0</v>
      </c>
      <c r="H30" s="50" t="s">
        <v>7</v>
      </c>
    </row>
    <row r="31" spans="1:8">
      <c r="A31" s="53"/>
      <c r="B31" s="55" t="s">
        <v>49</v>
      </c>
      <c r="C31" s="50"/>
      <c r="D31" s="51"/>
      <c r="E31" s="51"/>
      <c r="F31" s="51"/>
      <c r="G31" s="51">
        <f>-G132</f>
        <v>0</v>
      </c>
      <c r="H31" s="50" t="s">
        <v>7</v>
      </c>
    </row>
    <row r="32" spans="1:8">
      <c r="A32" s="53"/>
      <c r="B32" s="55" t="s">
        <v>50</v>
      </c>
      <c r="C32" s="50"/>
      <c r="D32" s="51"/>
      <c r="E32" s="51"/>
      <c r="F32" s="51"/>
      <c r="G32" s="51">
        <f>-G81</f>
        <v>0</v>
      </c>
      <c r="H32" s="50" t="s">
        <v>7</v>
      </c>
    </row>
    <row r="33" spans="1:8">
      <c r="A33" s="38"/>
      <c r="B33" s="54" t="s">
        <v>51</v>
      </c>
      <c r="C33" s="50"/>
      <c r="D33" s="51"/>
      <c r="E33" s="51"/>
      <c r="F33" s="51"/>
      <c r="G33" s="56">
        <f>ROUND(SUM(G25:G32),0)</f>
        <v>0</v>
      </c>
      <c r="H33" s="50" t="s">
        <v>7</v>
      </c>
    </row>
    <row r="34" spans="1:8">
      <c r="A34" s="53"/>
      <c r="B34" s="54"/>
      <c r="C34" s="50"/>
      <c r="D34" s="51"/>
      <c r="E34" s="51"/>
      <c r="F34" s="51"/>
      <c r="G34" s="57"/>
      <c r="H34" s="50"/>
    </row>
    <row r="35" spans="1:8">
      <c r="A35" s="53"/>
      <c r="B35" s="58" t="s">
        <v>52</v>
      </c>
      <c r="C35" s="59">
        <v>0</v>
      </c>
      <c r="D35" s="51">
        <v>3</v>
      </c>
      <c r="E35" s="51">
        <v>5</v>
      </c>
      <c r="F35" s="51">
        <v>1</v>
      </c>
      <c r="G35" s="51">
        <f>PRODUCT(C35:F35)</f>
        <v>0</v>
      </c>
      <c r="H35" s="50" t="s">
        <v>7</v>
      </c>
    </row>
    <row r="36" spans="1:8">
      <c r="A36" s="53"/>
      <c r="B36" s="58"/>
      <c r="C36" s="59"/>
      <c r="D36" s="51"/>
      <c r="E36" s="51"/>
      <c r="F36" s="51"/>
      <c r="G36" s="60"/>
      <c r="H36" s="50"/>
    </row>
    <row r="37" spans="1:8">
      <c r="A37" s="53"/>
      <c r="B37" s="54" t="s">
        <v>53</v>
      </c>
      <c r="C37" s="50"/>
      <c r="D37" s="51"/>
      <c r="E37" s="51"/>
      <c r="F37" s="51"/>
      <c r="G37" s="56">
        <f>ROUNDUP((G33+G35)-G39,0)</f>
        <v>0</v>
      </c>
      <c r="H37" s="53" t="s">
        <v>7</v>
      </c>
    </row>
    <row r="38" spans="1:8">
      <c r="A38" s="53"/>
      <c r="B38" s="54"/>
      <c r="C38" s="50"/>
      <c r="D38" s="51"/>
      <c r="E38" s="51"/>
      <c r="F38" s="51"/>
      <c r="G38" s="57"/>
      <c r="H38" s="53"/>
    </row>
    <row r="39" spans="1:8" ht="27.6">
      <c r="A39" s="53"/>
      <c r="B39" s="49" t="s">
        <v>54</v>
      </c>
      <c r="C39" s="61">
        <v>0</v>
      </c>
      <c r="D39" s="51" t="s">
        <v>55</v>
      </c>
      <c r="E39" s="51">
        <f>G25</f>
        <v>0</v>
      </c>
      <c r="F39" s="51"/>
      <c r="G39" s="52">
        <f>C39*E39</f>
        <v>0</v>
      </c>
      <c r="H39" s="53" t="s">
        <v>7</v>
      </c>
    </row>
    <row r="40" spans="1:8">
      <c r="A40" s="53"/>
      <c r="B40" s="62" t="s">
        <v>56</v>
      </c>
      <c r="C40" s="33"/>
      <c r="D40" s="35"/>
      <c r="E40" s="35"/>
      <c r="F40" s="35"/>
      <c r="G40" s="57">
        <f>G25-G39</f>
        <v>0</v>
      </c>
      <c r="H40" s="38" t="s">
        <v>7</v>
      </c>
    </row>
    <row r="41" spans="1:8">
      <c r="A41" s="38"/>
      <c r="B41" s="43"/>
      <c r="C41" s="33"/>
      <c r="D41" s="35"/>
      <c r="E41" s="35"/>
      <c r="F41" s="35"/>
      <c r="G41" s="35"/>
      <c r="H41" s="33"/>
    </row>
    <row r="42" spans="1:8">
      <c r="A42" s="38">
        <f>A24+1</f>
        <v>4</v>
      </c>
      <c r="B42" s="37" t="s">
        <v>57</v>
      </c>
      <c r="C42" s="33"/>
      <c r="D42" s="35"/>
      <c r="E42" s="35"/>
      <c r="F42" s="35"/>
      <c r="G42" s="35"/>
      <c r="H42" s="33"/>
    </row>
    <row r="43" spans="1:8">
      <c r="A43" s="38"/>
      <c r="B43" s="37" t="s">
        <v>230</v>
      </c>
      <c r="C43" s="33"/>
      <c r="D43" s="35"/>
      <c r="E43" s="35"/>
      <c r="F43" s="35"/>
      <c r="G43" s="35"/>
      <c r="H43" s="33"/>
    </row>
    <row r="44" spans="1:8">
      <c r="A44" s="38"/>
      <c r="B44" s="34" t="str">
        <f>+B12</f>
        <v>F-2</v>
      </c>
      <c r="C44" s="33">
        <f>+C12</f>
        <v>0</v>
      </c>
      <c r="D44" s="35">
        <f>+D12-0.075*2</f>
        <v>1.9500000000000002</v>
      </c>
      <c r="E44" s="35">
        <f>+E12-0.075*2</f>
        <v>1.9500000000000002</v>
      </c>
      <c r="F44" s="35">
        <v>0.1</v>
      </c>
      <c r="G44" s="35">
        <f>PRODUCT(C44:F44)</f>
        <v>0</v>
      </c>
      <c r="H44" s="33" t="s">
        <v>7</v>
      </c>
    </row>
    <row r="45" spans="1:8">
      <c r="A45" s="44"/>
      <c r="B45" s="41"/>
      <c r="C45" s="40"/>
      <c r="D45" s="42"/>
      <c r="E45" s="42"/>
      <c r="F45" s="42"/>
      <c r="G45" s="42"/>
      <c r="H45" s="40"/>
    </row>
    <row r="46" spans="1:8">
      <c r="A46" s="38"/>
      <c r="B46" s="34"/>
      <c r="C46" s="33"/>
      <c r="D46" s="35"/>
      <c r="E46" s="35"/>
      <c r="F46" s="36" t="s">
        <v>33</v>
      </c>
      <c r="G46" s="36">
        <f>SUM(G44:G45)*1.05</f>
        <v>0</v>
      </c>
      <c r="H46" s="38" t="s">
        <v>7</v>
      </c>
    </row>
    <row r="47" spans="1:8">
      <c r="A47" s="38"/>
      <c r="B47" s="37" t="s">
        <v>39</v>
      </c>
      <c r="C47" s="33"/>
      <c r="D47" s="35"/>
      <c r="E47" s="35"/>
      <c r="F47" s="35"/>
      <c r="G47" s="35"/>
      <c r="H47" s="33"/>
    </row>
    <row r="48" spans="1:8">
      <c r="A48" s="38"/>
      <c r="B48" s="34" t="str">
        <f>B14</f>
        <v>ALL Round Length</v>
      </c>
      <c r="C48" s="33">
        <f>C14</f>
        <v>0</v>
      </c>
      <c r="D48" s="33">
        <f>D14</f>
        <v>9.8000000000000007</v>
      </c>
      <c r="E48" s="35">
        <f>E14-0.15*2+0.075*2</f>
        <v>0.38</v>
      </c>
      <c r="F48" s="35">
        <v>0.1</v>
      </c>
      <c r="G48" s="35">
        <f>PRODUCT(C48:F48)</f>
        <v>0</v>
      </c>
      <c r="H48" s="33" t="s">
        <v>7</v>
      </c>
    </row>
    <row r="49" spans="1:8">
      <c r="A49" s="44"/>
      <c r="B49" s="41"/>
      <c r="C49" s="40"/>
      <c r="D49" s="40"/>
      <c r="E49" s="42"/>
      <c r="F49" s="42"/>
      <c r="G49" s="42"/>
      <c r="H49" s="40"/>
    </row>
    <row r="50" spans="1:8">
      <c r="A50" s="38"/>
      <c r="B50" s="34"/>
      <c r="C50" s="33"/>
      <c r="D50" s="33"/>
      <c r="E50" s="35"/>
      <c r="F50" s="36" t="s">
        <v>33</v>
      </c>
      <c r="G50" s="36">
        <f>SUM(G48:G49)*1.05</f>
        <v>0</v>
      </c>
      <c r="H50" s="38" t="s">
        <v>7</v>
      </c>
    </row>
    <row r="51" spans="1:8">
      <c r="A51" s="38"/>
      <c r="B51" s="37" t="s">
        <v>58</v>
      </c>
      <c r="C51" s="33"/>
      <c r="D51" s="35"/>
      <c r="E51" s="35"/>
      <c r="F51" s="35"/>
      <c r="G51" s="35"/>
      <c r="H51" s="33"/>
    </row>
    <row r="52" spans="1:8">
      <c r="A52" s="38"/>
      <c r="B52" s="34" t="s">
        <v>213</v>
      </c>
      <c r="C52" s="33">
        <v>0</v>
      </c>
      <c r="D52" s="35">
        <v>3</v>
      </c>
      <c r="E52" s="35">
        <v>5</v>
      </c>
      <c r="F52" s="35">
        <v>0.1</v>
      </c>
      <c r="G52" s="35">
        <f t="shared" ref="G52" si="0">PRODUCT(C52:F52)</f>
        <v>0</v>
      </c>
      <c r="H52" s="33" t="s">
        <v>7</v>
      </c>
    </row>
    <row r="53" spans="1:8">
      <c r="A53" s="44"/>
      <c r="B53" s="41"/>
      <c r="C53" s="40"/>
      <c r="D53" s="42"/>
      <c r="E53" s="42"/>
      <c r="F53" s="42"/>
      <c r="G53" s="42"/>
      <c r="H53" s="40"/>
    </row>
    <row r="54" spans="1:8">
      <c r="A54" s="38"/>
      <c r="B54" s="37" t="s">
        <v>41</v>
      </c>
      <c r="C54" s="33"/>
      <c r="D54" s="35"/>
      <c r="E54" s="35"/>
      <c r="F54" s="36" t="s">
        <v>33</v>
      </c>
      <c r="G54" s="36">
        <f>SUM(G52:G53)*1.05</f>
        <v>0</v>
      </c>
      <c r="H54" s="38" t="s">
        <v>7</v>
      </c>
    </row>
    <row r="55" spans="1:8">
      <c r="A55" s="38"/>
      <c r="B55" s="37"/>
      <c r="C55" s="33"/>
      <c r="D55" s="35"/>
      <c r="E55" s="35"/>
      <c r="F55" s="35"/>
      <c r="G55" s="36"/>
      <c r="H55" s="38"/>
    </row>
    <row r="56" spans="1:8">
      <c r="A56" s="38"/>
      <c r="B56" s="37" t="s">
        <v>59</v>
      </c>
      <c r="C56" s="33"/>
      <c r="D56" s="35"/>
      <c r="E56" s="35"/>
      <c r="F56" s="35"/>
      <c r="G56" s="36">
        <f>ROUND(G46+G50+G54,0)</f>
        <v>0</v>
      </c>
      <c r="H56" s="38" t="s">
        <v>7</v>
      </c>
    </row>
    <row r="57" spans="1:8">
      <c r="A57" s="44"/>
      <c r="B57" s="48"/>
      <c r="C57" s="40"/>
      <c r="D57" s="42"/>
      <c r="E57" s="42"/>
      <c r="F57" s="42"/>
      <c r="G57" s="45"/>
      <c r="H57" s="44"/>
    </row>
    <row r="58" spans="1:8">
      <c r="A58" s="38">
        <f>A42+1</f>
        <v>5</v>
      </c>
      <c r="B58" s="48" t="s">
        <v>587</v>
      </c>
      <c r="C58" s="33"/>
      <c r="D58" s="35"/>
      <c r="E58" s="35"/>
      <c r="F58" s="35"/>
      <c r="G58" s="35"/>
      <c r="H58" s="33"/>
    </row>
    <row r="59" spans="1:8">
      <c r="A59" s="38"/>
      <c r="B59" s="37" t="s">
        <v>583</v>
      </c>
      <c r="C59" s="33"/>
      <c r="D59" s="35"/>
      <c r="E59" s="35"/>
      <c r="F59" s="35"/>
      <c r="G59" s="35"/>
      <c r="H59" s="33"/>
    </row>
    <row r="60" spans="1:8">
      <c r="A60" s="38"/>
      <c r="B60" s="34" t="str">
        <f>B52</f>
        <v>Stair Case Area</v>
      </c>
      <c r="C60" s="33">
        <f>C52</f>
        <v>0</v>
      </c>
      <c r="D60" s="35">
        <f>D52</f>
        <v>3</v>
      </c>
      <c r="E60" s="35">
        <f>E52</f>
        <v>5</v>
      </c>
      <c r="F60" s="35">
        <v>0.23</v>
      </c>
      <c r="G60" s="35">
        <f>PRODUCT(C60:F60)</f>
        <v>0</v>
      </c>
      <c r="H60" s="33" t="s">
        <v>7</v>
      </c>
    </row>
    <row r="61" spans="1:8">
      <c r="A61" s="44"/>
      <c r="B61" s="41"/>
      <c r="C61" s="40"/>
      <c r="D61" s="42"/>
      <c r="E61" s="42"/>
      <c r="F61" s="42"/>
      <c r="G61" s="42"/>
      <c r="H61" s="40"/>
    </row>
    <row r="62" spans="1:8">
      <c r="A62" s="38"/>
      <c r="B62" s="34"/>
      <c r="C62" s="33"/>
      <c r="D62" s="35"/>
      <c r="E62" s="35"/>
      <c r="F62" s="36" t="s">
        <v>33</v>
      </c>
      <c r="G62" s="36">
        <f>ROUND(SUM(G60:G61)*1.05,0)</f>
        <v>0</v>
      </c>
      <c r="H62" s="38" t="s">
        <v>7</v>
      </c>
    </row>
    <row r="63" spans="1:8">
      <c r="A63" s="38">
        <f>A58+1</f>
        <v>6</v>
      </c>
      <c r="B63" s="37" t="s">
        <v>60</v>
      </c>
      <c r="C63" s="33"/>
      <c r="D63" s="35"/>
      <c r="E63" s="35"/>
      <c r="F63" s="35"/>
      <c r="G63" s="35"/>
      <c r="H63" s="33"/>
    </row>
    <row r="64" spans="1:8">
      <c r="A64" s="38"/>
      <c r="B64" s="34" t="s">
        <v>61</v>
      </c>
      <c r="C64" s="33">
        <v>0</v>
      </c>
      <c r="D64" s="35">
        <v>3</v>
      </c>
      <c r="E64" s="35">
        <v>5.5750000000000002</v>
      </c>
      <c r="F64" s="35"/>
      <c r="G64" s="35">
        <f>ROUND(PRODUCT(C64:F64),0)</f>
        <v>0</v>
      </c>
      <c r="H64" s="33" t="s">
        <v>6</v>
      </c>
    </row>
    <row r="65" spans="1:8">
      <c r="A65" s="44"/>
      <c r="B65" s="41"/>
      <c r="C65" s="40"/>
      <c r="D65" s="42"/>
      <c r="E65" s="42"/>
      <c r="F65" s="42"/>
      <c r="G65" s="42"/>
      <c r="H65" s="40"/>
    </row>
    <row r="66" spans="1:8">
      <c r="A66" s="38"/>
      <c r="B66" s="37"/>
      <c r="C66" s="33"/>
      <c r="D66" s="35"/>
      <c r="E66" s="35"/>
      <c r="F66" s="36"/>
      <c r="G66" s="36">
        <f>ROUND(SUM(G64:G65)*1.05,0)</f>
        <v>0</v>
      </c>
      <c r="H66" s="33" t="s">
        <v>6</v>
      </c>
    </row>
    <row r="67" spans="1:8">
      <c r="A67" s="38"/>
      <c r="B67" s="37"/>
      <c r="C67" s="33"/>
      <c r="D67" s="35"/>
      <c r="E67" s="35"/>
      <c r="F67" s="36"/>
      <c r="G67" s="36"/>
      <c r="H67" s="38"/>
    </row>
    <row r="68" spans="1:8">
      <c r="A68" s="38"/>
      <c r="B68" s="37" t="s">
        <v>185</v>
      </c>
      <c r="C68" s="33"/>
      <c r="D68" s="35"/>
      <c r="E68" s="35"/>
      <c r="F68" s="36"/>
      <c r="G68" s="36">
        <f>+G66</f>
        <v>0</v>
      </c>
      <c r="H68" s="38" t="s">
        <v>6</v>
      </c>
    </row>
    <row r="69" spans="1:8">
      <c r="A69" s="38"/>
      <c r="B69" s="37"/>
      <c r="C69" s="33"/>
      <c r="D69" s="35"/>
      <c r="E69" s="35"/>
      <c r="F69" s="36"/>
      <c r="G69" s="36"/>
      <c r="H69" s="38"/>
    </row>
    <row r="70" spans="1:8">
      <c r="A70" s="38">
        <f>A63+1</f>
        <v>7</v>
      </c>
      <c r="B70" s="37" t="s">
        <v>62</v>
      </c>
      <c r="C70" s="33"/>
      <c r="D70" s="35"/>
      <c r="E70" s="35"/>
      <c r="F70" s="36"/>
      <c r="G70" s="36"/>
      <c r="H70" s="38"/>
    </row>
    <row r="71" spans="1:8">
      <c r="A71" s="44"/>
      <c r="B71" s="48" t="s">
        <v>231</v>
      </c>
      <c r="C71" s="40"/>
      <c r="D71" s="42"/>
      <c r="E71" s="42"/>
      <c r="F71" s="45"/>
      <c r="G71" s="45"/>
      <c r="H71" s="44"/>
    </row>
    <row r="72" spans="1:8">
      <c r="A72" s="38"/>
      <c r="B72" s="37" t="s">
        <v>63</v>
      </c>
      <c r="C72" s="33"/>
      <c r="D72" s="35"/>
      <c r="E72" s="35"/>
      <c r="F72" s="36"/>
      <c r="G72" s="36"/>
      <c r="H72" s="38"/>
    </row>
    <row r="73" spans="1:8">
      <c r="A73" s="38"/>
      <c r="B73" s="34" t="s">
        <v>64</v>
      </c>
      <c r="C73" s="33">
        <f>C48</f>
        <v>0</v>
      </c>
      <c r="D73" s="35">
        <f>D48</f>
        <v>9.8000000000000007</v>
      </c>
      <c r="E73" s="35">
        <v>0.45</v>
      </c>
      <c r="F73" s="35">
        <v>0.6</v>
      </c>
      <c r="G73" s="35">
        <f>PRODUCT(C73:F73)</f>
        <v>0</v>
      </c>
      <c r="H73" s="33" t="s">
        <v>7</v>
      </c>
    </row>
    <row r="74" spans="1:8">
      <c r="A74" s="44"/>
      <c r="B74" s="41"/>
      <c r="C74" s="40"/>
      <c r="D74" s="42"/>
      <c r="E74" s="42"/>
      <c r="F74" s="42"/>
      <c r="G74" s="42"/>
      <c r="H74" s="40"/>
    </row>
    <row r="75" spans="1:8">
      <c r="A75" s="38"/>
      <c r="B75" s="37"/>
      <c r="C75" s="33"/>
      <c r="D75" s="35"/>
      <c r="E75" s="35"/>
      <c r="F75" s="36"/>
      <c r="G75" s="36">
        <f>ROUND(SUM(G73:G74)*1.05,0)</f>
        <v>0</v>
      </c>
      <c r="H75" s="38" t="s">
        <v>7</v>
      </c>
    </row>
    <row r="76" spans="1:8">
      <c r="A76" s="38"/>
      <c r="B76" s="37" t="s">
        <v>65</v>
      </c>
      <c r="C76" s="33"/>
      <c r="D76" s="35"/>
      <c r="E76" s="35"/>
      <c r="F76" s="36"/>
      <c r="G76" s="36"/>
      <c r="H76" s="38"/>
    </row>
    <row r="77" spans="1:8">
      <c r="A77" s="38"/>
      <c r="B77" s="37" t="str">
        <f>B73</f>
        <v>All Round Length</v>
      </c>
      <c r="C77" s="33">
        <f>C73</f>
        <v>0</v>
      </c>
      <c r="D77" s="35">
        <f>D73</f>
        <v>9.8000000000000007</v>
      </c>
      <c r="E77" s="35">
        <v>0.38</v>
      </c>
      <c r="F77" s="35">
        <f>F35-F128</f>
        <v>0.7</v>
      </c>
      <c r="G77" s="35">
        <f>PRODUCT(C77:F77)</f>
        <v>0</v>
      </c>
      <c r="H77" s="33" t="s">
        <v>7</v>
      </c>
    </row>
    <row r="78" spans="1:8">
      <c r="A78" s="44"/>
      <c r="B78" s="48"/>
      <c r="C78" s="40"/>
      <c r="D78" s="42"/>
      <c r="E78" s="42"/>
      <c r="F78" s="42"/>
      <c r="G78" s="42"/>
      <c r="H78" s="40"/>
    </row>
    <row r="79" spans="1:8">
      <c r="A79" s="38"/>
      <c r="B79" s="37"/>
      <c r="C79" s="33"/>
      <c r="D79" s="35"/>
      <c r="E79" s="35"/>
      <c r="F79" s="36"/>
      <c r="G79" s="36">
        <f>ROUND(SUM(G77:G78)*1.05,0)</f>
        <v>0</v>
      </c>
      <c r="H79" s="38" t="s">
        <v>7</v>
      </c>
    </row>
    <row r="80" spans="1:8">
      <c r="A80" s="38"/>
      <c r="B80" s="37"/>
      <c r="C80" s="33"/>
      <c r="D80" s="35"/>
      <c r="E80" s="35"/>
      <c r="F80" s="36"/>
      <c r="G80" s="36"/>
      <c r="H80" s="33"/>
    </row>
    <row r="81" spans="1:8">
      <c r="A81" s="38"/>
      <c r="B81" s="37" t="s">
        <v>66</v>
      </c>
      <c r="C81" s="33"/>
      <c r="D81" s="35"/>
      <c r="E81" s="35"/>
      <c r="F81" s="36"/>
      <c r="G81" s="36">
        <f>G75+G79</f>
        <v>0</v>
      </c>
      <c r="H81" s="38" t="s">
        <v>7</v>
      </c>
    </row>
    <row r="82" spans="1:8">
      <c r="A82" s="38"/>
      <c r="B82" s="37"/>
      <c r="C82" s="33"/>
      <c r="D82" s="35"/>
      <c r="E82" s="35"/>
      <c r="F82" s="36"/>
      <c r="G82" s="36"/>
      <c r="H82" s="33"/>
    </row>
    <row r="83" spans="1:8">
      <c r="A83" s="38">
        <f>A70+1</f>
        <v>8</v>
      </c>
      <c r="B83" s="37" t="s">
        <v>67</v>
      </c>
      <c r="C83" s="33"/>
      <c r="D83" s="35"/>
      <c r="E83" s="35"/>
      <c r="F83" s="35"/>
      <c r="G83" s="35"/>
      <c r="H83" s="33"/>
    </row>
    <row r="84" spans="1:8">
      <c r="A84" s="38"/>
      <c r="B84" s="34"/>
      <c r="C84" s="33">
        <v>0</v>
      </c>
      <c r="D84" s="35">
        <f>3*2+5</f>
        <v>11</v>
      </c>
      <c r="E84" s="35">
        <v>0.75</v>
      </c>
      <c r="F84" s="35"/>
      <c r="G84" s="35">
        <f>ROUND(PRODUCT(C84:F84),0)</f>
        <v>0</v>
      </c>
      <c r="H84" s="33" t="s">
        <v>6</v>
      </c>
    </row>
    <row r="85" spans="1:8">
      <c r="A85" s="44"/>
      <c r="B85" s="41"/>
      <c r="C85" s="40"/>
      <c r="D85" s="42"/>
      <c r="E85" s="42"/>
      <c r="F85" s="42"/>
      <c r="G85" s="42"/>
      <c r="H85" s="40"/>
    </row>
    <row r="86" spans="1:8">
      <c r="A86" s="38"/>
      <c r="B86" s="37"/>
      <c r="C86" s="33"/>
      <c r="D86" s="35"/>
      <c r="E86" s="35"/>
      <c r="F86" s="36"/>
      <c r="G86" s="36">
        <f>ROUND(SUM(G84:G85)*1.05,0)</f>
        <v>0</v>
      </c>
      <c r="H86" s="33" t="s">
        <v>6</v>
      </c>
    </row>
    <row r="87" spans="1:8">
      <c r="A87" s="38"/>
      <c r="B87" s="37"/>
      <c r="C87" s="33"/>
      <c r="D87" s="35"/>
      <c r="E87" s="35"/>
      <c r="F87" s="36"/>
      <c r="G87" s="36"/>
      <c r="H87" s="38"/>
    </row>
    <row r="88" spans="1:8">
      <c r="A88" s="38"/>
      <c r="B88" s="37" t="s">
        <v>68</v>
      </c>
      <c r="C88" s="33"/>
      <c r="D88" s="35"/>
      <c r="E88" s="35"/>
      <c r="F88" s="36"/>
      <c r="G88" s="36">
        <f>+G86</f>
        <v>0</v>
      </c>
      <c r="H88" s="38" t="s">
        <v>6</v>
      </c>
    </row>
    <row r="89" spans="1:8">
      <c r="A89" s="38"/>
      <c r="B89" s="37"/>
      <c r="C89" s="33"/>
      <c r="D89" s="35"/>
      <c r="E89" s="35"/>
      <c r="F89" s="36"/>
      <c r="G89" s="36"/>
      <c r="H89" s="38"/>
    </row>
    <row r="90" spans="1:8">
      <c r="A90" s="38">
        <f>A83+1</f>
        <v>9</v>
      </c>
      <c r="B90" s="37" t="s">
        <v>69</v>
      </c>
      <c r="C90" s="33"/>
      <c r="D90" s="35"/>
      <c r="E90" s="35"/>
      <c r="F90" s="35"/>
      <c r="G90" s="36"/>
      <c r="H90" s="38"/>
    </row>
    <row r="91" spans="1:8">
      <c r="A91" s="38" t="s">
        <v>70</v>
      </c>
      <c r="B91" s="37" t="s">
        <v>216</v>
      </c>
      <c r="C91" s="33"/>
      <c r="D91" s="35"/>
      <c r="E91" s="35"/>
      <c r="F91" s="35"/>
      <c r="G91" s="35"/>
      <c r="H91" s="33"/>
    </row>
    <row r="92" spans="1:8">
      <c r="A92" s="38"/>
      <c r="B92" s="34" t="str">
        <f>B44</f>
        <v>F-2</v>
      </c>
      <c r="C92" s="33">
        <f>C44</f>
        <v>0</v>
      </c>
      <c r="D92" s="35">
        <f>D12-0.15*2</f>
        <v>1.8</v>
      </c>
      <c r="E92" s="35">
        <f>E12-0.15*2</f>
        <v>1.8</v>
      </c>
      <c r="F92" s="35">
        <v>0.55000000000000004</v>
      </c>
      <c r="G92" s="35">
        <f>PRODUCT(C92:F92)</f>
        <v>0</v>
      </c>
      <c r="H92" s="33" t="s">
        <v>7</v>
      </c>
    </row>
    <row r="93" spans="1:8">
      <c r="A93" s="44"/>
      <c r="B93" s="41"/>
      <c r="C93" s="40"/>
      <c r="D93" s="42"/>
      <c r="E93" s="42"/>
      <c r="F93" s="42"/>
      <c r="G93" s="42"/>
      <c r="H93" s="40"/>
    </row>
    <row r="94" spans="1:8">
      <c r="A94" s="38"/>
      <c r="B94" s="37" t="s">
        <v>71</v>
      </c>
      <c r="C94" s="33"/>
      <c r="D94" s="35"/>
      <c r="E94" s="35"/>
      <c r="F94" s="35"/>
      <c r="G94" s="36">
        <f>ROUND(SUM(G92:G93)*1.05,0)</f>
        <v>0</v>
      </c>
      <c r="H94" s="38" t="s">
        <v>7</v>
      </c>
    </row>
    <row r="95" spans="1:8">
      <c r="A95" s="38"/>
      <c r="B95" s="37"/>
      <c r="C95" s="33"/>
      <c r="D95" s="35"/>
      <c r="E95" s="35"/>
      <c r="F95" s="35"/>
      <c r="G95" s="36"/>
      <c r="H95" s="38"/>
    </row>
    <row r="96" spans="1:8">
      <c r="A96" s="38" t="s">
        <v>72</v>
      </c>
      <c r="B96" s="37" t="s">
        <v>73</v>
      </c>
      <c r="C96" s="33"/>
      <c r="D96" s="35"/>
      <c r="E96" s="35"/>
      <c r="F96" s="35"/>
      <c r="G96" s="36"/>
      <c r="H96" s="33"/>
    </row>
    <row r="97" spans="1:8">
      <c r="A97" s="44"/>
      <c r="B97" s="48" t="s">
        <v>91</v>
      </c>
      <c r="C97" s="40"/>
      <c r="D97" s="42"/>
      <c r="E97" s="42"/>
      <c r="F97" s="42"/>
      <c r="G97" s="45"/>
      <c r="H97" s="40"/>
    </row>
    <row r="98" spans="1:8">
      <c r="A98" s="38"/>
      <c r="B98" s="37" t="s">
        <v>217</v>
      </c>
      <c r="C98" s="33"/>
      <c r="D98" s="35"/>
      <c r="E98" s="35"/>
      <c r="F98" s="35"/>
      <c r="G98" s="36"/>
      <c r="H98" s="33"/>
    </row>
    <row r="99" spans="1:8">
      <c r="A99" s="38"/>
      <c r="B99" s="34" t="s">
        <v>214</v>
      </c>
      <c r="C99" s="33">
        <f>C92</f>
        <v>0</v>
      </c>
      <c r="D99" s="35">
        <v>0.23</v>
      </c>
      <c r="E99" s="35">
        <v>0.45</v>
      </c>
      <c r="F99" s="35">
        <f>F12+F18+F35-F44-F92-F128</f>
        <v>2.5499999999999998</v>
      </c>
      <c r="G99" s="35">
        <f>PRODUCT(C99:F99)</f>
        <v>0</v>
      </c>
      <c r="H99" s="33" t="s">
        <v>7</v>
      </c>
    </row>
    <row r="100" spans="1:8">
      <c r="A100" s="44"/>
      <c r="B100" s="41"/>
      <c r="C100" s="40"/>
      <c r="D100" s="42"/>
      <c r="E100" s="42"/>
      <c r="F100" s="42"/>
      <c r="G100" s="42"/>
      <c r="H100" s="40"/>
    </row>
    <row r="101" spans="1:8">
      <c r="A101" s="38"/>
      <c r="B101" s="37" t="s">
        <v>76</v>
      </c>
      <c r="C101" s="33"/>
      <c r="D101" s="35"/>
      <c r="E101" s="35"/>
      <c r="F101" s="35"/>
      <c r="G101" s="36">
        <f>ROUND(SUM(G99:G100)*1.05,0)</f>
        <v>0</v>
      </c>
      <c r="H101" s="38" t="s">
        <v>7</v>
      </c>
    </row>
    <row r="102" spans="1:8">
      <c r="A102" s="38"/>
      <c r="B102" s="37"/>
      <c r="C102" s="33"/>
      <c r="D102" s="35"/>
      <c r="E102" s="35"/>
      <c r="F102" s="35"/>
      <c r="G102" s="36"/>
      <c r="H102" s="38"/>
    </row>
    <row r="103" spans="1:8">
      <c r="A103" s="38"/>
      <c r="B103" s="37" t="s">
        <v>218</v>
      </c>
      <c r="C103" s="33"/>
      <c r="D103" s="35"/>
      <c r="E103" s="35"/>
      <c r="F103" s="35"/>
      <c r="G103" s="35"/>
      <c r="H103" s="33"/>
    </row>
    <row r="104" spans="1:8">
      <c r="A104" s="38"/>
      <c r="B104" s="34" t="str">
        <f>B99</f>
        <v>C2</v>
      </c>
      <c r="C104" s="33">
        <f>C99</f>
        <v>0</v>
      </c>
      <c r="D104" s="35">
        <f>D99</f>
        <v>0.23</v>
      </c>
      <c r="E104" s="35">
        <f>E99</f>
        <v>0.45</v>
      </c>
      <c r="F104" s="35">
        <v>3</v>
      </c>
      <c r="G104" s="35">
        <f>PRODUCT(C104:F104)</f>
        <v>0</v>
      </c>
      <c r="H104" s="33" t="s">
        <v>7</v>
      </c>
    </row>
    <row r="105" spans="1:8">
      <c r="A105" s="44"/>
      <c r="B105" s="41"/>
      <c r="C105" s="40"/>
      <c r="D105" s="42"/>
      <c r="E105" s="42"/>
      <c r="F105" s="42"/>
      <c r="G105" s="42"/>
      <c r="H105" s="40"/>
    </row>
    <row r="106" spans="1:8">
      <c r="A106" s="38"/>
      <c r="B106" s="37" t="s">
        <v>41</v>
      </c>
      <c r="C106" s="33"/>
      <c r="D106" s="35"/>
      <c r="E106" s="35"/>
      <c r="F106" s="35"/>
      <c r="G106" s="36">
        <f>ROUND(SUM(G104:G105)*1.05,0)</f>
        <v>0</v>
      </c>
      <c r="H106" s="38" t="s">
        <v>7</v>
      </c>
    </row>
    <row r="107" spans="1:8">
      <c r="A107" s="44"/>
      <c r="B107" s="48"/>
      <c r="C107" s="40"/>
      <c r="D107" s="42"/>
      <c r="E107" s="42"/>
      <c r="F107" s="42"/>
      <c r="G107" s="45"/>
      <c r="H107" s="44"/>
    </row>
    <row r="108" spans="1:8">
      <c r="A108" s="44"/>
      <c r="B108" s="48" t="s">
        <v>221</v>
      </c>
      <c r="C108" s="40"/>
      <c r="D108" s="42"/>
      <c r="E108" s="42"/>
      <c r="F108" s="42"/>
      <c r="G108" s="45"/>
      <c r="H108" s="44"/>
    </row>
    <row r="109" spans="1:8">
      <c r="A109" s="38"/>
      <c r="B109" s="37" t="s">
        <v>220</v>
      </c>
      <c r="C109" s="33"/>
      <c r="D109" s="35"/>
      <c r="E109" s="35"/>
      <c r="F109" s="35"/>
      <c r="G109" s="35"/>
      <c r="H109" s="33"/>
    </row>
    <row r="110" spans="1:8">
      <c r="A110" s="38"/>
      <c r="B110" s="34" t="s">
        <v>75</v>
      </c>
      <c r="C110" s="33">
        <v>8</v>
      </c>
      <c r="D110" s="35">
        <v>0.23</v>
      </c>
      <c r="E110" s="35">
        <v>0.45</v>
      </c>
      <c r="F110" s="35">
        <v>3.3</v>
      </c>
      <c r="G110" s="35">
        <f>PRODUCT(C110:F110)</f>
        <v>2.7324000000000002</v>
      </c>
      <c r="H110" s="33" t="s">
        <v>7</v>
      </c>
    </row>
    <row r="111" spans="1:8">
      <c r="A111" s="38"/>
      <c r="B111" s="34"/>
      <c r="C111" s="33"/>
      <c r="D111" s="35"/>
      <c r="E111" s="35"/>
      <c r="F111" s="35"/>
      <c r="G111" s="35"/>
      <c r="H111" s="33"/>
    </row>
    <row r="112" spans="1:8">
      <c r="A112" s="38"/>
      <c r="B112" s="37" t="s">
        <v>41</v>
      </c>
      <c r="C112" s="33"/>
      <c r="D112" s="35"/>
      <c r="E112" s="35"/>
      <c r="F112" s="35"/>
      <c r="G112" s="36">
        <f>ROUND(SUM(G110:G111)*1.05,0)</f>
        <v>3</v>
      </c>
      <c r="H112" s="38" t="s">
        <v>7</v>
      </c>
    </row>
    <row r="113" spans="1:8">
      <c r="A113" s="44"/>
      <c r="B113" s="48"/>
      <c r="C113" s="40"/>
      <c r="D113" s="42"/>
      <c r="E113" s="42"/>
      <c r="F113" s="42"/>
      <c r="G113" s="45"/>
      <c r="H113" s="44"/>
    </row>
    <row r="114" spans="1:8">
      <c r="A114" s="44"/>
      <c r="B114" s="48" t="s">
        <v>224</v>
      </c>
      <c r="C114" s="40"/>
      <c r="D114" s="42"/>
      <c r="E114" s="42"/>
      <c r="F114" s="42"/>
      <c r="G114" s="45"/>
      <c r="H114" s="44"/>
    </row>
    <row r="115" spans="1:8">
      <c r="A115" s="38"/>
      <c r="B115" s="37" t="s">
        <v>225</v>
      </c>
      <c r="C115" s="33"/>
      <c r="D115" s="35"/>
      <c r="E115" s="35"/>
      <c r="F115" s="35"/>
      <c r="G115" s="35"/>
      <c r="H115" s="33"/>
    </row>
    <row r="116" spans="1:8">
      <c r="A116" s="38"/>
      <c r="B116" s="34" t="s">
        <v>75</v>
      </c>
      <c r="C116" s="33">
        <v>0</v>
      </c>
      <c r="D116" s="35">
        <v>0.23</v>
      </c>
      <c r="E116" s="35">
        <v>0.45</v>
      </c>
      <c r="F116" s="35">
        <v>2.8</v>
      </c>
      <c r="G116" s="35">
        <f>PRODUCT(C116:F116)</f>
        <v>0</v>
      </c>
      <c r="H116" s="33" t="s">
        <v>7</v>
      </c>
    </row>
    <row r="117" spans="1:8">
      <c r="A117" s="38"/>
      <c r="B117" s="34"/>
      <c r="C117" s="33"/>
      <c r="D117" s="35"/>
      <c r="E117" s="35"/>
      <c r="F117" s="35"/>
      <c r="G117" s="35"/>
      <c r="H117" s="33"/>
    </row>
    <row r="118" spans="1:8">
      <c r="A118" s="38"/>
      <c r="B118" s="37" t="s">
        <v>41</v>
      </c>
      <c r="C118" s="33"/>
      <c r="D118" s="35"/>
      <c r="E118" s="35"/>
      <c r="F118" s="35"/>
      <c r="G118" s="36">
        <f>ROUND(SUM(G116:G117)*1.05,0)</f>
        <v>0</v>
      </c>
      <c r="H118" s="38" t="s">
        <v>7</v>
      </c>
    </row>
    <row r="119" spans="1:8">
      <c r="A119" s="38"/>
      <c r="B119" s="37"/>
      <c r="C119" s="33"/>
      <c r="D119" s="35"/>
      <c r="E119" s="35"/>
      <c r="F119" s="35"/>
      <c r="G119" s="36"/>
      <c r="H119" s="38"/>
    </row>
    <row r="120" spans="1:8">
      <c r="A120" s="38"/>
      <c r="B120" s="37" t="s">
        <v>78</v>
      </c>
      <c r="C120" s="33"/>
      <c r="D120" s="36" t="s">
        <v>79</v>
      </c>
      <c r="E120" s="36"/>
      <c r="F120" s="35"/>
      <c r="G120" s="36">
        <f>G101</f>
        <v>0</v>
      </c>
      <c r="H120" s="38" t="s">
        <v>7</v>
      </c>
    </row>
    <row r="121" spans="1:8">
      <c r="A121" s="38"/>
      <c r="B121" s="37" t="s">
        <v>78</v>
      </c>
      <c r="C121" s="144" t="s">
        <v>233</v>
      </c>
      <c r="D121" s="145"/>
      <c r="E121" s="146"/>
      <c r="F121" s="147"/>
      <c r="G121" s="36">
        <f>G106</f>
        <v>0</v>
      </c>
      <c r="H121" s="38" t="s">
        <v>7</v>
      </c>
    </row>
    <row r="122" spans="1:8">
      <c r="A122" s="44"/>
      <c r="B122" s="37" t="s">
        <v>78</v>
      </c>
      <c r="C122" s="33"/>
      <c r="D122" s="36" t="s">
        <v>219</v>
      </c>
      <c r="E122" s="36"/>
      <c r="F122" s="35"/>
      <c r="G122" s="36">
        <f>G112</f>
        <v>3</v>
      </c>
      <c r="H122" s="38" t="s">
        <v>7</v>
      </c>
    </row>
    <row r="123" spans="1:8">
      <c r="A123" s="44"/>
      <c r="B123" s="37" t="s">
        <v>78</v>
      </c>
      <c r="C123" s="33"/>
      <c r="D123" s="36" t="s">
        <v>226</v>
      </c>
      <c r="E123" s="36"/>
      <c r="F123" s="35"/>
      <c r="G123" s="36">
        <f>G118</f>
        <v>0</v>
      </c>
      <c r="H123" s="38" t="s">
        <v>7</v>
      </c>
    </row>
    <row r="124" spans="1:8">
      <c r="A124" s="38"/>
      <c r="B124" s="37"/>
      <c r="C124" s="36"/>
      <c r="D124" s="36"/>
      <c r="E124" s="35"/>
      <c r="F124" s="36" t="s">
        <v>23</v>
      </c>
      <c r="G124" s="36">
        <f>SUM(G120:G123)</f>
        <v>3</v>
      </c>
      <c r="H124" s="38" t="s">
        <v>7</v>
      </c>
    </row>
    <row r="125" spans="1:8">
      <c r="A125" s="38"/>
      <c r="B125" s="34"/>
      <c r="C125" s="33"/>
      <c r="D125" s="35"/>
      <c r="E125" s="35"/>
      <c r="F125" s="35"/>
      <c r="G125" s="35"/>
      <c r="H125" s="33"/>
    </row>
    <row r="126" spans="1:8">
      <c r="A126" s="38" t="s">
        <v>81</v>
      </c>
      <c r="B126" s="37" t="s">
        <v>82</v>
      </c>
      <c r="C126" s="33"/>
      <c r="D126" s="35"/>
      <c r="E126" s="35"/>
      <c r="F126" s="35"/>
      <c r="G126" s="35"/>
      <c r="H126" s="33"/>
    </row>
    <row r="127" spans="1:8">
      <c r="A127" s="38"/>
      <c r="B127" s="37" t="s">
        <v>83</v>
      </c>
      <c r="C127" s="33"/>
      <c r="D127" s="35"/>
      <c r="E127" s="35"/>
      <c r="F127" s="35"/>
      <c r="G127" s="35"/>
      <c r="H127" s="33"/>
    </row>
    <row r="128" spans="1:8">
      <c r="A128" s="38"/>
      <c r="B128" s="34" t="s">
        <v>215</v>
      </c>
      <c r="C128" s="33">
        <v>0</v>
      </c>
      <c r="D128" s="35">
        <v>3</v>
      </c>
      <c r="E128" s="35">
        <v>0.23</v>
      </c>
      <c r="F128" s="148">
        <v>0.3</v>
      </c>
      <c r="G128" s="35">
        <f>PRODUCT(C128:F128)</f>
        <v>0</v>
      </c>
      <c r="H128" s="33" t="s">
        <v>7</v>
      </c>
    </row>
    <row r="129" spans="1:8">
      <c r="A129" s="38"/>
      <c r="B129" s="37" t="s">
        <v>85</v>
      </c>
      <c r="C129" s="33"/>
      <c r="D129" s="35"/>
      <c r="E129" s="35"/>
      <c r="F129" s="148"/>
      <c r="G129" s="35"/>
      <c r="H129" s="33"/>
    </row>
    <row r="130" spans="1:8">
      <c r="A130" s="38"/>
      <c r="B130" s="34" t="s">
        <v>215</v>
      </c>
      <c r="C130" s="33">
        <v>0</v>
      </c>
      <c r="D130" s="35">
        <v>5.75</v>
      </c>
      <c r="E130" s="35">
        <v>0.23</v>
      </c>
      <c r="F130" s="148">
        <v>0.3</v>
      </c>
      <c r="G130" s="35">
        <f t="shared" ref="G130" si="1">PRODUCT(C130:F130)</f>
        <v>0</v>
      </c>
      <c r="H130" s="33" t="s">
        <v>7</v>
      </c>
    </row>
    <row r="131" spans="1:8">
      <c r="A131" s="44"/>
      <c r="B131" s="41"/>
      <c r="C131" s="40"/>
      <c r="D131" s="42"/>
      <c r="E131" s="42"/>
      <c r="F131" s="318"/>
      <c r="G131" s="42"/>
      <c r="H131" s="40"/>
    </row>
    <row r="132" spans="1:8">
      <c r="A132" s="38"/>
      <c r="B132" s="37" t="s">
        <v>41</v>
      </c>
      <c r="C132" s="33"/>
      <c r="D132" s="35"/>
      <c r="E132" s="35"/>
      <c r="F132" s="35"/>
      <c r="G132" s="36">
        <f>ROUND(SUM(G128:G131)*1.05,0)</f>
        <v>0</v>
      </c>
      <c r="H132" s="38" t="s">
        <v>7</v>
      </c>
    </row>
    <row r="133" spans="1:8">
      <c r="A133" s="44"/>
      <c r="B133" s="48"/>
      <c r="C133" s="40"/>
      <c r="D133" s="42"/>
      <c r="E133" s="42"/>
      <c r="F133" s="42"/>
      <c r="G133" s="45"/>
      <c r="H133" s="44"/>
    </row>
    <row r="134" spans="1:8">
      <c r="A134" s="38" t="s">
        <v>86</v>
      </c>
      <c r="B134" s="37" t="s">
        <v>87</v>
      </c>
      <c r="C134" s="33"/>
      <c r="D134" s="35"/>
      <c r="E134" s="35"/>
      <c r="F134" s="35"/>
      <c r="G134" s="35"/>
      <c r="H134" s="33"/>
    </row>
    <row r="135" spans="1:8">
      <c r="A135" s="38"/>
      <c r="B135" s="149" t="s">
        <v>222</v>
      </c>
      <c r="C135" s="33"/>
      <c r="D135" s="35"/>
      <c r="E135" s="35"/>
      <c r="F135" s="35"/>
      <c r="G135" s="35"/>
      <c r="H135" s="33"/>
    </row>
    <row r="136" spans="1:8">
      <c r="A136" s="38"/>
      <c r="B136" s="37" t="s">
        <v>83</v>
      </c>
      <c r="C136" s="33"/>
      <c r="D136" s="35"/>
      <c r="E136" s="35"/>
      <c r="F136" s="35"/>
      <c r="G136" s="35"/>
      <c r="H136" s="33"/>
    </row>
    <row r="137" spans="1:8">
      <c r="A137" s="38"/>
      <c r="B137" s="34" t="s">
        <v>208</v>
      </c>
      <c r="C137" s="33">
        <v>0</v>
      </c>
      <c r="D137" s="35">
        <v>3</v>
      </c>
      <c r="E137" s="35">
        <v>0.23</v>
      </c>
      <c r="F137" s="35">
        <v>0.42499999999999999</v>
      </c>
      <c r="G137" s="35">
        <f>PRODUCT(C137:F137)</f>
        <v>0</v>
      </c>
      <c r="H137" s="33" t="s">
        <v>7</v>
      </c>
    </row>
    <row r="138" spans="1:8">
      <c r="A138" s="38"/>
      <c r="B138" s="37" t="s">
        <v>85</v>
      </c>
      <c r="C138" s="33"/>
      <c r="D138" s="35"/>
      <c r="E138" s="35"/>
      <c r="F138" s="35"/>
      <c r="G138" s="35"/>
      <c r="H138" s="33"/>
    </row>
    <row r="139" spans="1:8">
      <c r="A139" s="38"/>
      <c r="B139" s="34" t="s">
        <v>209</v>
      </c>
      <c r="C139" s="33">
        <v>0</v>
      </c>
      <c r="D139" s="35">
        <v>5.75</v>
      </c>
      <c r="E139" s="35">
        <v>0.23</v>
      </c>
      <c r="F139" s="35">
        <v>0.42499999999999999</v>
      </c>
      <c r="G139" s="35">
        <f t="shared" ref="G139" si="2">PRODUCT(C139:F139)</f>
        <v>0</v>
      </c>
      <c r="H139" s="33" t="s">
        <v>7</v>
      </c>
    </row>
    <row r="140" spans="1:8">
      <c r="A140" s="44"/>
      <c r="B140" s="41"/>
      <c r="C140" s="40"/>
      <c r="D140" s="42"/>
      <c r="E140" s="42"/>
      <c r="F140" s="42"/>
      <c r="G140" s="42"/>
      <c r="H140" s="40"/>
    </row>
    <row r="141" spans="1:8">
      <c r="A141" s="38"/>
      <c r="B141" s="37"/>
      <c r="C141" s="33"/>
      <c r="D141" s="35"/>
      <c r="E141" s="35"/>
      <c r="F141" s="36" t="s">
        <v>33</v>
      </c>
      <c r="G141" s="36">
        <f>ROUND(SUM(G137:G140)*1.05,0)</f>
        <v>0</v>
      </c>
      <c r="H141" s="36" t="s">
        <v>7</v>
      </c>
    </row>
    <row r="142" spans="1:8">
      <c r="A142" s="38"/>
      <c r="B142" s="48" t="s">
        <v>221</v>
      </c>
      <c r="C142" s="33"/>
      <c r="D142" s="35"/>
      <c r="E142" s="35"/>
      <c r="F142" s="35"/>
      <c r="G142" s="35"/>
      <c r="H142" s="33"/>
    </row>
    <row r="143" spans="1:8">
      <c r="A143" s="38"/>
      <c r="B143" s="37" t="s">
        <v>83</v>
      </c>
      <c r="C143" s="33"/>
      <c r="D143" s="35"/>
      <c r="E143" s="35"/>
      <c r="F143" s="35"/>
      <c r="G143" s="35"/>
      <c r="H143" s="33"/>
    </row>
    <row r="144" spans="1:8">
      <c r="A144" s="38"/>
      <c r="B144" s="34" t="s">
        <v>208</v>
      </c>
      <c r="C144" s="33">
        <v>2</v>
      </c>
      <c r="D144" s="35">
        <f>12.96+0.6*2</f>
        <v>14.16</v>
      </c>
      <c r="E144" s="35">
        <v>0.23</v>
      </c>
      <c r="F144" s="35">
        <v>0.42499999999999999</v>
      </c>
      <c r="G144" s="35">
        <f>PRODUCT(C144:F144)</f>
        <v>2.7682799999999999</v>
      </c>
      <c r="H144" s="33" t="s">
        <v>7</v>
      </c>
    </row>
    <row r="145" spans="1:8">
      <c r="A145" s="38"/>
      <c r="B145" s="37" t="s">
        <v>85</v>
      </c>
      <c r="C145" s="33"/>
      <c r="D145" s="35"/>
      <c r="E145" s="35"/>
      <c r="F145" s="35"/>
      <c r="G145" s="35"/>
      <c r="H145" s="33"/>
    </row>
    <row r="146" spans="1:8">
      <c r="A146" s="38"/>
      <c r="B146" s="34" t="s">
        <v>209</v>
      </c>
      <c r="C146" s="33">
        <v>3</v>
      </c>
      <c r="D146" s="35">
        <f>5.44+0.6*2</f>
        <v>6.6400000000000006</v>
      </c>
      <c r="E146" s="35">
        <v>0.23</v>
      </c>
      <c r="F146" s="35">
        <v>0.42499999999999999</v>
      </c>
      <c r="G146" s="35">
        <f t="shared" ref="G146" si="3">PRODUCT(C146:F146)</f>
        <v>1.9471800000000004</v>
      </c>
      <c r="H146" s="33" t="s">
        <v>7</v>
      </c>
    </row>
    <row r="147" spans="1:8">
      <c r="A147" s="44"/>
      <c r="B147" s="41"/>
      <c r="C147" s="40"/>
      <c r="D147" s="42"/>
      <c r="E147" s="42"/>
      <c r="F147" s="42"/>
      <c r="G147" s="42"/>
      <c r="H147" s="40"/>
    </row>
    <row r="148" spans="1:8">
      <c r="A148" s="38"/>
      <c r="B148" s="37"/>
      <c r="C148" s="33"/>
      <c r="D148" s="35"/>
      <c r="E148" s="35"/>
      <c r="F148" s="36" t="s">
        <v>33</v>
      </c>
      <c r="G148" s="36">
        <f>ROUND(SUM(G144:G147)*1.05,0)</f>
        <v>5</v>
      </c>
      <c r="H148" s="36" t="s">
        <v>7</v>
      </c>
    </row>
    <row r="149" spans="1:8">
      <c r="A149" s="38"/>
      <c r="B149" s="48" t="s">
        <v>227</v>
      </c>
      <c r="C149" s="33"/>
      <c r="D149" s="35"/>
      <c r="E149" s="35"/>
      <c r="F149" s="35"/>
      <c r="G149" s="35"/>
      <c r="H149" s="33"/>
    </row>
    <row r="150" spans="1:8">
      <c r="A150" s="38"/>
      <c r="B150" s="37" t="s">
        <v>83</v>
      </c>
      <c r="C150" s="33"/>
      <c r="D150" s="35"/>
      <c r="E150" s="35"/>
      <c r="F150" s="35"/>
      <c r="G150" s="35"/>
      <c r="H150" s="33"/>
    </row>
    <row r="151" spans="1:8">
      <c r="A151" s="38"/>
      <c r="B151" s="34" t="s">
        <v>208</v>
      </c>
      <c r="C151" s="33">
        <v>0</v>
      </c>
      <c r="D151" s="35">
        <v>3</v>
      </c>
      <c r="E151" s="35">
        <v>0.23</v>
      </c>
      <c r="F151" s="35">
        <v>0.42499999999999999</v>
      </c>
      <c r="G151" s="35">
        <f>PRODUCT(C151:F151)</f>
        <v>0</v>
      </c>
      <c r="H151" s="33" t="s">
        <v>7</v>
      </c>
    </row>
    <row r="152" spans="1:8">
      <c r="A152" s="38"/>
      <c r="B152" s="37" t="s">
        <v>85</v>
      </c>
      <c r="C152" s="33"/>
      <c r="D152" s="35"/>
      <c r="E152" s="35"/>
      <c r="F152" s="35"/>
      <c r="G152" s="35"/>
      <c r="H152" s="33"/>
    </row>
    <row r="153" spans="1:8">
      <c r="A153" s="38"/>
      <c r="B153" s="34" t="s">
        <v>209</v>
      </c>
      <c r="C153" s="33">
        <v>0</v>
      </c>
      <c r="D153" s="35">
        <f>5.44+0.6*2</f>
        <v>6.6400000000000006</v>
      </c>
      <c r="E153" s="35">
        <v>0.23</v>
      </c>
      <c r="F153" s="35">
        <v>0.42499999999999999</v>
      </c>
      <c r="G153" s="35">
        <f t="shared" ref="G153" si="4">PRODUCT(C153:F153)</f>
        <v>0</v>
      </c>
      <c r="H153" s="33" t="s">
        <v>7</v>
      </c>
    </row>
    <row r="154" spans="1:8">
      <c r="A154" s="38"/>
      <c r="B154" s="34"/>
      <c r="C154" s="33"/>
      <c r="D154" s="35"/>
      <c r="E154" s="35"/>
      <c r="F154" s="42"/>
      <c r="G154" s="35"/>
      <c r="H154" s="33"/>
    </row>
    <row r="155" spans="1:8">
      <c r="A155" s="38"/>
      <c r="B155" s="37"/>
      <c r="C155" s="33"/>
      <c r="D155" s="35"/>
      <c r="E155" s="35"/>
      <c r="F155" s="36" t="s">
        <v>33</v>
      </c>
      <c r="G155" s="36">
        <f>ROUND(SUM(G151:G154)*1.05,0)</f>
        <v>0</v>
      </c>
      <c r="H155" s="36" t="s">
        <v>7</v>
      </c>
    </row>
    <row r="156" spans="1:8">
      <c r="A156" s="38"/>
      <c r="B156" s="37"/>
      <c r="C156" s="33"/>
      <c r="D156" s="35"/>
      <c r="E156" s="35"/>
      <c r="F156" s="36"/>
      <c r="G156" s="36"/>
      <c r="H156" s="36"/>
    </row>
    <row r="157" spans="1:8">
      <c r="A157" s="38"/>
      <c r="B157" s="150" t="s">
        <v>88</v>
      </c>
      <c r="C157" s="33"/>
      <c r="D157" s="36" t="s">
        <v>80</v>
      </c>
      <c r="E157" s="36"/>
      <c r="F157" s="36" t="s">
        <v>23</v>
      </c>
      <c r="G157" s="36">
        <f>G141</f>
        <v>0</v>
      </c>
      <c r="H157" s="38" t="s">
        <v>7</v>
      </c>
    </row>
    <row r="158" spans="1:8">
      <c r="A158" s="44"/>
      <c r="B158" s="150" t="s">
        <v>88</v>
      </c>
      <c r="C158" s="33"/>
      <c r="D158" s="36" t="s">
        <v>223</v>
      </c>
      <c r="E158" s="36"/>
      <c r="F158" s="36" t="s">
        <v>23</v>
      </c>
      <c r="G158" s="36">
        <f>G148</f>
        <v>5</v>
      </c>
      <c r="H158" s="38" t="s">
        <v>7</v>
      </c>
    </row>
    <row r="159" spans="1:8">
      <c r="A159" s="44"/>
      <c r="B159" s="150" t="s">
        <v>88</v>
      </c>
      <c r="C159" s="33"/>
      <c r="D159" s="36" t="s">
        <v>226</v>
      </c>
      <c r="E159" s="36"/>
      <c r="F159" s="36" t="s">
        <v>23</v>
      </c>
      <c r="G159" s="36">
        <f>G155</f>
        <v>0</v>
      </c>
      <c r="H159" s="38" t="s">
        <v>7</v>
      </c>
    </row>
    <row r="160" spans="1:8">
      <c r="A160" s="44"/>
      <c r="B160" s="282"/>
      <c r="C160" s="40"/>
      <c r="D160" s="45"/>
      <c r="E160" s="649" t="s">
        <v>110</v>
      </c>
      <c r="F160" s="650"/>
      <c r="G160" s="45">
        <f>SUM(G157:G159)</f>
        <v>5</v>
      </c>
      <c r="H160" s="38" t="s">
        <v>7</v>
      </c>
    </row>
    <row r="161" spans="1:8">
      <c r="A161" s="38"/>
      <c r="B161" s="37"/>
      <c r="C161" s="33"/>
      <c r="D161" s="35"/>
      <c r="E161" s="35"/>
      <c r="F161" s="35"/>
      <c r="G161" s="36"/>
      <c r="H161" s="36"/>
    </row>
    <row r="162" spans="1:8">
      <c r="A162" s="38" t="s">
        <v>89</v>
      </c>
      <c r="B162" s="37" t="s">
        <v>90</v>
      </c>
      <c r="C162" s="33"/>
      <c r="D162" s="35"/>
      <c r="E162" s="35"/>
      <c r="F162" s="35"/>
      <c r="G162" s="35"/>
      <c r="H162" s="33"/>
    </row>
    <row r="163" spans="1:8">
      <c r="A163" s="38"/>
      <c r="B163" s="37" t="s">
        <v>221</v>
      </c>
      <c r="C163" s="33"/>
      <c r="D163" s="35"/>
      <c r="E163" s="35"/>
      <c r="F163" s="35"/>
      <c r="G163" s="35"/>
      <c r="H163" s="35"/>
    </row>
    <row r="164" spans="1:8">
      <c r="A164" s="38"/>
      <c r="B164" s="34" t="s">
        <v>737</v>
      </c>
      <c r="C164" s="33">
        <v>1</v>
      </c>
      <c r="D164" s="35">
        <f>12.96+0.6*2</f>
        <v>14.16</v>
      </c>
      <c r="E164" s="35">
        <f>5.44+0.6*2</f>
        <v>6.6400000000000006</v>
      </c>
      <c r="F164" s="148">
        <v>0.125</v>
      </c>
      <c r="G164" s="35">
        <f>PRODUCT(C164:F164)</f>
        <v>11.752800000000001</v>
      </c>
      <c r="H164" s="33" t="s">
        <v>7</v>
      </c>
    </row>
    <row r="165" spans="1:8">
      <c r="A165" s="38"/>
      <c r="B165" s="34"/>
      <c r="C165" s="33"/>
      <c r="D165" s="35"/>
      <c r="E165" s="35"/>
      <c r="F165" s="148"/>
      <c r="G165" s="35"/>
      <c r="H165" s="33"/>
    </row>
    <row r="166" spans="1:8">
      <c r="A166" s="38"/>
      <c r="B166" s="34"/>
      <c r="C166" s="33"/>
      <c r="D166" s="35"/>
      <c r="E166" s="35"/>
      <c r="F166" s="35"/>
      <c r="G166" s="36">
        <f>ROUND(SUM(G164:G165)*1.05,0)</f>
        <v>12</v>
      </c>
      <c r="H166" s="33" t="s">
        <v>7</v>
      </c>
    </row>
    <row r="167" spans="1:8">
      <c r="A167" s="38"/>
      <c r="B167" s="34"/>
      <c r="C167" s="33"/>
      <c r="D167" s="35"/>
      <c r="E167" s="35"/>
      <c r="F167" s="35"/>
      <c r="G167" s="36"/>
      <c r="H167" s="38"/>
    </row>
    <row r="168" spans="1:8">
      <c r="A168" s="38"/>
      <c r="B168" s="37" t="s">
        <v>227</v>
      </c>
      <c r="E168" s="35"/>
    </row>
    <row r="169" spans="1:8">
      <c r="A169" s="38"/>
      <c r="B169" s="34" t="s">
        <v>228</v>
      </c>
      <c r="C169" s="33">
        <v>0</v>
      </c>
      <c r="D169" s="35">
        <v>3</v>
      </c>
      <c r="E169" s="35">
        <f>5.44+0.6*2</f>
        <v>6.6400000000000006</v>
      </c>
      <c r="F169" s="148">
        <v>0.125</v>
      </c>
      <c r="G169" s="35">
        <f>PRODUCT(C169:F169)</f>
        <v>0</v>
      </c>
      <c r="H169" s="33" t="s">
        <v>7</v>
      </c>
    </row>
    <row r="170" spans="1:8">
      <c r="A170" s="44"/>
      <c r="B170" s="41"/>
      <c r="C170" s="40"/>
      <c r="D170" s="42"/>
      <c r="E170" s="42"/>
      <c r="F170" s="148"/>
      <c r="G170" s="35"/>
      <c r="H170" s="33"/>
    </row>
    <row r="171" spans="1:8">
      <c r="A171" s="38"/>
      <c r="B171" s="34"/>
      <c r="C171" s="33"/>
      <c r="D171" s="35"/>
      <c r="E171" s="35"/>
      <c r="F171" s="35"/>
      <c r="G171" s="36">
        <f>ROUND(SUM(G169:G170)*1.05,0)</f>
        <v>0</v>
      </c>
      <c r="H171" s="33" t="s">
        <v>7</v>
      </c>
    </row>
    <row r="172" spans="1:8">
      <c r="A172" s="38"/>
      <c r="B172" s="34"/>
      <c r="C172" s="33"/>
      <c r="D172" s="35"/>
      <c r="E172" s="35"/>
      <c r="F172" s="35"/>
      <c r="G172" s="36"/>
      <c r="H172" s="38"/>
    </row>
    <row r="173" spans="1:8">
      <c r="A173" s="38"/>
      <c r="B173" s="150" t="s">
        <v>90</v>
      </c>
      <c r="C173" s="33"/>
      <c r="D173" s="36" t="s">
        <v>223</v>
      </c>
      <c r="E173" s="36"/>
      <c r="F173" s="36" t="s">
        <v>23</v>
      </c>
      <c r="G173" s="36">
        <f>G166</f>
        <v>12</v>
      </c>
      <c r="H173" s="36" t="s">
        <v>7</v>
      </c>
    </row>
    <row r="174" spans="1:8">
      <c r="A174" s="44"/>
      <c r="B174" s="150" t="s">
        <v>90</v>
      </c>
      <c r="C174" s="40"/>
      <c r="D174" s="36" t="s">
        <v>226</v>
      </c>
      <c r="E174" s="45"/>
      <c r="F174" s="36" t="s">
        <v>23</v>
      </c>
      <c r="G174" s="36">
        <f>G171</f>
        <v>0</v>
      </c>
      <c r="H174" s="36" t="s">
        <v>7</v>
      </c>
    </row>
    <row r="175" spans="1:8">
      <c r="A175" s="44"/>
      <c r="B175" s="282"/>
      <c r="C175" s="40"/>
      <c r="D175" s="45"/>
      <c r="E175" s="649" t="s">
        <v>110</v>
      </c>
      <c r="F175" s="650"/>
      <c r="G175" s="45">
        <f>SUM(G173:G174)</f>
        <v>12</v>
      </c>
      <c r="H175" s="38" t="s">
        <v>7</v>
      </c>
    </row>
    <row r="176" spans="1:8">
      <c r="A176" s="38"/>
      <c r="B176" s="150"/>
      <c r="C176" s="33"/>
      <c r="D176" s="36"/>
      <c r="E176" s="36"/>
      <c r="F176" s="36"/>
      <c r="G176" s="36"/>
      <c r="H176" s="36"/>
    </row>
    <row r="177" spans="1:8">
      <c r="A177" s="38"/>
      <c r="B177" s="37" t="s">
        <v>93</v>
      </c>
      <c r="C177" s="33"/>
      <c r="D177" s="35"/>
      <c r="E177" s="35"/>
      <c r="F177" s="36"/>
      <c r="G177" s="36"/>
      <c r="H177" s="36"/>
    </row>
    <row r="178" spans="1:8">
      <c r="A178" s="44"/>
      <c r="B178" s="48" t="s">
        <v>80</v>
      </c>
      <c r="C178" s="40"/>
      <c r="D178" s="42"/>
      <c r="E178" s="42"/>
      <c r="F178" s="45"/>
      <c r="G178" s="45"/>
      <c r="H178" s="45"/>
    </row>
    <row r="179" spans="1:8">
      <c r="A179" s="38"/>
      <c r="B179" s="37" t="s">
        <v>94</v>
      </c>
      <c r="C179" s="33"/>
      <c r="D179" s="35"/>
      <c r="E179" s="35"/>
      <c r="F179" s="35"/>
      <c r="G179" s="35"/>
      <c r="H179" s="33"/>
    </row>
    <row r="180" spans="1:8">
      <c r="A180" s="38"/>
      <c r="B180" s="34" t="s">
        <v>95</v>
      </c>
      <c r="C180" s="33">
        <v>0</v>
      </c>
      <c r="D180" s="35">
        <f>(3/0.15)*0.3</f>
        <v>6</v>
      </c>
      <c r="E180" s="35">
        <v>1.5</v>
      </c>
      <c r="F180" s="35">
        <v>0.17499999999999999</v>
      </c>
      <c r="G180" s="35">
        <f>PRODUCT(C180:F180)</f>
        <v>0</v>
      </c>
      <c r="H180" s="35" t="s">
        <v>7</v>
      </c>
    </row>
    <row r="181" spans="1:8">
      <c r="A181" s="38"/>
      <c r="B181" s="34" t="s">
        <v>96</v>
      </c>
      <c r="C181" s="33">
        <v>0</v>
      </c>
      <c r="D181" s="35">
        <v>1.2</v>
      </c>
      <c r="E181" s="35">
        <v>0.3</v>
      </c>
      <c r="F181" s="35">
        <v>0.15</v>
      </c>
      <c r="G181" s="35">
        <f>PRODUCT(C181:F181)</f>
        <v>0</v>
      </c>
      <c r="H181" s="35" t="s">
        <v>7</v>
      </c>
    </row>
    <row r="182" spans="1:8">
      <c r="A182" s="38"/>
      <c r="B182" s="34" t="s">
        <v>97</v>
      </c>
      <c r="C182" s="33">
        <v>0</v>
      </c>
      <c r="D182" s="35">
        <v>3</v>
      </c>
      <c r="E182" s="35">
        <v>1.5</v>
      </c>
      <c r="F182" s="35">
        <v>0.17499999999999999</v>
      </c>
      <c r="G182" s="35">
        <f>PRODUCT(C182:F182)</f>
        <v>0</v>
      </c>
      <c r="H182" s="35" t="s">
        <v>7</v>
      </c>
    </row>
    <row r="183" spans="1:8">
      <c r="A183" s="38"/>
      <c r="B183" s="34" t="s">
        <v>98</v>
      </c>
      <c r="C183" s="33">
        <v>0</v>
      </c>
      <c r="D183" s="35">
        <f>2.4-0.23</f>
        <v>2.17</v>
      </c>
      <c r="E183" s="35">
        <v>0.23</v>
      </c>
      <c r="F183" s="35">
        <v>0.47499999999999998</v>
      </c>
      <c r="G183" s="35">
        <f>PRODUCT(C183:F183)</f>
        <v>0</v>
      </c>
      <c r="H183" s="35" t="s">
        <v>7</v>
      </c>
    </row>
    <row r="184" spans="1:8">
      <c r="A184" s="44"/>
      <c r="B184" s="41"/>
      <c r="C184" s="40"/>
      <c r="D184" s="42"/>
      <c r="E184" s="42"/>
      <c r="F184" s="42"/>
      <c r="G184" s="42"/>
      <c r="H184" s="42"/>
    </row>
    <row r="185" spans="1:8">
      <c r="A185" s="38"/>
      <c r="B185" s="34"/>
      <c r="C185" s="33"/>
      <c r="D185" s="35"/>
      <c r="E185" s="35"/>
      <c r="F185" s="35"/>
      <c r="G185" s="36">
        <f>ROUND(SUM(G180:G184)*1.05,0)</f>
        <v>0</v>
      </c>
      <c r="H185" s="36" t="s">
        <v>7</v>
      </c>
    </row>
    <row r="186" spans="1:8">
      <c r="A186" s="44"/>
      <c r="B186" s="48" t="s">
        <v>223</v>
      </c>
      <c r="C186" s="40"/>
      <c r="D186" s="42"/>
      <c r="E186" s="42"/>
      <c r="F186" s="45"/>
      <c r="G186" s="45"/>
      <c r="H186" s="45"/>
    </row>
    <row r="187" spans="1:8">
      <c r="A187" s="38"/>
      <c r="B187" s="37" t="s">
        <v>94</v>
      </c>
      <c r="C187" s="33"/>
      <c r="D187" s="35"/>
      <c r="E187" s="35"/>
      <c r="F187" s="35"/>
      <c r="G187" s="35"/>
      <c r="H187" s="33"/>
    </row>
    <row r="188" spans="1:8">
      <c r="A188" s="38"/>
      <c r="B188" s="34" t="s">
        <v>95</v>
      </c>
      <c r="C188" s="33">
        <v>0</v>
      </c>
      <c r="D188" s="35">
        <f>(3/0.15)*0.3</f>
        <v>6</v>
      </c>
      <c r="E188" s="35">
        <v>1.5</v>
      </c>
      <c r="F188" s="35">
        <v>0.17499999999999999</v>
      </c>
      <c r="G188" s="35">
        <f>PRODUCT(C188:F188)</f>
        <v>0</v>
      </c>
      <c r="H188" s="35" t="s">
        <v>7</v>
      </c>
    </row>
    <row r="189" spans="1:8">
      <c r="A189" s="38"/>
      <c r="B189" s="34" t="s">
        <v>96</v>
      </c>
      <c r="C189" s="33">
        <v>0</v>
      </c>
      <c r="D189" s="35">
        <v>1.2</v>
      </c>
      <c r="E189" s="35">
        <v>0.3</v>
      </c>
      <c r="F189" s="35">
        <v>0.15</v>
      </c>
      <c r="G189" s="35">
        <f>PRODUCT(C189:F189)</f>
        <v>0</v>
      </c>
      <c r="H189" s="35" t="s">
        <v>7</v>
      </c>
    </row>
    <row r="190" spans="1:8">
      <c r="A190" s="38"/>
      <c r="B190" s="34" t="s">
        <v>97</v>
      </c>
      <c r="C190" s="33">
        <v>0</v>
      </c>
      <c r="D190" s="35">
        <v>3</v>
      </c>
      <c r="E190" s="35">
        <v>1.5</v>
      </c>
      <c r="F190" s="35">
        <v>0.17499999999999999</v>
      </c>
      <c r="G190" s="35">
        <f>PRODUCT(C190:F190)</f>
        <v>0</v>
      </c>
      <c r="H190" s="35" t="s">
        <v>7</v>
      </c>
    </row>
    <row r="191" spans="1:8">
      <c r="A191" s="38"/>
      <c r="B191" s="34" t="s">
        <v>98</v>
      </c>
      <c r="C191" s="33">
        <v>0</v>
      </c>
      <c r="D191" s="35">
        <f>2.4-0.23</f>
        <v>2.17</v>
      </c>
      <c r="E191" s="35">
        <v>0.23</v>
      </c>
      <c r="F191" s="35">
        <v>0.47499999999999998</v>
      </c>
      <c r="G191" s="35">
        <f>PRODUCT(C191:F191)</f>
        <v>0</v>
      </c>
      <c r="H191" s="35" t="s">
        <v>7</v>
      </c>
    </row>
    <row r="192" spans="1:8">
      <c r="A192" s="44"/>
      <c r="B192" s="41"/>
      <c r="C192" s="40"/>
      <c r="D192" s="42"/>
      <c r="E192" s="42"/>
      <c r="F192" s="42"/>
      <c r="G192" s="42"/>
      <c r="H192" s="42"/>
    </row>
    <row r="193" spans="1:8">
      <c r="A193" s="38"/>
      <c r="B193" s="34"/>
      <c r="C193" s="33"/>
      <c r="D193" s="35"/>
      <c r="E193" s="35"/>
      <c r="F193" s="35"/>
      <c r="G193" s="36">
        <f>ROUND(SUM(G188:G192)*1.05,0)</f>
        <v>0</v>
      </c>
      <c r="H193" s="36" t="s">
        <v>7</v>
      </c>
    </row>
    <row r="194" spans="1:8">
      <c r="A194" s="38"/>
      <c r="B194" s="37"/>
      <c r="C194" s="33"/>
      <c r="D194" s="35"/>
      <c r="E194" s="35"/>
      <c r="F194" s="35"/>
      <c r="G194" s="36"/>
      <c r="H194" s="36"/>
    </row>
    <row r="195" spans="1:8">
      <c r="A195" s="38"/>
      <c r="B195" s="37" t="s">
        <v>99</v>
      </c>
      <c r="C195" s="33"/>
      <c r="D195" s="36" t="s">
        <v>80</v>
      </c>
      <c r="E195" s="36"/>
      <c r="F195" s="36" t="s">
        <v>23</v>
      </c>
      <c r="G195" s="36">
        <f>G185</f>
        <v>0</v>
      </c>
      <c r="H195" s="36" t="s">
        <v>7</v>
      </c>
    </row>
    <row r="196" spans="1:8">
      <c r="A196" s="38"/>
      <c r="B196" s="37" t="s">
        <v>99</v>
      </c>
      <c r="C196" s="33"/>
      <c r="D196" s="36" t="s">
        <v>229</v>
      </c>
      <c r="E196" s="36"/>
      <c r="F196" s="36" t="s">
        <v>23</v>
      </c>
      <c r="G196" s="36">
        <f>G193</f>
        <v>0</v>
      </c>
      <c r="H196" s="36" t="s">
        <v>7</v>
      </c>
    </row>
    <row r="197" spans="1:8">
      <c r="A197" s="38"/>
      <c r="B197" s="34"/>
      <c r="C197" s="33"/>
      <c r="D197" s="35"/>
      <c r="E197" s="649" t="s">
        <v>110</v>
      </c>
      <c r="F197" s="650"/>
      <c r="G197" s="36">
        <f>SUM(G195:G196)</f>
        <v>0</v>
      </c>
      <c r="H197" s="36" t="s">
        <v>7</v>
      </c>
    </row>
    <row r="198" spans="1:8">
      <c r="A198" s="44"/>
      <c r="B198" s="41"/>
      <c r="C198" s="40"/>
      <c r="D198" s="42"/>
      <c r="E198" s="42"/>
      <c r="F198" s="42"/>
      <c r="G198" s="45"/>
      <c r="H198" s="45"/>
    </row>
    <row r="199" spans="1:8">
      <c r="A199" s="38" t="s">
        <v>170</v>
      </c>
      <c r="B199" s="37" t="s">
        <v>100</v>
      </c>
      <c r="C199" s="33"/>
      <c r="D199" s="35"/>
      <c r="E199" s="35"/>
      <c r="F199" s="36"/>
      <c r="G199" s="36"/>
      <c r="H199" s="38"/>
    </row>
    <row r="200" spans="1:8">
      <c r="A200" s="44"/>
      <c r="B200" s="48" t="s">
        <v>234</v>
      </c>
      <c r="C200" s="40"/>
      <c r="D200" s="42"/>
      <c r="E200" s="42"/>
      <c r="F200" s="45"/>
      <c r="G200" s="45"/>
      <c r="H200" s="44"/>
    </row>
    <row r="201" spans="1:8">
      <c r="A201" s="38"/>
      <c r="B201" s="85" t="s">
        <v>101</v>
      </c>
      <c r="C201" s="33">
        <v>0</v>
      </c>
      <c r="D201" s="35">
        <f>1.05+0.23</f>
        <v>1.28</v>
      </c>
      <c r="E201" s="35">
        <v>0.23</v>
      </c>
      <c r="F201" s="35">
        <v>0.25</v>
      </c>
      <c r="G201" s="35">
        <f t="shared" ref="G201:G202" si="5">PRODUCT(C201:F201)</f>
        <v>0</v>
      </c>
      <c r="H201" s="33" t="s">
        <v>7</v>
      </c>
    </row>
    <row r="202" spans="1:8">
      <c r="A202" s="38"/>
      <c r="B202" s="85" t="s">
        <v>102</v>
      </c>
      <c r="C202" s="33">
        <v>0</v>
      </c>
      <c r="D202" s="35">
        <f>1.5+0.23</f>
        <v>1.73</v>
      </c>
      <c r="E202" s="35">
        <v>0.23</v>
      </c>
      <c r="F202" s="35">
        <v>0.25</v>
      </c>
      <c r="G202" s="35">
        <f t="shared" si="5"/>
        <v>0</v>
      </c>
      <c r="H202" s="33" t="s">
        <v>7</v>
      </c>
    </row>
    <row r="203" spans="1:8">
      <c r="A203" s="44"/>
      <c r="B203" s="48" t="s">
        <v>223</v>
      </c>
      <c r="C203" s="40"/>
      <c r="D203" s="42"/>
      <c r="E203" s="42"/>
      <c r="F203" s="42"/>
      <c r="G203" s="42"/>
      <c r="H203" s="40"/>
    </row>
    <row r="204" spans="1:8">
      <c r="A204" s="44"/>
      <c r="B204" s="90" t="s">
        <v>102</v>
      </c>
      <c r="C204" s="33">
        <v>1</v>
      </c>
      <c r="D204" s="35">
        <v>41.6</v>
      </c>
      <c r="E204" s="35">
        <v>0.2</v>
      </c>
      <c r="F204" s="35">
        <v>0.35</v>
      </c>
      <c r="G204" s="35">
        <f t="shared" ref="G204" si="6">PRODUCT(C204:F204)</f>
        <v>2.9119999999999999</v>
      </c>
      <c r="H204" s="33" t="s">
        <v>7</v>
      </c>
    </row>
    <row r="205" spans="1:8">
      <c r="A205" s="44"/>
      <c r="B205" s="90"/>
      <c r="C205" s="40"/>
      <c r="D205" s="42"/>
      <c r="E205" s="42"/>
      <c r="F205" s="42"/>
      <c r="G205" s="42"/>
      <c r="H205" s="40"/>
    </row>
    <row r="206" spans="1:8">
      <c r="A206" s="38"/>
      <c r="B206" s="34"/>
      <c r="C206" s="33"/>
      <c r="D206" s="35"/>
      <c r="E206" s="35"/>
      <c r="F206" s="35"/>
      <c r="G206" s="35"/>
      <c r="H206" s="33"/>
    </row>
    <row r="207" spans="1:8">
      <c r="A207" s="38"/>
      <c r="B207" s="37" t="s">
        <v>100</v>
      </c>
      <c r="C207" s="33"/>
      <c r="D207" s="36" t="s">
        <v>734</v>
      </c>
      <c r="E207" s="35"/>
      <c r="F207" s="36" t="s">
        <v>23</v>
      </c>
      <c r="G207" s="36">
        <f>ROUND(SUM(G201:G206)*1.1,0)</f>
        <v>3</v>
      </c>
      <c r="H207" s="38" t="s">
        <v>7</v>
      </c>
    </row>
    <row r="208" spans="1:8">
      <c r="A208" s="38"/>
      <c r="B208" s="37"/>
      <c r="C208" s="33"/>
      <c r="D208" s="35"/>
      <c r="E208" s="35"/>
      <c r="F208" s="36"/>
      <c r="G208" s="36"/>
      <c r="H208" s="38"/>
    </row>
    <row r="209" spans="1:8">
      <c r="A209" s="38" t="s">
        <v>171</v>
      </c>
      <c r="B209" s="37" t="s">
        <v>105</v>
      </c>
      <c r="C209" s="33"/>
      <c r="D209" s="35"/>
      <c r="E209" s="35"/>
      <c r="F209" s="36"/>
      <c r="G209" s="36"/>
      <c r="H209" s="38"/>
    </row>
    <row r="210" spans="1:8">
      <c r="A210" s="44"/>
      <c r="B210" s="48" t="s">
        <v>234</v>
      </c>
      <c r="C210" s="40"/>
      <c r="D210" s="42"/>
      <c r="E210" s="42"/>
      <c r="F210" s="45"/>
      <c r="G210" s="45"/>
      <c r="H210" s="44"/>
    </row>
    <row r="211" spans="1:8">
      <c r="A211" s="44"/>
      <c r="B211" s="41" t="str">
        <f>B202</f>
        <v>W1</v>
      </c>
      <c r="C211" s="40">
        <f>C202</f>
        <v>0</v>
      </c>
      <c r="D211" s="42">
        <f>D202</f>
        <v>1.73</v>
      </c>
      <c r="E211" s="35">
        <v>0.6</v>
      </c>
      <c r="F211" s="35">
        <v>7.4999999999999997E-2</v>
      </c>
      <c r="G211" s="35">
        <f t="shared" ref="G211" si="7">PRODUCT(C211:F211)</f>
        <v>0</v>
      </c>
      <c r="H211" s="33" t="s">
        <v>7</v>
      </c>
    </row>
    <row r="212" spans="1:8">
      <c r="A212" s="44"/>
      <c r="B212" s="48" t="s">
        <v>223</v>
      </c>
      <c r="C212" s="40"/>
      <c r="D212" s="42"/>
      <c r="E212" s="42"/>
      <c r="F212" s="42"/>
      <c r="G212" s="42"/>
      <c r="H212" s="40"/>
    </row>
    <row r="213" spans="1:8">
      <c r="A213" s="44"/>
      <c r="B213" s="41" t="str">
        <f>B204</f>
        <v>W1</v>
      </c>
      <c r="C213" s="40">
        <f>C204</f>
        <v>1</v>
      </c>
      <c r="D213" s="42">
        <f>D204</f>
        <v>41.6</v>
      </c>
      <c r="E213" s="35">
        <v>0.6</v>
      </c>
      <c r="F213" s="35">
        <v>7.4999999999999997E-2</v>
      </c>
      <c r="G213" s="35">
        <f t="shared" ref="G213" si="8">PRODUCT(C213:F213)</f>
        <v>1.8719999999999999</v>
      </c>
      <c r="H213" s="33" t="s">
        <v>7</v>
      </c>
    </row>
    <row r="214" spans="1:8">
      <c r="A214" s="44"/>
      <c r="B214" s="41"/>
      <c r="C214" s="40"/>
      <c r="D214" s="42"/>
      <c r="E214" s="42"/>
      <c r="F214" s="42"/>
      <c r="G214" s="42"/>
      <c r="H214" s="40"/>
    </row>
    <row r="215" spans="1:8">
      <c r="A215" s="38"/>
      <c r="B215" s="34"/>
      <c r="C215" s="33"/>
      <c r="D215" s="36"/>
      <c r="E215" s="35"/>
      <c r="F215" s="36"/>
      <c r="G215" s="36">
        <f>ROUND(SUM(G210:G214)*1.1,0)</f>
        <v>2</v>
      </c>
      <c r="H215" s="38" t="s">
        <v>7</v>
      </c>
    </row>
    <row r="216" spans="1:8">
      <c r="A216" s="38"/>
      <c r="B216" s="34"/>
      <c r="C216" s="33"/>
      <c r="D216" s="35"/>
      <c r="E216" s="35"/>
      <c r="F216" s="36"/>
      <c r="G216" s="36"/>
      <c r="H216" s="38"/>
    </row>
    <row r="217" spans="1:8">
      <c r="A217" s="38"/>
      <c r="B217" s="37" t="s">
        <v>106</v>
      </c>
      <c r="C217" s="11"/>
      <c r="D217" s="36" t="s">
        <v>734</v>
      </c>
      <c r="E217" s="35"/>
      <c r="F217" s="36" t="s">
        <v>23</v>
      </c>
      <c r="G217" s="36">
        <f>G215</f>
        <v>2</v>
      </c>
      <c r="H217" s="38" t="s">
        <v>7</v>
      </c>
    </row>
    <row r="218" spans="1:8">
      <c r="A218" s="38"/>
      <c r="B218" s="37"/>
      <c r="C218" s="11"/>
      <c r="D218" s="36"/>
      <c r="E218" s="35"/>
      <c r="F218" s="36"/>
      <c r="G218" s="36"/>
      <c r="H218" s="38"/>
    </row>
    <row r="219" spans="1:8">
      <c r="A219" s="38"/>
      <c r="B219" s="37" t="s">
        <v>107</v>
      </c>
      <c r="C219" s="33"/>
      <c r="D219" s="35"/>
      <c r="E219" s="35"/>
      <c r="F219" s="35"/>
      <c r="G219" s="36"/>
      <c r="H219" s="38"/>
    </row>
    <row r="220" spans="1:8">
      <c r="A220" s="38"/>
      <c r="B220" s="37" t="s">
        <v>108</v>
      </c>
      <c r="C220" s="33"/>
      <c r="D220" s="35"/>
      <c r="E220" s="35"/>
      <c r="F220" s="35"/>
      <c r="G220" s="36">
        <f>G94+G120+G132</f>
        <v>0</v>
      </c>
      <c r="H220" s="38" t="s">
        <v>7</v>
      </c>
    </row>
    <row r="221" spans="1:8">
      <c r="A221" s="38"/>
      <c r="B221" s="37" t="s">
        <v>109</v>
      </c>
      <c r="C221" s="33"/>
      <c r="D221" s="35"/>
      <c r="E221" s="35"/>
      <c r="F221" s="35"/>
      <c r="G221" s="36">
        <f>G121+G122+G123+G160+G175+G197</f>
        <v>20</v>
      </c>
      <c r="H221" s="38" t="s">
        <v>7</v>
      </c>
    </row>
    <row r="222" spans="1:8">
      <c r="A222" s="44"/>
      <c r="B222" s="48" t="s">
        <v>496</v>
      </c>
      <c r="C222" s="40"/>
      <c r="D222" s="42"/>
      <c r="E222" s="176"/>
      <c r="F222" s="46"/>
      <c r="G222" s="45">
        <f>G207+G217</f>
        <v>5</v>
      </c>
      <c r="H222" s="38" t="s">
        <v>7</v>
      </c>
    </row>
    <row r="223" spans="1:8">
      <c r="A223" s="38"/>
      <c r="B223" s="37"/>
      <c r="C223" s="33"/>
      <c r="D223" s="35"/>
      <c r="E223" s="645" t="s">
        <v>110</v>
      </c>
      <c r="F223" s="646"/>
      <c r="G223" s="36">
        <f>SUM(G220:G222)</f>
        <v>25</v>
      </c>
      <c r="H223" s="38" t="s">
        <v>7</v>
      </c>
    </row>
    <row r="224" spans="1:8">
      <c r="A224" s="38"/>
      <c r="B224" s="37"/>
      <c r="C224" s="33"/>
      <c r="D224" s="35"/>
      <c r="E224" s="645"/>
      <c r="F224" s="646"/>
      <c r="G224" s="36"/>
      <c r="H224" s="38"/>
    </row>
    <row r="225" spans="1:8">
      <c r="A225" s="38"/>
      <c r="B225" s="37"/>
      <c r="C225" s="33"/>
      <c r="D225" s="35"/>
      <c r="E225" s="35"/>
      <c r="F225" s="36"/>
      <c r="G225" s="36"/>
      <c r="H225" s="38"/>
    </row>
    <row r="226" spans="1:8">
      <c r="A226" s="38">
        <f>A90+1</f>
        <v>10</v>
      </c>
      <c r="B226" s="107" t="s">
        <v>111</v>
      </c>
      <c r="C226" s="108"/>
      <c r="D226" s="109"/>
      <c r="E226" s="109"/>
      <c r="F226" s="109"/>
      <c r="G226" s="109"/>
      <c r="H226" s="108"/>
    </row>
    <row r="227" spans="1:8">
      <c r="A227" s="38"/>
      <c r="B227" s="110" t="s">
        <v>112</v>
      </c>
      <c r="C227" s="108"/>
      <c r="D227" s="109">
        <f>G94</f>
        <v>0</v>
      </c>
      <c r="E227" s="109" t="s">
        <v>113</v>
      </c>
      <c r="F227" s="12">
        <v>60</v>
      </c>
      <c r="G227" s="109">
        <f t="shared" ref="G227:G234" si="9">F227*D227</f>
        <v>0</v>
      </c>
      <c r="H227" s="108" t="s">
        <v>114</v>
      </c>
    </row>
    <row r="228" spans="1:8">
      <c r="A228" s="38"/>
      <c r="B228" s="110" t="s">
        <v>115</v>
      </c>
      <c r="C228" s="108"/>
      <c r="D228" s="109">
        <f>G132</f>
        <v>0</v>
      </c>
      <c r="E228" s="109" t="s">
        <v>113</v>
      </c>
      <c r="F228" s="12">
        <v>150</v>
      </c>
      <c r="G228" s="109">
        <f t="shared" si="9"/>
        <v>0</v>
      </c>
      <c r="H228" s="108" t="s">
        <v>114</v>
      </c>
    </row>
    <row r="229" spans="1:8">
      <c r="A229" s="38"/>
      <c r="B229" s="110" t="s">
        <v>116</v>
      </c>
      <c r="C229" s="108"/>
      <c r="D229" s="109">
        <f>G124</f>
        <v>3</v>
      </c>
      <c r="E229" s="109" t="s">
        <v>113</v>
      </c>
      <c r="F229" s="12">
        <v>250</v>
      </c>
      <c r="G229" s="109">
        <f t="shared" si="9"/>
        <v>750</v>
      </c>
      <c r="H229" s="108" t="s">
        <v>114</v>
      </c>
    </row>
    <row r="230" spans="1:8">
      <c r="A230" s="38"/>
      <c r="B230" s="110" t="s">
        <v>117</v>
      </c>
      <c r="C230" s="108"/>
      <c r="D230" s="109">
        <f>G160</f>
        <v>5</v>
      </c>
      <c r="E230" s="109" t="s">
        <v>113</v>
      </c>
      <c r="F230" s="12">
        <v>250</v>
      </c>
      <c r="G230" s="109">
        <f t="shared" si="9"/>
        <v>1250</v>
      </c>
      <c r="H230" s="108" t="s">
        <v>114</v>
      </c>
    </row>
    <row r="231" spans="1:8">
      <c r="A231" s="38"/>
      <c r="B231" s="110" t="s">
        <v>118</v>
      </c>
      <c r="C231" s="108"/>
      <c r="D231" s="109">
        <f>G175</f>
        <v>12</v>
      </c>
      <c r="E231" s="109" t="s">
        <v>113</v>
      </c>
      <c r="F231" s="12">
        <v>80</v>
      </c>
      <c r="G231" s="109">
        <f t="shared" si="9"/>
        <v>960</v>
      </c>
      <c r="H231" s="108" t="s">
        <v>114</v>
      </c>
    </row>
    <row r="232" spans="1:8">
      <c r="A232" s="38"/>
      <c r="B232" s="110" t="s">
        <v>410</v>
      </c>
      <c r="C232" s="108"/>
      <c r="D232" s="109">
        <f>G197</f>
        <v>0</v>
      </c>
      <c r="E232" s="109" t="s">
        <v>113</v>
      </c>
      <c r="F232" s="12">
        <v>100</v>
      </c>
      <c r="G232" s="109">
        <f t="shared" si="9"/>
        <v>0</v>
      </c>
      <c r="H232" s="108" t="s">
        <v>114</v>
      </c>
    </row>
    <row r="233" spans="1:8">
      <c r="A233" s="38"/>
      <c r="B233" s="111" t="s">
        <v>409</v>
      </c>
      <c r="C233" s="108"/>
      <c r="D233" s="109">
        <f>G207</f>
        <v>3</v>
      </c>
      <c r="E233" s="109" t="s">
        <v>113</v>
      </c>
      <c r="F233" s="12">
        <v>80</v>
      </c>
      <c r="G233" s="109">
        <f t="shared" si="9"/>
        <v>240</v>
      </c>
      <c r="H233" s="108" t="s">
        <v>114</v>
      </c>
    </row>
    <row r="234" spans="1:8">
      <c r="A234" s="38"/>
      <c r="B234" s="111" t="s">
        <v>412</v>
      </c>
      <c r="C234" s="108"/>
      <c r="D234" s="109">
        <f>G217</f>
        <v>2</v>
      </c>
      <c r="E234" s="109" t="s">
        <v>113</v>
      </c>
      <c r="F234" s="12">
        <v>60</v>
      </c>
      <c r="G234" s="109">
        <f t="shared" si="9"/>
        <v>120</v>
      </c>
      <c r="H234" s="108" t="s">
        <v>114</v>
      </c>
    </row>
    <row r="235" spans="1:8">
      <c r="A235" s="38"/>
      <c r="B235" s="111"/>
      <c r="C235" s="108"/>
      <c r="D235" s="109">
        <f>ROUNDUP(SUM(D227:D234),0)</f>
        <v>25</v>
      </c>
      <c r="E235" s="109"/>
      <c r="F235" s="109"/>
      <c r="G235" s="109">
        <f>ROUND(SUM(G227:G234),0)</f>
        <v>3320</v>
      </c>
      <c r="H235" s="108" t="s">
        <v>114</v>
      </c>
    </row>
    <row r="236" spans="1:8">
      <c r="A236" s="38"/>
      <c r="B236" s="111" t="s">
        <v>119</v>
      </c>
      <c r="C236" s="108"/>
      <c r="D236" s="109"/>
      <c r="E236" s="109"/>
      <c r="F236" s="109"/>
      <c r="G236" s="109">
        <f>ROUND(+G235*5%,0)</f>
        <v>166</v>
      </c>
      <c r="H236" s="108" t="s">
        <v>114</v>
      </c>
    </row>
    <row r="237" spans="1:8">
      <c r="A237" s="38"/>
      <c r="B237" s="111"/>
      <c r="C237" s="108"/>
      <c r="D237" s="109"/>
      <c r="E237" s="109"/>
      <c r="F237" s="109"/>
      <c r="G237" s="109"/>
      <c r="H237" s="108"/>
    </row>
    <row r="238" spans="1:8">
      <c r="A238" s="38"/>
      <c r="B238" s="111"/>
      <c r="C238" s="108"/>
      <c r="D238" s="109"/>
      <c r="E238" s="109"/>
      <c r="F238" s="109"/>
      <c r="G238" s="112">
        <f>SUM(G235:G237)</f>
        <v>3486</v>
      </c>
      <c r="H238" s="113" t="s">
        <v>120</v>
      </c>
    </row>
    <row r="239" spans="1:8">
      <c r="A239" s="38"/>
      <c r="B239" s="111"/>
      <c r="C239" s="108"/>
      <c r="D239" s="109"/>
      <c r="E239" s="109"/>
      <c r="F239" s="112" t="s">
        <v>121</v>
      </c>
      <c r="G239" s="112">
        <f>ROUNDUP((G238/1000),0)</f>
        <v>4</v>
      </c>
      <c r="H239" s="113" t="s">
        <v>122</v>
      </c>
    </row>
    <row r="240" spans="1:8">
      <c r="A240" s="10"/>
      <c r="B240" s="114"/>
      <c r="C240" s="11"/>
      <c r="D240" s="11"/>
      <c r="E240" s="11"/>
      <c r="F240" s="11"/>
      <c r="G240" s="11"/>
      <c r="H240" s="11"/>
    </row>
    <row r="241" spans="1:8">
      <c r="A241" s="38">
        <f>A226+1</f>
        <v>11</v>
      </c>
      <c r="B241" s="37" t="s">
        <v>123</v>
      </c>
      <c r="C241" s="11"/>
      <c r="D241" s="11"/>
      <c r="E241" s="11"/>
      <c r="F241" s="11"/>
      <c r="G241" s="11"/>
      <c r="H241" s="11"/>
    </row>
    <row r="242" spans="1:8">
      <c r="A242" s="10"/>
      <c r="B242" s="29" t="str">
        <f>+B91</f>
        <v>Under Footing For Stair Case</v>
      </c>
      <c r="C242" s="11"/>
      <c r="D242" s="11"/>
      <c r="E242" s="11"/>
      <c r="F242" s="11"/>
      <c r="G242" s="35"/>
      <c r="H242" s="33"/>
    </row>
    <row r="243" spans="1:8">
      <c r="A243" s="10"/>
      <c r="B243" s="114" t="str">
        <f>+B92</f>
        <v>F-2</v>
      </c>
      <c r="C243" s="11">
        <f>+C92</f>
        <v>0</v>
      </c>
      <c r="D243" s="11">
        <f>(D92*2)+(E92*2)</f>
        <v>7.2</v>
      </c>
      <c r="E243" s="11"/>
      <c r="F243" s="12">
        <f>+F92</f>
        <v>0.55000000000000004</v>
      </c>
      <c r="G243" s="35">
        <f>PRODUCT(C243:F243)</f>
        <v>0</v>
      </c>
      <c r="H243" s="33" t="s">
        <v>6</v>
      </c>
    </row>
    <row r="244" spans="1:8">
      <c r="A244" s="63"/>
      <c r="B244" s="178"/>
      <c r="C244" s="159"/>
      <c r="D244" s="159"/>
      <c r="E244" s="159"/>
      <c r="F244" s="152"/>
      <c r="G244" s="42"/>
      <c r="H244" s="40"/>
    </row>
    <row r="245" spans="1:8">
      <c r="A245" s="10"/>
      <c r="B245" s="29" t="s">
        <v>269</v>
      </c>
      <c r="C245" s="11"/>
      <c r="D245" s="11"/>
      <c r="E245" s="11"/>
      <c r="F245" s="11"/>
      <c r="G245" s="36">
        <f>ROUND(SUM(G243:G244)*1.05,0)</f>
        <v>0</v>
      </c>
      <c r="H245" s="38" t="s">
        <v>6</v>
      </c>
    </row>
    <row r="246" spans="1:8">
      <c r="A246" s="10"/>
      <c r="B246" s="29"/>
      <c r="C246" s="11"/>
      <c r="D246" s="11"/>
      <c r="E246" s="11"/>
      <c r="F246" s="11"/>
      <c r="G246" s="36"/>
      <c r="H246" s="38"/>
    </row>
    <row r="247" spans="1:8">
      <c r="A247" s="10"/>
      <c r="B247" s="29" t="str">
        <f>+B96</f>
        <v>RCC Columns</v>
      </c>
      <c r="C247" s="11"/>
      <c r="D247" s="11"/>
      <c r="E247" s="11"/>
      <c r="F247" s="11"/>
      <c r="G247" s="11"/>
      <c r="H247" s="11"/>
    </row>
    <row r="248" spans="1:8">
      <c r="A248" s="10"/>
      <c r="B248" s="29" t="str">
        <f>+B98</f>
        <v>Below FFL For Stiar Case</v>
      </c>
      <c r="C248" s="11"/>
      <c r="D248" s="11"/>
      <c r="E248" s="11"/>
      <c r="F248" s="11"/>
      <c r="G248" s="11"/>
      <c r="H248" s="11"/>
    </row>
    <row r="249" spans="1:8">
      <c r="A249" s="10"/>
      <c r="B249" s="114" t="str">
        <f>+B99</f>
        <v>C2</v>
      </c>
      <c r="C249" s="11">
        <f>+C99</f>
        <v>0</v>
      </c>
      <c r="D249" s="11">
        <f>+(D99+E99)*2</f>
        <v>1.36</v>
      </c>
      <c r="E249" s="11"/>
      <c r="F249" s="12">
        <f>+F99</f>
        <v>2.5499999999999998</v>
      </c>
      <c r="G249" s="35">
        <f>PRODUCT(C249:F249)</f>
        <v>0</v>
      </c>
      <c r="H249" s="33" t="s">
        <v>6</v>
      </c>
    </row>
    <row r="250" spans="1:8">
      <c r="A250" s="63"/>
      <c r="B250" s="178"/>
      <c r="C250" s="159"/>
      <c r="D250" s="159"/>
      <c r="E250" s="159"/>
      <c r="F250" s="152"/>
      <c r="G250" s="42"/>
      <c r="H250" s="40"/>
    </row>
    <row r="251" spans="1:8">
      <c r="A251" s="10"/>
      <c r="B251" s="29"/>
      <c r="C251" s="11"/>
      <c r="D251" s="11"/>
      <c r="E251" s="11"/>
      <c r="F251" s="11"/>
      <c r="G251" s="36">
        <f>ROUND(SUM(G249:G250)*1.05,0)</f>
        <v>0</v>
      </c>
      <c r="H251" s="38" t="s">
        <v>6</v>
      </c>
    </row>
    <row r="252" spans="1:8">
      <c r="A252" s="10"/>
      <c r="B252" s="29" t="str">
        <f>+B103</f>
        <v>RCC for columns(above FFL upto GF)  For Stair Case</v>
      </c>
      <c r="C252" s="11"/>
      <c r="D252" s="11"/>
      <c r="E252" s="11"/>
      <c r="F252" s="11"/>
      <c r="G252" s="11"/>
      <c r="H252" s="11"/>
    </row>
    <row r="253" spans="1:8">
      <c r="A253" s="10"/>
      <c r="B253" s="114" t="str">
        <f>+B104</f>
        <v>C2</v>
      </c>
      <c r="C253" s="11">
        <f>+C104</f>
        <v>0</v>
      </c>
      <c r="D253" s="11">
        <f>+(D104+E104)*2</f>
        <v>1.36</v>
      </c>
      <c r="E253" s="11"/>
      <c r="F253" s="12">
        <f>+F104</f>
        <v>3</v>
      </c>
      <c r="G253" s="35">
        <f>PRODUCT(C253:F253)</f>
        <v>0</v>
      </c>
      <c r="H253" s="33" t="s">
        <v>6</v>
      </c>
    </row>
    <row r="254" spans="1:8">
      <c r="A254" s="63"/>
      <c r="B254" s="178"/>
      <c r="C254" s="159"/>
      <c r="D254" s="159"/>
      <c r="E254" s="159"/>
      <c r="F254" s="152"/>
      <c r="G254" s="42"/>
      <c r="H254" s="40"/>
    </row>
    <row r="255" spans="1:8">
      <c r="A255" s="10"/>
      <c r="B255" s="114"/>
      <c r="C255" s="11"/>
      <c r="D255" s="11"/>
      <c r="E255" s="11"/>
      <c r="F255" s="12"/>
      <c r="G255" s="36">
        <f>ROUND(SUM(G253:G254)*1.05,0)</f>
        <v>0</v>
      </c>
      <c r="H255" s="38" t="s">
        <v>6</v>
      </c>
    </row>
    <row r="256" spans="1:8">
      <c r="A256" s="63"/>
      <c r="B256" s="29" t="str">
        <f>+B108</f>
        <v>FIRST FLOOR</v>
      </c>
      <c r="C256" s="11"/>
      <c r="D256" s="11"/>
      <c r="E256" s="159"/>
      <c r="F256" s="12"/>
      <c r="G256" s="45"/>
      <c r="H256" s="44"/>
    </row>
    <row r="257" spans="1:8">
      <c r="A257" s="63"/>
      <c r="B257" s="114" t="str">
        <f>+B109</f>
        <v>RCC Coulmn For First Floor</v>
      </c>
      <c r="C257" s="11"/>
      <c r="D257" s="11"/>
      <c r="E257" s="159"/>
      <c r="F257" s="12"/>
      <c r="G257" s="45"/>
      <c r="H257" s="44"/>
    </row>
    <row r="258" spans="1:8">
      <c r="A258" s="63"/>
      <c r="B258" s="114" t="str">
        <f>+B110</f>
        <v>C1</v>
      </c>
      <c r="C258" s="11">
        <f>+C110</f>
        <v>8</v>
      </c>
      <c r="D258" s="11">
        <f>+(D110+E110)*2</f>
        <v>1.36</v>
      </c>
      <c r="E258" s="159"/>
      <c r="F258" s="12">
        <f>+F110</f>
        <v>3.3</v>
      </c>
      <c r="G258" s="35">
        <f t="shared" ref="G258" si="10">PRODUCT(C258:F258)</f>
        <v>35.904000000000003</v>
      </c>
      <c r="H258" s="33" t="s">
        <v>6</v>
      </c>
    </row>
    <row r="259" spans="1:8">
      <c r="A259" s="63"/>
      <c r="B259" s="114"/>
      <c r="C259" s="11"/>
      <c r="D259" s="11"/>
      <c r="E259" s="159"/>
      <c r="F259" s="12"/>
      <c r="G259" s="35"/>
      <c r="H259" s="33"/>
    </row>
    <row r="260" spans="1:8">
      <c r="A260" s="63"/>
      <c r="B260" s="114"/>
      <c r="C260" s="11"/>
      <c r="D260" s="11"/>
      <c r="E260" s="159"/>
      <c r="F260" s="12"/>
      <c r="G260" s="36">
        <f>ROUND(SUM(G258:G259)*1.05,0)</f>
        <v>38</v>
      </c>
      <c r="H260" s="38" t="s">
        <v>6</v>
      </c>
    </row>
    <row r="261" spans="1:8">
      <c r="A261" s="63"/>
      <c r="B261" s="29" t="str">
        <f>+B114</f>
        <v>Head Room</v>
      </c>
      <c r="C261" s="11"/>
      <c r="D261" s="11"/>
      <c r="E261" s="159"/>
      <c r="F261" s="12"/>
      <c r="G261" s="45"/>
      <c r="H261" s="44"/>
    </row>
    <row r="262" spans="1:8">
      <c r="A262" s="63"/>
      <c r="B262" s="114" t="str">
        <f>+B115</f>
        <v>RCC Coulmn For Head Room</v>
      </c>
      <c r="C262" s="11"/>
      <c r="D262" s="11"/>
      <c r="E262" s="159"/>
      <c r="F262" s="12"/>
      <c r="G262" s="45"/>
      <c r="H262" s="44"/>
    </row>
    <row r="263" spans="1:8">
      <c r="A263" s="63"/>
      <c r="B263" s="114" t="str">
        <f>+B116</f>
        <v>C1</v>
      </c>
      <c r="C263" s="11">
        <f>+C116</f>
        <v>0</v>
      </c>
      <c r="D263" s="11">
        <f>+(D116+E116)*2</f>
        <v>1.36</v>
      </c>
      <c r="E263" s="159"/>
      <c r="F263" s="12">
        <f>+F116</f>
        <v>2.8</v>
      </c>
      <c r="G263" s="35">
        <f t="shared" ref="G263" si="11">PRODUCT(C263:F263)</f>
        <v>0</v>
      </c>
      <c r="H263" s="33" t="s">
        <v>6</v>
      </c>
    </row>
    <row r="264" spans="1:8">
      <c r="A264" s="63"/>
      <c r="B264" s="114"/>
      <c r="C264" s="11"/>
      <c r="D264" s="11"/>
      <c r="E264" s="159"/>
      <c r="F264" s="12"/>
      <c r="G264" s="35"/>
      <c r="H264" s="33"/>
    </row>
    <row r="265" spans="1:8">
      <c r="A265" s="63"/>
      <c r="B265" s="114"/>
      <c r="C265" s="11"/>
      <c r="D265" s="11"/>
      <c r="E265" s="159"/>
      <c r="F265" s="159"/>
      <c r="G265" s="36">
        <f>ROUND(SUM(G263:G264)*1.05,0)</f>
        <v>0</v>
      </c>
      <c r="H265" s="38" t="s">
        <v>6</v>
      </c>
    </row>
    <row r="266" spans="1:8">
      <c r="A266" s="10"/>
      <c r="B266" s="114"/>
      <c r="C266" s="11"/>
      <c r="D266" s="11"/>
      <c r="E266" s="11"/>
      <c r="F266" s="11"/>
      <c r="G266" s="11"/>
      <c r="H266" s="11"/>
    </row>
    <row r="267" spans="1:8">
      <c r="A267" s="10"/>
      <c r="B267" s="29" t="s">
        <v>124</v>
      </c>
      <c r="C267" s="33"/>
      <c r="D267" s="36" t="s">
        <v>79</v>
      </c>
      <c r="E267" s="36"/>
      <c r="F267" s="11"/>
      <c r="G267" s="115">
        <f>G251</f>
        <v>0</v>
      </c>
      <c r="H267" s="38" t="s">
        <v>6</v>
      </c>
    </row>
    <row r="268" spans="1:8">
      <c r="A268" s="10"/>
      <c r="B268" s="29" t="s">
        <v>124</v>
      </c>
      <c r="C268" s="144" t="s">
        <v>233</v>
      </c>
      <c r="D268" s="145"/>
      <c r="E268" s="146"/>
      <c r="F268" s="11"/>
      <c r="G268" s="115">
        <f>G255</f>
        <v>0</v>
      </c>
      <c r="H268" s="38" t="s">
        <v>6</v>
      </c>
    </row>
    <row r="269" spans="1:8">
      <c r="A269" s="63"/>
      <c r="B269" s="29" t="s">
        <v>124</v>
      </c>
      <c r="C269" s="33"/>
      <c r="D269" s="36" t="s">
        <v>219</v>
      </c>
      <c r="E269" s="36"/>
      <c r="F269" s="159"/>
      <c r="G269" s="117">
        <f>G260</f>
        <v>38</v>
      </c>
      <c r="H269" s="38" t="s">
        <v>6</v>
      </c>
    </row>
    <row r="270" spans="1:8">
      <c r="A270" s="63"/>
      <c r="B270" s="29" t="s">
        <v>124</v>
      </c>
      <c r="C270" s="33"/>
      <c r="D270" s="36" t="s">
        <v>226</v>
      </c>
      <c r="E270" s="36"/>
      <c r="F270" s="159"/>
      <c r="G270" s="117">
        <f>G265</f>
        <v>0</v>
      </c>
      <c r="H270" s="38" t="s">
        <v>6</v>
      </c>
    </row>
    <row r="271" spans="1:8">
      <c r="A271" s="10"/>
      <c r="B271" s="29"/>
      <c r="C271" s="10"/>
      <c r="D271" s="10"/>
      <c r="E271" s="651" t="s">
        <v>110</v>
      </c>
      <c r="F271" s="652"/>
      <c r="G271" s="115">
        <f>SUM(G267:G270)</f>
        <v>38</v>
      </c>
      <c r="H271" s="38" t="s">
        <v>6</v>
      </c>
    </row>
    <row r="272" spans="1:8">
      <c r="A272" s="63"/>
      <c r="B272" s="126"/>
      <c r="C272" s="63"/>
      <c r="D272" s="63"/>
      <c r="E272" s="259"/>
      <c r="F272" s="260"/>
      <c r="G272" s="117"/>
      <c r="H272" s="44"/>
    </row>
    <row r="273" spans="1:8">
      <c r="A273" s="10"/>
      <c r="B273" s="29" t="s">
        <v>126</v>
      </c>
      <c r="C273" s="11"/>
      <c r="D273" s="11"/>
      <c r="E273" s="11"/>
      <c r="F273" s="11"/>
      <c r="G273" s="11"/>
      <c r="H273" s="11"/>
    </row>
    <row r="274" spans="1:8">
      <c r="A274" s="10"/>
      <c r="B274" s="29" t="str">
        <f>B127</f>
        <v>Horizontal  Beams</v>
      </c>
      <c r="C274" s="11"/>
      <c r="D274" s="11"/>
      <c r="E274" s="11"/>
      <c r="F274" s="11"/>
      <c r="G274" s="35"/>
      <c r="H274" s="33"/>
    </row>
    <row r="275" spans="1:8">
      <c r="A275" s="10"/>
      <c r="B275" s="114" t="str">
        <f>B128</f>
        <v>PB1</v>
      </c>
      <c r="C275" s="11">
        <f>C128</f>
        <v>0</v>
      </c>
      <c r="D275" s="11">
        <f>D128</f>
        <v>3</v>
      </c>
      <c r="E275" s="11"/>
      <c r="F275" s="11">
        <f>F128*2</f>
        <v>0.6</v>
      </c>
      <c r="G275" s="35">
        <f t="shared" ref="G275:G277" si="12">PRODUCT(C275:F275)</f>
        <v>0</v>
      </c>
      <c r="H275" s="33" t="s">
        <v>6</v>
      </c>
    </row>
    <row r="276" spans="1:8">
      <c r="A276" s="10"/>
      <c r="B276" s="29" t="str">
        <f>B129</f>
        <v>Vertical  Beams</v>
      </c>
      <c r="C276" s="11"/>
      <c r="D276" s="11"/>
      <c r="E276" s="11"/>
      <c r="F276" s="11"/>
      <c r="G276" s="35"/>
      <c r="H276" s="33"/>
    </row>
    <row r="277" spans="1:8">
      <c r="A277" s="10"/>
      <c r="B277" s="114" t="str">
        <f>B130</f>
        <v>PB1</v>
      </c>
      <c r="C277" s="11">
        <f>C130</f>
        <v>0</v>
      </c>
      <c r="D277" s="11">
        <f>D130</f>
        <v>5.75</v>
      </c>
      <c r="E277" s="11"/>
      <c r="F277" s="11">
        <f>F130*2</f>
        <v>0.6</v>
      </c>
      <c r="G277" s="35">
        <f t="shared" si="12"/>
        <v>0</v>
      </c>
      <c r="H277" s="33" t="s">
        <v>6</v>
      </c>
    </row>
    <row r="278" spans="1:8">
      <c r="A278" s="63"/>
      <c r="B278" s="178"/>
      <c r="C278" s="159"/>
      <c r="D278" s="159"/>
      <c r="E278" s="159"/>
      <c r="F278" s="159"/>
      <c r="G278" s="42"/>
      <c r="H278" s="40"/>
    </row>
    <row r="279" spans="1:8">
      <c r="A279" s="10"/>
      <c r="B279" s="114"/>
      <c r="C279" s="11"/>
      <c r="D279" s="11"/>
      <c r="E279" s="11"/>
      <c r="F279" s="11"/>
      <c r="G279" s="36">
        <f>ROUND(SUM(G275:G278)*1.05,0)</f>
        <v>0</v>
      </c>
      <c r="H279" s="38" t="s">
        <v>6</v>
      </c>
    </row>
    <row r="280" spans="1:8">
      <c r="A280" s="10"/>
      <c r="B280" s="29" t="s">
        <v>127</v>
      </c>
      <c r="C280" s="11"/>
      <c r="D280" s="11"/>
      <c r="E280" s="11"/>
      <c r="F280" s="11"/>
      <c r="G280" s="11"/>
      <c r="H280" s="11"/>
    </row>
    <row r="281" spans="1:8">
      <c r="A281" s="10"/>
      <c r="B281" s="29" t="str">
        <f>B135</f>
        <v>Ground Floor For Stair Case</v>
      </c>
      <c r="C281" s="11"/>
      <c r="D281" s="11"/>
      <c r="E281" s="11"/>
      <c r="F281" s="11"/>
      <c r="G281" s="11"/>
      <c r="H281" s="11"/>
    </row>
    <row r="282" spans="1:8">
      <c r="A282" s="10"/>
      <c r="B282" s="29" t="str">
        <f>B136</f>
        <v>Horizontal  Beams</v>
      </c>
      <c r="C282" s="12"/>
      <c r="D282" s="12"/>
      <c r="E282" s="12"/>
      <c r="F282" s="12"/>
      <c r="G282" s="11"/>
      <c r="H282" s="11"/>
    </row>
    <row r="283" spans="1:8">
      <c r="A283" s="10"/>
      <c r="B283" s="114" t="str">
        <f>B137</f>
        <v>RB1</v>
      </c>
      <c r="C283" s="11">
        <f>C137</f>
        <v>0</v>
      </c>
      <c r="D283" s="11">
        <f>D137</f>
        <v>3</v>
      </c>
      <c r="E283" s="12"/>
      <c r="F283" s="12">
        <f>E137+F137*2</f>
        <v>1.08</v>
      </c>
      <c r="G283" s="35">
        <f t="shared" ref="G283:G285" si="13">PRODUCT(C283:F283)</f>
        <v>0</v>
      </c>
      <c r="H283" s="33" t="s">
        <v>6</v>
      </c>
    </row>
    <row r="284" spans="1:8">
      <c r="A284" s="10"/>
      <c r="B284" s="29" t="str">
        <f>B138</f>
        <v>Vertical  Beams</v>
      </c>
      <c r="C284" s="11"/>
      <c r="D284" s="11"/>
      <c r="E284" s="12"/>
      <c r="F284" s="12"/>
      <c r="G284" s="35"/>
      <c r="H284" s="33"/>
    </row>
    <row r="285" spans="1:8">
      <c r="A285" s="10"/>
      <c r="B285" s="114" t="str">
        <f>B139</f>
        <v>RB2</v>
      </c>
      <c r="C285" s="11">
        <f>C139</f>
        <v>0</v>
      </c>
      <c r="D285" s="11">
        <f>D139</f>
        <v>5.75</v>
      </c>
      <c r="E285" s="12"/>
      <c r="F285" s="12">
        <f>E139+F139*2</f>
        <v>1.08</v>
      </c>
      <c r="G285" s="35">
        <f t="shared" si="13"/>
        <v>0</v>
      </c>
      <c r="H285" s="33" t="s">
        <v>6</v>
      </c>
    </row>
    <row r="286" spans="1:8">
      <c r="A286" s="63"/>
      <c r="B286" s="178"/>
      <c r="C286" s="159"/>
      <c r="D286" s="159"/>
      <c r="E286" s="152"/>
      <c r="F286" s="152"/>
      <c r="G286" s="42"/>
      <c r="H286" s="40"/>
    </row>
    <row r="287" spans="1:8">
      <c r="A287" s="10"/>
      <c r="B287" s="114"/>
      <c r="C287" s="11"/>
      <c r="D287" s="11"/>
      <c r="E287" s="12"/>
      <c r="F287" s="12"/>
      <c r="G287" s="36">
        <f>ROUND(SUM(G283:G286)*1.05,0)</f>
        <v>0</v>
      </c>
      <c r="H287" s="38" t="s">
        <v>6</v>
      </c>
    </row>
    <row r="288" spans="1:8">
      <c r="A288" s="63"/>
      <c r="B288" s="29" t="str">
        <f>B142</f>
        <v>FIRST FLOOR</v>
      </c>
      <c r="C288" s="11"/>
      <c r="D288" s="11"/>
      <c r="E288" s="12"/>
      <c r="F288" s="12"/>
      <c r="G288" s="45"/>
      <c r="H288" s="44"/>
    </row>
    <row r="289" spans="1:8">
      <c r="A289" s="63"/>
      <c r="B289" s="114" t="str">
        <f>B143</f>
        <v>Horizontal  Beams</v>
      </c>
      <c r="C289" s="11"/>
      <c r="D289" s="11"/>
      <c r="E289" s="12"/>
      <c r="F289" s="12"/>
      <c r="G289" s="45"/>
      <c r="H289" s="44"/>
    </row>
    <row r="290" spans="1:8">
      <c r="A290" s="63"/>
      <c r="B290" s="114" t="str">
        <f>B144</f>
        <v>RB1</v>
      </c>
      <c r="C290" s="11">
        <f>C144</f>
        <v>2</v>
      </c>
      <c r="D290" s="11">
        <f>D144</f>
        <v>14.16</v>
      </c>
      <c r="E290" s="12"/>
      <c r="F290" s="12">
        <f>E144+F144*2</f>
        <v>1.08</v>
      </c>
      <c r="G290" s="35">
        <f>PRODUCT(C290:F290)</f>
        <v>30.585600000000003</v>
      </c>
      <c r="H290" s="33" t="s">
        <v>6</v>
      </c>
    </row>
    <row r="291" spans="1:8">
      <c r="A291" s="63"/>
      <c r="B291" s="114" t="str">
        <f>B145</f>
        <v>Vertical  Beams</v>
      </c>
      <c r="C291" s="11"/>
      <c r="D291" s="11"/>
      <c r="E291" s="12"/>
      <c r="F291" s="12"/>
      <c r="G291" s="45"/>
      <c r="H291" s="44"/>
    </row>
    <row r="292" spans="1:8">
      <c r="A292" s="63"/>
      <c r="B292" s="114" t="str">
        <f>B146</f>
        <v>RB2</v>
      </c>
      <c r="C292" s="11">
        <f>C146</f>
        <v>3</v>
      </c>
      <c r="D292" s="11">
        <f>D146</f>
        <v>6.6400000000000006</v>
      </c>
      <c r="E292" s="12"/>
      <c r="F292" s="12">
        <f>E146+F146*2</f>
        <v>1.08</v>
      </c>
      <c r="G292" s="35">
        <f>PRODUCT(C292:F292)</f>
        <v>21.513600000000004</v>
      </c>
      <c r="H292" s="33" t="s">
        <v>6</v>
      </c>
    </row>
    <row r="293" spans="1:8">
      <c r="A293" s="63"/>
      <c r="B293" s="178"/>
      <c r="C293" s="159"/>
      <c r="D293" s="159"/>
      <c r="E293" s="152"/>
      <c r="F293" s="152"/>
      <c r="G293" s="42"/>
      <c r="H293" s="40"/>
    </row>
    <row r="294" spans="1:8">
      <c r="A294" s="63"/>
      <c r="B294" s="114"/>
      <c r="C294" s="11"/>
      <c r="D294" s="11"/>
      <c r="E294" s="12"/>
      <c r="F294" s="12"/>
      <c r="G294" s="36">
        <f>ROUND(SUM(G290:G293)*1.05,0)</f>
        <v>55</v>
      </c>
      <c r="H294" s="38" t="s">
        <v>6</v>
      </c>
    </row>
    <row r="295" spans="1:8">
      <c r="A295" s="63"/>
      <c r="B295" s="29" t="str">
        <f>B149</f>
        <v>HEAD ROOM FLOOR</v>
      </c>
      <c r="C295" s="11"/>
      <c r="D295" s="11"/>
      <c r="E295" s="12"/>
      <c r="F295" s="12"/>
      <c r="G295" s="45"/>
      <c r="H295" s="44"/>
    </row>
    <row r="296" spans="1:8">
      <c r="A296" s="63"/>
      <c r="B296" s="114" t="str">
        <f>B150</f>
        <v>Horizontal  Beams</v>
      </c>
      <c r="C296" s="11"/>
      <c r="D296" s="11"/>
      <c r="E296" s="12"/>
      <c r="F296" s="12"/>
      <c r="G296" s="45"/>
      <c r="H296" s="44"/>
    </row>
    <row r="297" spans="1:8">
      <c r="A297" s="63"/>
      <c r="B297" s="114" t="str">
        <f>B151</f>
        <v>RB1</v>
      </c>
      <c r="C297" s="11">
        <f>C151</f>
        <v>0</v>
      </c>
      <c r="D297" s="11">
        <f>D151</f>
        <v>3</v>
      </c>
      <c r="E297" s="12"/>
      <c r="F297" s="12">
        <f>E151+F151*2</f>
        <v>1.08</v>
      </c>
      <c r="G297" s="35">
        <f>PRODUCT(C297:F297)</f>
        <v>0</v>
      </c>
      <c r="H297" s="33" t="s">
        <v>6</v>
      </c>
    </row>
    <row r="298" spans="1:8">
      <c r="A298" s="63"/>
      <c r="B298" s="114" t="str">
        <f>B152</f>
        <v>Vertical  Beams</v>
      </c>
      <c r="C298" s="11"/>
      <c r="D298" s="11"/>
      <c r="E298" s="12"/>
      <c r="F298" s="12"/>
      <c r="G298" s="45"/>
      <c r="H298" s="44"/>
    </row>
    <row r="299" spans="1:8">
      <c r="A299" s="63"/>
      <c r="B299" s="114" t="str">
        <f>B153</f>
        <v>RB2</v>
      </c>
      <c r="C299" s="11">
        <f>C153</f>
        <v>0</v>
      </c>
      <c r="D299" s="11">
        <f>D153</f>
        <v>6.6400000000000006</v>
      </c>
      <c r="E299" s="12"/>
      <c r="F299" s="12">
        <f>E153+F153*2</f>
        <v>1.08</v>
      </c>
      <c r="G299" s="35">
        <f>PRODUCT(C299:F299)</f>
        <v>0</v>
      </c>
      <c r="H299" s="33" t="s">
        <v>6</v>
      </c>
    </row>
    <row r="300" spans="1:8">
      <c r="A300" s="63"/>
      <c r="B300" s="114"/>
      <c r="C300" s="11"/>
      <c r="D300" s="11"/>
      <c r="E300" s="12"/>
      <c r="F300" s="12"/>
      <c r="G300" s="35"/>
      <c r="H300" s="33"/>
    </row>
    <row r="301" spans="1:8">
      <c r="A301" s="63"/>
      <c r="B301" s="153"/>
      <c r="C301" s="152"/>
      <c r="D301" s="152"/>
      <c r="E301" s="152"/>
      <c r="F301" s="152"/>
      <c r="G301" s="36">
        <f>ROUND(SUM(G297:G300)*1.05,0)</f>
        <v>0</v>
      </c>
      <c r="H301" s="38" t="s">
        <v>6</v>
      </c>
    </row>
    <row r="302" spans="1:8">
      <c r="A302" s="10"/>
      <c r="B302" s="13"/>
      <c r="C302" s="12"/>
      <c r="D302" s="12"/>
      <c r="E302" s="12"/>
      <c r="F302" s="12"/>
      <c r="G302" s="36"/>
      <c r="H302" s="38"/>
    </row>
    <row r="303" spans="1:8">
      <c r="A303" s="10"/>
      <c r="B303" s="29" t="s">
        <v>128</v>
      </c>
      <c r="C303" s="10"/>
      <c r="D303" s="10" t="s">
        <v>80</v>
      </c>
      <c r="E303" s="12"/>
      <c r="F303" s="12"/>
      <c r="G303" s="115">
        <f>G287</f>
        <v>0</v>
      </c>
      <c r="H303" s="38" t="s">
        <v>6</v>
      </c>
    </row>
    <row r="304" spans="1:8">
      <c r="A304" s="63"/>
      <c r="B304" s="29" t="s">
        <v>128</v>
      </c>
      <c r="C304" s="10"/>
      <c r="D304" s="10" t="s">
        <v>229</v>
      </c>
      <c r="E304" s="12"/>
      <c r="F304" s="12"/>
      <c r="G304" s="117">
        <f>G294</f>
        <v>55</v>
      </c>
      <c r="H304" s="38" t="s">
        <v>6</v>
      </c>
    </row>
    <row r="305" spans="1:8">
      <c r="A305" s="63"/>
      <c r="B305" s="29" t="s">
        <v>128</v>
      </c>
      <c r="C305" s="10"/>
      <c r="D305" s="10" t="s">
        <v>224</v>
      </c>
      <c r="E305" s="12"/>
      <c r="F305" s="12"/>
      <c r="G305" s="117">
        <f>G301</f>
        <v>0</v>
      </c>
      <c r="H305" s="38" t="s">
        <v>6</v>
      </c>
    </row>
    <row r="306" spans="1:8">
      <c r="A306" s="10"/>
      <c r="B306" s="29"/>
      <c r="C306" s="10"/>
      <c r="D306" s="10"/>
      <c r="E306" s="651" t="s">
        <v>110</v>
      </c>
      <c r="F306" s="652"/>
      <c r="G306" s="115">
        <f>SUM(G303:G305)</f>
        <v>55</v>
      </c>
      <c r="H306" s="38" t="s">
        <v>6</v>
      </c>
    </row>
    <row r="307" spans="1:8">
      <c r="A307" s="10"/>
      <c r="B307" s="29" t="s">
        <v>129</v>
      </c>
      <c r="C307" s="11"/>
      <c r="D307" s="11"/>
      <c r="E307" s="11"/>
      <c r="F307" s="11"/>
      <c r="G307" s="11"/>
      <c r="H307" s="11"/>
    </row>
    <row r="308" spans="1:8">
      <c r="A308" s="63"/>
      <c r="B308" s="13" t="str">
        <f>B163</f>
        <v>FIRST FLOOR</v>
      </c>
      <c r="C308" s="151"/>
      <c r="D308" s="12"/>
      <c r="E308" s="12"/>
      <c r="F308" s="152"/>
      <c r="G308" s="159"/>
      <c r="H308" s="159"/>
    </row>
    <row r="309" spans="1:8">
      <c r="A309" s="63"/>
      <c r="B309" s="13" t="str">
        <f>B164</f>
        <v>Oil Store</v>
      </c>
      <c r="C309" s="151">
        <f t="shared" ref="C309:E309" si="14">C164</f>
        <v>1</v>
      </c>
      <c r="D309" s="12">
        <f t="shared" si="14"/>
        <v>14.16</v>
      </c>
      <c r="E309" s="12">
        <f t="shared" si="14"/>
        <v>6.6400000000000006</v>
      </c>
      <c r="F309" s="152"/>
      <c r="G309" s="35">
        <f>PRODUCT(C309:F309)</f>
        <v>94.022400000000005</v>
      </c>
      <c r="H309" s="33" t="s">
        <v>6</v>
      </c>
    </row>
    <row r="310" spans="1:8">
      <c r="A310" s="63"/>
      <c r="B310" s="13"/>
      <c r="C310" s="151"/>
      <c r="D310" s="12"/>
      <c r="E310" s="12"/>
      <c r="F310" s="152"/>
      <c r="G310" s="35"/>
      <c r="H310" s="33"/>
    </row>
    <row r="311" spans="1:8">
      <c r="A311" s="63"/>
      <c r="B311" s="13"/>
      <c r="C311" s="151"/>
      <c r="D311" s="12"/>
      <c r="E311" s="12"/>
      <c r="F311" s="152"/>
      <c r="G311" s="36">
        <f>ROUND(SUM(G309:G310)*1.05,0)</f>
        <v>99</v>
      </c>
      <c r="H311" s="38" t="s">
        <v>6</v>
      </c>
    </row>
    <row r="312" spans="1:8">
      <c r="A312" s="63"/>
      <c r="B312" s="13" t="str">
        <f>B168</f>
        <v>HEAD ROOM FLOOR</v>
      </c>
      <c r="C312" s="151"/>
      <c r="D312" s="12"/>
      <c r="E312" s="12"/>
      <c r="F312" s="152"/>
      <c r="G312" s="159"/>
      <c r="H312" s="159"/>
    </row>
    <row r="313" spans="1:8">
      <c r="A313" s="10"/>
      <c r="B313" s="13" t="str">
        <f>B169</f>
        <v>Head Room Roof Area</v>
      </c>
      <c r="C313" s="151">
        <f t="shared" ref="C313:E313" si="15">C169</f>
        <v>0</v>
      </c>
      <c r="D313" s="12">
        <f t="shared" si="15"/>
        <v>3</v>
      </c>
      <c r="E313" s="12">
        <f t="shared" si="15"/>
        <v>6.6400000000000006</v>
      </c>
      <c r="F313" s="12"/>
      <c r="G313" s="35">
        <f t="shared" ref="G313" si="16">PRODUCT(C313:F313)</f>
        <v>0</v>
      </c>
      <c r="H313" s="33" t="s">
        <v>6</v>
      </c>
    </row>
    <row r="314" spans="1:8">
      <c r="A314" s="63"/>
      <c r="B314" s="13"/>
      <c r="C314" s="151"/>
      <c r="D314" s="12"/>
      <c r="E314" s="12"/>
      <c r="F314" s="152"/>
      <c r="G314" s="35"/>
      <c r="H314" s="33"/>
    </row>
    <row r="315" spans="1:8">
      <c r="A315" s="63"/>
      <c r="B315" s="13"/>
      <c r="C315" s="152"/>
      <c r="D315" s="152"/>
      <c r="E315" s="152"/>
      <c r="F315" s="152"/>
      <c r="G315" s="36">
        <f>ROUND(SUM(G313:G314)*1.05,0)</f>
        <v>0</v>
      </c>
      <c r="H315" s="38" t="s">
        <v>6</v>
      </c>
    </row>
    <row r="316" spans="1:8">
      <c r="A316" s="10"/>
      <c r="B316" s="13"/>
      <c r="C316" s="12"/>
      <c r="D316" s="12"/>
      <c r="E316" s="12"/>
      <c r="F316" s="12"/>
      <c r="G316" s="11"/>
      <c r="H316" s="11"/>
    </row>
    <row r="317" spans="1:8">
      <c r="A317" s="63"/>
      <c r="B317" s="116" t="s">
        <v>130</v>
      </c>
      <c r="C317" s="115"/>
      <c r="D317" s="10" t="s">
        <v>223</v>
      </c>
      <c r="E317" s="117"/>
      <c r="F317" s="117"/>
      <c r="G317" s="117">
        <f>G311</f>
        <v>99</v>
      </c>
      <c r="H317" s="38" t="s">
        <v>6</v>
      </c>
    </row>
    <row r="318" spans="1:8">
      <c r="A318" s="63"/>
      <c r="B318" s="116" t="s">
        <v>130</v>
      </c>
      <c r="C318" s="115"/>
      <c r="D318" s="10" t="s">
        <v>224</v>
      </c>
      <c r="E318" s="117"/>
      <c r="F318" s="117"/>
      <c r="G318" s="117">
        <f>G315</f>
        <v>0</v>
      </c>
      <c r="H318" s="38" t="s">
        <v>6</v>
      </c>
    </row>
    <row r="319" spans="1:8">
      <c r="A319" s="10"/>
      <c r="B319" s="116"/>
      <c r="C319" s="12"/>
      <c r="D319" s="10"/>
      <c r="E319" s="651" t="s">
        <v>110</v>
      </c>
      <c r="F319" s="652"/>
      <c r="G319" s="115">
        <f>SUM(G317:G318)</f>
        <v>99</v>
      </c>
      <c r="H319" s="38" t="s">
        <v>6</v>
      </c>
    </row>
    <row r="320" spans="1:8">
      <c r="A320" s="10"/>
      <c r="B320" s="29" t="s">
        <v>131</v>
      </c>
      <c r="C320" s="12"/>
      <c r="D320" s="12"/>
      <c r="E320" s="12"/>
      <c r="F320" s="12"/>
      <c r="G320" s="11"/>
      <c r="H320" s="11"/>
    </row>
    <row r="321" spans="1:8">
      <c r="A321" s="63"/>
      <c r="B321" s="116" t="str">
        <f t="shared" ref="B321:D326" si="17">+B178</f>
        <v>Ground Floor</v>
      </c>
      <c r="C321" s="152"/>
      <c r="D321" s="152"/>
      <c r="E321" s="152"/>
      <c r="F321" s="152"/>
      <c r="G321" s="159"/>
      <c r="H321" s="159"/>
    </row>
    <row r="322" spans="1:8">
      <c r="A322" s="10"/>
      <c r="B322" s="13" t="str">
        <f t="shared" si="17"/>
        <v>Staircase-1</v>
      </c>
      <c r="C322" s="12"/>
      <c r="D322" s="12"/>
      <c r="E322" s="12"/>
      <c r="F322" s="12"/>
      <c r="G322" s="11"/>
      <c r="H322" s="11"/>
    </row>
    <row r="323" spans="1:8">
      <c r="A323" s="10"/>
      <c r="B323" s="13" t="str">
        <f t="shared" si="17"/>
        <v>Waist slab First Flight</v>
      </c>
      <c r="C323" s="12">
        <f>+C180</f>
        <v>0</v>
      </c>
      <c r="D323" s="12">
        <f>+D180</f>
        <v>6</v>
      </c>
      <c r="E323" s="12">
        <f>+E180</f>
        <v>1.5</v>
      </c>
      <c r="F323" s="12"/>
      <c r="G323" s="35">
        <f>PRODUCT(C323:F323)</f>
        <v>0</v>
      </c>
      <c r="H323" s="33" t="s">
        <v>6</v>
      </c>
    </row>
    <row r="324" spans="1:8">
      <c r="A324" s="10"/>
      <c r="B324" s="13" t="str">
        <f t="shared" si="17"/>
        <v>Steps</v>
      </c>
      <c r="C324" s="12">
        <f t="shared" si="17"/>
        <v>0</v>
      </c>
      <c r="D324" s="12">
        <f t="shared" si="17"/>
        <v>1.2</v>
      </c>
      <c r="E324" s="12">
        <f>+E181/2</f>
        <v>0.15</v>
      </c>
      <c r="F324" s="11"/>
      <c r="G324" s="35">
        <f>PRODUCT(C324:F324)</f>
        <v>0</v>
      </c>
      <c r="H324" s="33" t="s">
        <v>6</v>
      </c>
    </row>
    <row r="325" spans="1:8">
      <c r="A325" s="10"/>
      <c r="B325" s="13" t="str">
        <f t="shared" si="17"/>
        <v>Midlanding</v>
      </c>
      <c r="C325" s="12">
        <f t="shared" si="17"/>
        <v>0</v>
      </c>
      <c r="D325" s="12">
        <f t="shared" si="17"/>
        <v>3</v>
      </c>
      <c r="E325" s="12">
        <f>+E182</f>
        <v>1.5</v>
      </c>
      <c r="F325" s="12"/>
      <c r="G325" s="35">
        <f>PRODUCT(C325:F325)</f>
        <v>0</v>
      </c>
      <c r="H325" s="33" t="s">
        <v>6</v>
      </c>
    </row>
    <row r="326" spans="1:8">
      <c r="A326" s="10"/>
      <c r="B326" s="13" t="str">
        <f t="shared" si="17"/>
        <v>Mid Landing Beam</v>
      </c>
      <c r="C326" s="12">
        <f>+C183</f>
        <v>0</v>
      </c>
      <c r="D326" s="12">
        <f t="shared" si="17"/>
        <v>2.17</v>
      </c>
      <c r="E326" s="12">
        <f>+E183+F183*2</f>
        <v>1.18</v>
      </c>
      <c r="F326" s="12"/>
      <c r="G326" s="35">
        <f>PRODUCT(C326:F326)</f>
        <v>0</v>
      </c>
      <c r="H326" s="33" t="s">
        <v>6</v>
      </c>
    </row>
    <row r="327" spans="1:8">
      <c r="A327" s="63"/>
      <c r="B327" s="153"/>
      <c r="C327" s="152"/>
      <c r="D327" s="152"/>
      <c r="E327" s="152"/>
      <c r="F327" s="152"/>
      <c r="G327" s="42"/>
      <c r="H327" s="40"/>
    </row>
    <row r="328" spans="1:8">
      <c r="A328" s="10"/>
      <c r="B328" s="13"/>
      <c r="C328" s="12"/>
      <c r="D328" s="12"/>
      <c r="E328" s="12"/>
      <c r="F328" s="12"/>
      <c r="G328" s="36">
        <f>ROUND(SUM(G323:G327)*1.05,0)</f>
        <v>0</v>
      </c>
      <c r="H328" s="38" t="s">
        <v>6</v>
      </c>
    </row>
    <row r="329" spans="1:8">
      <c r="A329" s="63"/>
      <c r="B329" s="116" t="str">
        <f t="shared" ref="B329" si="18">+B186</f>
        <v>First Floor</v>
      </c>
      <c r="C329" s="12"/>
      <c r="D329" s="12"/>
      <c r="E329" s="12"/>
      <c r="F329" s="152"/>
      <c r="G329" s="45"/>
      <c r="H329" s="44"/>
    </row>
    <row r="330" spans="1:8">
      <c r="A330" s="63"/>
      <c r="B330" s="13" t="str">
        <f>+B187</f>
        <v>Staircase-1</v>
      </c>
      <c r="C330" s="12"/>
      <c r="D330" s="12"/>
      <c r="E330" s="12"/>
      <c r="F330" s="152"/>
      <c r="G330" s="45"/>
      <c r="H330" s="44"/>
    </row>
    <row r="331" spans="1:8">
      <c r="A331" s="63"/>
      <c r="B331" s="13" t="str">
        <f t="shared" ref="B331:D334" si="19">+B188</f>
        <v>Waist slab First Flight</v>
      </c>
      <c r="C331" s="12">
        <f t="shared" si="19"/>
        <v>0</v>
      </c>
      <c r="D331" s="12">
        <f t="shared" si="19"/>
        <v>6</v>
      </c>
      <c r="E331" s="12">
        <f>+E188</f>
        <v>1.5</v>
      </c>
      <c r="F331" s="152"/>
      <c r="G331" s="35">
        <f>PRODUCT(C331:F331)</f>
        <v>0</v>
      </c>
      <c r="H331" s="33" t="s">
        <v>6</v>
      </c>
    </row>
    <row r="332" spans="1:8">
      <c r="A332" s="63"/>
      <c r="B332" s="13" t="str">
        <f t="shared" si="19"/>
        <v>Steps</v>
      </c>
      <c r="C332" s="12">
        <f t="shared" si="19"/>
        <v>0</v>
      </c>
      <c r="D332" s="12">
        <f t="shared" si="19"/>
        <v>1.2</v>
      </c>
      <c r="E332" s="12">
        <f>+E189/2</f>
        <v>0.15</v>
      </c>
      <c r="F332" s="152"/>
      <c r="G332" s="35">
        <f>PRODUCT(C332:F332)</f>
        <v>0</v>
      </c>
      <c r="H332" s="33" t="s">
        <v>6</v>
      </c>
    </row>
    <row r="333" spans="1:8">
      <c r="A333" s="63"/>
      <c r="B333" s="13" t="str">
        <f t="shared" si="19"/>
        <v>Midlanding</v>
      </c>
      <c r="C333" s="12">
        <f t="shared" si="19"/>
        <v>0</v>
      </c>
      <c r="D333" s="12">
        <f t="shared" si="19"/>
        <v>3</v>
      </c>
      <c r="E333" s="12">
        <f>+E190</f>
        <v>1.5</v>
      </c>
      <c r="F333" s="152"/>
      <c r="G333" s="35">
        <f>PRODUCT(C333:F333)</f>
        <v>0</v>
      </c>
      <c r="H333" s="33" t="s">
        <v>6</v>
      </c>
    </row>
    <row r="334" spans="1:8">
      <c r="A334" s="63"/>
      <c r="B334" s="13" t="str">
        <f t="shared" si="19"/>
        <v>Mid Landing Beam</v>
      </c>
      <c r="C334" s="12">
        <f t="shared" si="19"/>
        <v>0</v>
      </c>
      <c r="D334" s="12">
        <f t="shared" si="19"/>
        <v>2.17</v>
      </c>
      <c r="E334" s="12">
        <f t="shared" ref="E334" si="20">+E191+F191*2</f>
        <v>1.18</v>
      </c>
      <c r="F334" s="152"/>
      <c r="G334" s="35">
        <f>PRODUCT(C334:F334)</f>
        <v>0</v>
      </c>
      <c r="H334" s="33" t="s">
        <v>6</v>
      </c>
    </row>
    <row r="335" spans="1:8">
      <c r="A335" s="63"/>
      <c r="B335" s="153"/>
      <c r="C335" s="152"/>
      <c r="D335" s="152"/>
      <c r="E335" s="152"/>
      <c r="F335" s="152"/>
      <c r="G335" s="42"/>
      <c r="H335" s="40"/>
    </row>
    <row r="336" spans="1:8">
      <c r="A336" s="63"/>
      <c r="B336" s="153"/>
      <c r="C336" s="152"/>
      <c r="D336" s="152"/>
      <c r="E336" s="152"/>
      <c r="F336" s="152"/>
      <c r="G336" s="36">
        <f>ROUND(SUM(G331:G335)*1.05,0)</f>
        <v>0</v>
      </c>
      <c r="H336" s="38" t="s">
        <v>6</v>
      </c>
    </row>
    <row r="337" spans="1:8">
      <c r="A337" s="10"/>
      <c r="B337" s="13"/>
      <c r="C337" s="12"/>
      <c r="D337" s="12"/>
      <c r="E337" s="12"/>
      <c r="F337" s="12"/>
      <c r="G337" s="11"/>
      <c r="H337" s="11"/>
    </row>
    <row r="338" spans="1:8">
      <c r="A338" s="10"/>
      <c r="B338" s="116" t="s">
        <v>99</v>
      </c>
      <c r="C338" s="115"/>
      <c r="D338" s="115" t="str">
        <f>+D195</f>
        <v>Ground Floor</v>
      </c>
      <c r="E338" s="115"/>
      <c r="F338" s="115"/>
      <c r="G338" s="115">
        <f>G328</f>
        <v>0</v>
      </c>
      <c r="H338" s="38" t="s">
        <v>6</v>
      </c>
    </row>
    <row r="339" spans="1:8">
      <c r="A339" s="63"/>
      <c r="B339" s="116" t="s">
        <v>99</v>
      </c>
      <c r="C339" s="115"/>
      <c r="D339" s="115" t="str">
        <f>+D196</f>
        <v>First  Floor</v>
      </c>
      <c r="E339" s="115"/>
      <c r="F339" s="117"/>
      <c r="G339" s="117">
        <f>G336</f>
        <v>0</v>
      </c>
      <c r="H339" s="38" t="s">
        <v>6</v>
      </c>
    </row>
    <row r="340" spans="1:8">
      <c r="A340" s="63"/>
      <c r="B340" s="158"/>
      <c r="C340" s="117"/>
      <c r="D340" s="117"/>
      <c r="E340" s="651" t="s">
        <v>110</v>
      </c>
      <c r="F340" s="652"/>
      <c r="G340" s="115">
        <f>SUM(G338:G339)</f>
        <v>0</v>
      </c>
      <c r="H340" s="38" t="s">
        <v>6</v>
      </c>
    </row>
    <row r="341" spans="1:8">
      <c r="A341" s="10"/>
      <c r="B341" s="13"/>
      <c r="C341" s="12"/>
      <c r="D341" s="12"/>
      <c r="E341" s="12"/>
      <c r="F341" s="12"/>
      <c r="G341" s="11"/>
      <c r="H341" s="11"/>
    </row>
    <row r="342" spans="1:8">
      <c r="A342" s="10"/>
      <c r="B342" s="116" t="s">
        <v>132</v>
      </c>
      <c r="C342" s="12"/>
      <c r="D342" s="12"/>
      <c r="E342" s="12"/>
      <c r="F342" s="12"/>
      <c r="G342" s="11"/>
      <c r="H342" s="11"/>
    </row>
    <row r="343" spans="1:8">
      <c r="A343" s="10"/>
      <c r="B343" s="13" t="str">
        <f>+B201</f>
        <v>D1</v>
      </c>
      <c r="C343" s="12">
        <f>+C201</f>
        <v>0</v>
      </c>
      <c r="D343" s="12">
        <f t="shared" ref="D343:E343" si="21">+D201</f>
        <v>1.28</v>
      </c>
      <c r="E343" s="12">
        <f t="shared" si="21"/>
        <v>0.23</v>
      </c>
      <c r="F343" s="12"/>
      <c r="G343" s="35">
        <f t="shared" ref="G343:G344" si="22">PRODUCT(C343:F343)</f>
        <v>0</v>
      </c>
      <c r="H343" s="33" t="s">
        <v>6</v>
      </c>
    </row>
    <row r="344" spans="1:8">
      <c r="A344" s="10"/>
      <c r="B344" s="13" t="s">
        <v>133</v>
      </c>
      <c r="C344" s="12">
        <f>C343</f>
        <v>0</v>
      </c>
      <c r="D344" s="12">
        <f>D343</f>
        <v>1.28</v>
      </c>
      <c r="E344" s="12"/>
      <c r="F344" s="12">
        <f>E201+F201*2</f>
        <v>0.73</v>
      </c>
      <c r="G344" s="35">
        <f t="shared" si="22"/>
        <v>0</v>
      </c>
      <c r="H344" s="33" t="s">
        <v>6</v>
      </c>
    </row>
    <row r="345" spans="1:8">
      <c r="A345" s="63"/>
      <c r="B345" s="13" t="str">
        <f>+B204</f>
        <v>W1</v>
      </c>
      <c r="C345" s="12">
        <f>+C204</f>
        <v>1</v>
      </c>
      <c r="D345" s="12">
        <f>+D204</f>
        <v>41.6</v>
      </c>
      <c r="E345" s="12">
        <f>+E204</f>
        <v>0.2</v>
      </c>
      <c r="F345" s="12"/>
      <c r="G345" s="35">
        <f t="shared" ref="G345:G346" si="23">PRODUCT(C345:F345)</f>
        <v>8.32</v>
      </c>
      <c r="H345" s="33" t="s">
        <v>6</v>
      </c>
    </row>
    <row r="346" spans="1:8">
      <c r="A346" s="63"/>
      <c r="B346" s="153"/>
      <c r="C346" s="12">
        <f>C345</f>
        <v>1</v>
      </c>
      <c r="D346" s="12">
        <f>D345</f>
        <v>41.6</v>
      </c>
      <c r="E346" s="12"/>
      <c r="F346" s="12">
        <f>E204+F204*2</f>
        <v>0.89999999999999991</v>
      </c>
      <c r="G346" s="35">
        <f t="shared" si="23"/>
        <v>37.44</v>
      </c>
      <c r="H346" s="33" t="s">
        <v>6</v>
      </c>
    </row>
    <row r="347" spans="1:8">
      <c r="A347" s="63"/>
      <c r="B347" s="153"/>
      <c r="C347" s="152"/>
      <c r="D347" s="152"/>
      <c r="E347" s="152"/>
      <c r="F347" s="152"/>
      <c r="G347" s="42"/>
      <c r="H347" s="40"/>
    </row>
    <row r="348" spans="1:8">
      <c r="A348" s="10"/>
      <c r="B348" s="13"/>
      <c r="C348" s="12"/>
      <c r="D348" s="12"/>
      <c r="E348" s="12"/>
      <c r="F348" s="115" t="s">
        <v>33</v>
      </c>
      <c r="G348" s="36">
        <f>ROUND(SUM(G343:G347)*1.05,0)</f>
        <v>48</v>
      </c>
      <c r="H348" s="38" t="s">
        <v>6</v>
      </c>
    </row>
    <row r="349" spans="1:8">
      <c r="A349" s="10"/>
      <c r="B349" s="13"/>
      <c r="C349" s="12"/>
      <c r="D349" s="12"/>
      <c r="E349" s="12"/>
      <c r="F349" s="12"/>
      <c r="G349" s="11"/>
      <c r="H349" s="11"/>
    </row>
    <row r="350" spans="1:8">
      <c r="A350" s="10"/>
      <c r="B350" s="116" t="s">
        <v>134</v>
      </c>
      <c r="C350" s="12"/>
      <c r="D350" s="12"/>
      <c r="E350" s="12"/>
      <c r="F350" s="12"/>
      <c r="G350" s="11"/>
      <c r="H350" s="11"/>
    </row>
    <row r="351" spans="1:8">
      <c r="A351" s="10"/>
      <c r="B351" s="13" t="str">
        <f>B211</f>
        <v>W1</v>
      </c>
      <c r="C351" s="12">
        <f>C211</f>
        <v>0</v>
      </c>
      <c r="D351" s="12">
        <f>D211</f>
        <v>1.73</v>
      </c>
      <c r="E351" s="12">
        <f>E211</f>
        <v>0.6</v>
      </c>
      <c r="F351" s="12"/>
      <c r="G351" s="35">
        <f t="shared" ref="G351:G352" si="24">PRODUCT(C351:F351)</f>
        <v>0</v>
      </c>
      <c r="H351" s="33" t="s">
        <v>6</v>
      </c>
    </row>
    <row r="352" spans="1:8">
      <c r="A352" s="10"/>
      <c r="B352" s="13" t="s">
        <v>133</v>
      </c>
      <c r="C352" s="12">
        <f>C351</f>
        <v>0</v>
      </c>
      <c r="D352" s="12">
        <f>D351+E351*2</f>
        <v>2.9299999999999997</v>
      </c>
      <c r="E352" s="12"/>
      <c r="F352" s="12">
        <f>+F211</f>
        <v>7.4999999999999997E-2</v>
      </c>
      <c r="G352" s="35">
        <f t="shared" si="24"/>
        <v>0</v>
      </c>
      <c r="H352" s="33" t="s">
        <v>6</v>
      </c>
    </row>
    <row r="353" spans="1:8">
      <c r="A353" s="63"/>
      <c r="B353" s="13" t="str">
        <f>B213</f>
        <v>W1</v>
      </c>
      <c r="C353" s="12">
        <f>C213</f>
        <v>1</v>
      </c>
      <c r="D353" s="12">
        <f>D213</f>
        <v>41.6</v>
      </c>
      <c r="E353" s="12">
        <f>E213</f>
        <v>0.6</v>
      </c>
      <c r="F353" s="12"/>
      <c r="G353" s="35">
        <f t="shared" ref="G353" si="25">PRODUCT(C353:F353)</f>
        <v>24.96</v>
      </c>
      <c r="H353" s="33" t="s">
        <v>6</v>
      </c>
    </row>
    <row r="354" spans="1:8">
      <c r="A354" s="63"/>
      <c r="B354" s="13" t="s">
        <v>133</v>
      </c>
      <c r="C354" s="12">
        <f>C353</f>
        <v>1</v>
      </c>
      <c r="D354" s="12">
        <f>D353+E353*2</f>
        <v>42.800000000000004</v>
      </c>
      <c r="E354" s="12"/>
      <c r="F354" s="12">
        <f>+F213</f>
        <v>7.4999999999999997E-2</v>
      </c>
      <c r="G354" s="35">
        <f>PRODUCT(C354:F354)</f>
        <v>3.2100000000000004</v>
      </c>
      <c r="H354" s="33" t="s">
        <v>6</v>
      </c>
    </row>
    <row r="355" spans="1:8">
      <c r="A355" s="63"/>
      <c r="B355" s="153"/>
      <c r="C355" s="152"/>
      <c r="D355" s="152"/>
      <c r="E355" s="152"/>
      <c r="F355" s="152"/>
      <c r="G355" s="42"/>
      <c r="H355" s="40"/>
    </row>
    <row r="356" spans="1:8">
      <c r="A356" s="10"/>
      <c r="B356" s="13"/>
      <c r="C356" s="12"/>
      <c r="D356" s="12"/>
      <c r="E356" s="12"/>
      <c r="F356" s="115" t="s">
        <v>33</v>
      </c>
      <c r="G356" s="36">
        <f>ROUND(SUM(G351:G355)*1.05,0)</f>
        <v>30</v>
      </c>
      <c r="H356" s="38" t="s">
        <v>6</v>
      </c>
    </row>
    <row r="357" spans="1:8">
      <c r="A357" s="82">
        <f>A241+1</f>
        <v>12</v>
      </c>
      <c r="B357" s="118" t="s">
        <v>135</v>
      </c>
      <c r="C357" s="83"/>
      <c r="D357" s="84"/>
      <c r="E357" s="84"/>
      <c r="F357" s="84"/>
      <c r="G357" s="84"/>
      <c r="H357" s="83"/>
    </row>
    <row r="358" spans="1:8">
      <c r="A358" s="82"/>
      <c r="B358" s="119" t="s">
        <v>611</v>
      </c>
      <c r="C358" s="83"/>
      <c r="D358" s="84"/>
      <c r="E358" s="84"/>
      <c r="F358" s="84"/>
      <c r="G358" s="84"/>
      <c r="H358" s="83"/>
    </row>
    <row r="359" spans="1:8">
      <c r="A359" s="82"/>
      <c r="B359" s="118" t="s">
        <v>80</v>
      </c>
      <c r="C359" s="83"/>
      <c r="D359" s="84"/>
      <c r="E359" s="84"/>
      <c r="F359" s="84"/>
      <c r="G359" s="84"/>
      <c r="H359" s="83"/>
    </row>
    <row r="360" spans="1:8">
      <c r="A360" s="86"/>
      <c r="B360" s="87" t="s">
        <v>234</v>
      </c>
      <c r="C360" s="88"/>
      <c r="D360" s="89"/>
      <c r="E360" s="89"/>
      <c r="F360" s="89"/>
      <c r="G360" s="89"/>
      <c r="H360" s="88"/>
    </row>
    <row r="361" spans="1:8">
      <c r="A361" s="82"/>
      <c r="B361" s="85" t="s">
        <v>136</v>
      </c>
      <c r="C361" s="83">
        <v>0</v>
      </c>
      <c r="D361" s="84">
        <v>2.4</v>
      </c>
      <c r="E361" s="84">
        <v>0.23</v>
      </c>
      <c r="F361" s="89">
        <f t="shared" ref="F361:F362" si="26">3-0.425</f>
        <v>2.5750000000000002</v>
      </c>
      <c r="G361" s="35">
        <f>PRODUCT(C361:F361)</f>
        <v>0</v>
      </c>
      <c r="H361" s="83" t="s">
        <v>7</v>
      </c>
    </row>
    <row r="362" spans="1:8">
      <c r="A362" s="82"/>
      <c r="B362" s="85" t="s">
        <v>137</v>
      </c>
      <c r="C362" s="83">
        <v>0</v>
      </c>
      <c r="D362" s="84">
        <v>5.44</v>
      </c>
      <c r="E362" s="84">
        <v>0.23</v>
      </c>
      <c r="F362" s="89">
        <f t="shared" si="26"/>
        <v>2.5750000000000002</v>
      </c>
      <c r="G362" s="35">
        <f>PRODUCT(C362:F362)</f>
        <v>0</v>
      </c>
      <c r="H362" s="83" t="s">
        <v>7</v>
      </c>
    </row>
    <row r="363" spans="1:8">
      <c r="A363" s="86"/>
      <c r="B363" s="87" t="s">
        <v>200</v>
      </c>
      <c r="C363" s="88"/>
      <c r="D363" s="89"/>
      <c r="E363" s="89"/>
      <c r="F363" s="89"/>
      <c r="G363" s="42"/>
      <c r="H363" s="88"/>
    </row>
    <row r="364" spans="1:8">
      <c r="A364" s="86"/>
      <c r="B364" s="90" t="s">
        <v>235</v>
      </c>
      <c r="C364" s="88">
        <v>0</v>
      </c>
      <c r="D364" s="89">
        <v>0.9</v>
      </c>
      <c r="E364" s="89">
        <v>0.9</v>
      </c>
      <c r="F364" s="89">
        <v>0.2</v>
      </c>
      <c r="G364" s="35">
        <f>PRODUCT(C364:F364)</f>
        <v>0</v>
      </c>
      <c r="H364" s="83" t="s">
        <v>7</v>
      </c>
    </row>
    <row r="365" spans="1:8">
      <c r="A365" s="86"/>
      <c r="B365" s="90"/>
      <c r="C365" s="88">
        <f>C364</f>
        <v>0</v>
      </c>
      <c r="D365" s="89">
        <f>D364</f>
        <v>0.9</v>
      </c>
      <c r="E365" s="89">
        <f>E364-0.3</f>
        <v>0.60000000000000009</v>
      </c>
      <c r="F365" s="89">
        <f>F364+0.2</f>
        <v>0.4</v>
      </c>
      <c r="G365" s="35">
        <f>PRODUCT(C365:F365)</f>
        <v>0</v>
      </c>
      <c r="H365" s="83" t="s">
        <v>7</v>
      </c>
    </row>
    <row r="366" spans="1:8">
      <c r="A366" s="86"/>
      <c r="B366" s="90"/>
      <c r="C366" s="88">
        <f>C365</f>
        <v>0</v>
      </c>
      <c r="D366" s="89">
        <f>D365</f>
        <v>0.9</v>
      </c>
      <c r="E366" s="89">
        <f>E365-0.3</f>
        <v>0.3000000000000001</v>
      </c>
      <c r="F366" s="89">
        <f>F365+0.2</f>
        <v>0.60000000000000009</v>
      </c>
      <c r="G366" s="35">
        <f>PRODUCT(C366:F366)</f>
        <v>0</v>
      </c>
      <c r="H366" s="83" t="s">
        <v>7</v>
      </c>
    </row>
    <row r="367" spans="1:8">
      <c r="A367" s="86"/>
      <c r="B367" s="90" t="s">
        <v>236</v>
      </c>
      <c r="C367" s="88">
        <v>0</v>
      </c>
      <c r="D367" s="89">
        <v>1.2</v>
      </c>
      <c r="E367" s="89">
        <v>1</v>
      </c>
      <c r="F367" s="89">
        <v>0.6</v>
      </c>
      <c r="G367" s="35">
        <f>PRODUCT(C367:F367)</f>
        <v>0</v>
      </c>
      <c r="H367" s="83" t="s">
        <v>7</v>
      </c>
    </row>
    <row r="368" spans="1:8">
      <c r="A368" s="86"/>
      <c r="B368" s="90"/>
      <c r="C368" s="88"/>
      <c r="D368" s="89"/>
      <c r="E368" s="89"/>
      <c r="F368" s="89"/>
      <c r="G368" s="42"/>
      <c r="H368" s="88"/>
    </row>
    <row r="369" spans="1:8">
      <c r="A369" s="86"/>
      <c r="B369" s="87" t="s">
        <v>234</v>
      </c>
      <c r="C369" s="88"/>
      <c r="D369" s="89"/>
      <c r="E369" s="89"/>
      <c r="F369" s="89"/>
      <c r="G369" s="42"/>
      <c r="H369" s="88"/>
    </row>
    <row r="370" spans="1:8">
      <c r="A370" s="86"/>
      <c r="B370" s="90" t="s">
        <v>237</v>
      </c>
      <c r="C370" s="33">
        <v>0</v>
      </c>
      <c r="D370" s="35">
        <v>1.2</v>
      </c>
      <c r="E370" s="35">
        <v>0.3</v>
      </c>
      <c r="F370" s="35">
        <v>0.15</v>
      </c>
      <c r="G370" s="35">
        <f t="shared" ref="G370:G371" si="27">PRODUCT(C370:F370)</f>
        <v>0</v>
      </c>
      <c r="H370" s="83" t="s">
        <v>7</v>
      </c>
    </row>
    <row r="371" spans="1:8">
      <c r="A371" s="86"/>
      <c r="B371" s="90" t="s">
        <v>238</v>
      </c>
      <c r="C371" s="33">
        <v>0</v>
      </c>
      <c r="D371" s="35">
        <v>1.2</v>
      </c>
      <c r="E371" s="35">
        <v>0.3</v>
      </c>
      <c r="F371" s="35">
        <v>0.15</v>
      </c>
      <c r="G371" s="35">
        <f t="shared" si="27"/>
        <v>0</v>
      </c>
      <c r="H371" s="83" t="s">
        <v>7</v>
      </c>
    </row>
    <row r="372" spans="1:8">
      <c r="A372" s="86"/>
      <c r="B372" s="90"/>
      <c r="C372" s="40"/>
      <c r="D372" s="42"/>
      <c r="E372" s="42"/>
      <c r="F372" s="42"/>
      <c r="G372" s="42"/>
      <c r="H372" s="88"/>
    </row>
    <row r="373" spans="1:8">
      <c r="A373" s="82"/>
      <c r="B373" s="118" t="s">
        <v>139</v>
      </c>
      <c r="C373" s="83"/>
      <c r="D373" s="84"/>
      <c r="E373" s="84"/>
      <c r="F373" s="84"/>
      <c r="G373" s="36">
        <f>ROUND(SUM(G361:G372)*1.05,0)</f>
        <v>0</v>
      </c>
      <c r="H373" s="82" t="s">
        <v>7</v>
      </c>
    </row>
    <row r="374" spans="1:8">
      <c r="A374" s="86"/>
      <c r="B374" s="87"/>
      <c r="C374" s="88"/>
      <c r="D374" s="89"/>
      <c r="E374" s="89"/>
      <c r="F374" s="89"/>
      <c r="G374" s="45"/>
      <c r="H374" s="86"/>
    </row>
    <row r="375" spans="1:8">
      <c r="A375" s="86"/>
      <c r="B375" s="118" t="s">
        <v>221</v>
      </c>
      <c r="C375" s="88"/>
      <c r="D375" s="89"/>
      <c r="E375" s="89"/>
      <c r="F375" s="89"/>
      <c r="G375" s="45"/>
      <c r="H375" s="86"/>
    </row>
    <row r="376" spans="1:8">
      <c r="A376" s="86"/>
      <c r="B376" s="85" t="s">
        <v>84</v>
      </c>
      <c r="C376" s="88">
        <v>2</v>
      </c>
      <c r="D376" s="89">
        <v>12.5</v>
      </c>
      <c r="E376" s="89">
        <v>0.2</v>
      </c>
      <c r="F376" s="89">
        <f>3.6-0.425</f>
        <v>3.1750000000000003</v>
      </c>
      <c r="G376" s="35">
        <f t="shared" ref="G376:G377" si="28">PRODUCT(C376:F376)</f>
        <v>15.875000000000002</v>
      </c>
      <c r="H376" s="83" t="s">
        <v>7</v>
      </c>
    </row>
    <row r="377" spans="1:8">
      <c r="A377" s="86"/>
      <c r="B377" s="85" t="s">
        <v>239</v>
      </c>
      <c r="C377" s="88">
        <v>2</v>
      </c>
      <c r="D377" s="89">
        <v>5</v>
      </c>
      <c r="E377" s="89">
        <v>0.2</v>
      </c>
      <c r="F377" s="89">
        <f>3.6-0.425</f>
        <v>3.1750000000000003</v>
      </c>
      <c r="G377" s="35">
        <f t="shared" si="28"/>
        <v>6.3500000000000005</v>
      </c>
      <c r="H377" s="83" t="s">
        <v>7</v>
      </c>
    </row>
    <row r="378" spans="1:8">
      <c r="A378" s="86"/>
      <c r="B378" s="87" t="s">
        <v>234</v>
      </c>
      <c r="C378" s="88"/>
      <c r="D378" s="89"/>
      <c r="E378" s="89"/>
      <c r="F378" s="89"/>
      <c r="G378" s="42"/>
      <c r="H378" s="88"/>
    </row>
    <row r="379" spans="1:8">
      <c r="A379" s="86"/>
      <c r="B379" s="90" t="s">
        <v>237</v>
      </c>
      <c r="C379" s="33">
        <v>0</v>
      </c>
      <c r="D379" s="35">
        <v>1.2</v>
      </c>
      <c r="E379" s="35">
        <v>0.3</v>
      </c>
      <c r="F379" s="35">
        <v>0.15</v>
      </c>
      <c r="G379" s="35">
        <f t="shared" ref="G379:G380" si="29">PRODUCT(C379:F379)</f>
        <v>0</v>
      </c>
      <c r="H379" s="83" t="s">
        <v>7</v>
      </c>
    </row>
    <row r="380" spans="1:8">
      <c r="A380" s="86"/>
      <c r="B380" s="90" t="s">
        <v>238</v>
      </c>
      <c r="C380" s="33">
        <v>0</v>
      </c>
      <c r="D380" s="35">
        <v>1.2</v>
      </c>
      <c r="E380" s="35">
        <v>0.3</v>
      </c>
      <c r="F380" s="35">
        <v>0.15</v>
      </c>
      <c r="G380" s="35">
        <f t="shared" si="29"/>
        <v>0</v>
      </c>
      <c r="H380" s="83" t="s">
        <v>7</v>
      </c>
    </row>
    <row r="381" spans="1:8">
      <c r="A381" s="86"/>
      <c r="B381" s="87" t="s">
        <v>138</v>
      </c>
      <c r="C381" s="40"/>
      <c r="D381" s="42"/>
      <c r="E381" s="42"/>
      <c r="F381" s="42"/>
      <c r="G381" s="42"/>
      <c r="H381" s="88"/>
    </row>
    <row r="382" spans="1:8">
      <c r="A382" s="86"/>
      <c r="B382" s="90" t="s">
        <v>101</v>
      </c>
      <c r="C382" s="40">
        <v>1</v>
      </c>
      <c r="D382" s="42">
        <v>1.2</v>
      </c>
      <c r="E382" s="89">
        <v>0.2</v>
      </c>
      <c r="F382" s="42">
        <v>2.1</v>
      </c>
      <c r="G382" s="35">
        <f>-PRODUCT(C382:F382)</f>
        <v>-0.504</v>
      </c>
      <c r="H382" s="83" t="s">
        <v>7</v>
      </c>
    </row>
    <row r="383" spans="1:8">
      <c r="A383" s="86"/>
      <c r="B383" s="90" t="s">
        <v>232</v>
      </c>
      <c r="C383" s="40">
        <v>8</v>
      </c>
      <c r="D383" s="42">
        <v>1.5</v>
      </c>
      <c r="E383" s="89">
        <v>0.2</v>
      </c>
      <c r="F383" s="42">
        <v>1.2</v>
      </c>
      <c r="G383" s="35">
        <f>-PRODUCT(C383:F383)</f>
        <v>-2.8800000000000003</v>
      </c>
      <c r="H383" s="83" t="s">
        <v>7</v>
      </c>
    </row>
    <row r="384" spans="1:8">
      <c r="A384" s="86"/>
      <c r="B384" s="90"/>
      <c r="C384" s="40"/>
      <c r="D384" s="42"/>
      <c r="E384" s="89"/>
      <c r="F384" s="42"/>
      <c r="G384" s="42"/>
      <c r="H384" s="88"/>
    </row>
    <row r="385" spans="1:8">
      <c r="A385" s="86"/>
      <c r="B385" s="87"/>
      <c r="C385" s="88"/>
      <c r="D385" s="89"/>
      <c r="E385" s="89"/>
      <c r="F385" s="89"/>
      <c r="G385" s="36">
        <f>ROUND(SUM(G376:G384)*1.05,0)</f>
        <v>20</v>
      </c>
      <c r="H385" s="82" t="s">
        <v>7</v>
      </c>
    </row>
    <row r="386" spans="1:8">
      <c r="A386" s="86"/>
      <c r="B386" s="118" t="s">
        <v>227</v>
      </c>
      <c r="C386" s="88"/>
      <c r="D386" s="89"/>
      <c r="E386" s="89"/>
      <c r="F386" s="89"/>
      <c r="G386" s="45"/>
      <c r="H386" s="86"/>
    </row>
    <row r="387" spans="1:8">
      <c r="A387" s="86"/>
      <c r="B387" s="85" t="s">
        <v>84</v>
      </c>
      <c r="C387" s="88">
        <v>0</v>
      </c>
      <c r="D387" s="89">
        <v>2.4</v>
      </c>
      <c r="E387" s="89">
        <v>0.2</v>
      </c>
      <c r="F387" s="89">
        <f>2.8-0.5</f>
        <v>2.2999999999999998</v>
      </c>
      <c r="G387" s="35">
        <f t="shared" ref="G387:G388" si="30">PRODUCT(C387:F387)</f>
        <v>0</v>
      </c>
      <c r="H387" s="83" t="s">
        <v>7</v>
      </c>
    </row>
    <row r="388" spans="1:8">
      <c r="A388" s="86"/>
      <c r="B388" s="85" t="s">
        <v>239</v>
      </c>
      <c r="C388" s="88">
        <v>0</v>
      </c>
      <c r="D388" s="89">
        <v>5</v>
      </c>
      <c r="E388" s="89">
        <v>0.2</v>
      </c>
      <c r="F388" s="89">
        <f>2.8-0.5</f>
        <v>2.2999999999999998</v>
      </c>
      <c r="G388" s="35">
        <f t="shared" si="30"/>
        <v>0</v>
      </c>
      <c r="H388" s="83" t="s">
        <v>7</v>
      </c>
    </row>
    <row r="389" spans="1:8">
      <c r="A389" s="86"/>
      <c r="B389" s="87" t="s">
        <v>138</v>
      </c>
      <c r="C389" s="88"/>
      <c r="D389" s="89"/>
      <c r="E389" s="89"/>
      <c r="F389" s="89"/>
      <c r="G389" s="42"/>
      <c r="H389" s="88"/>
    </row>
    <row r="390" spans="1:8">
      <c r="A390" s="86"/>
      <c r="B390" s="90" t="s">
        <v>101</v>
      </c>
      <c r="C390" s="40">
        <v>0</v>
      </c>
      <c r="D390" s="42">
        <v>1</v>
      </c>
      <c r="E390" s="89">
        <v>0.2</v>
      </c>
      <c r="F390" s="42">
        <v>2.1</v>
      </c>
      <c r="G390" s="35">
        <f>-PRODUCT(C390:F390)</f>
        <v>0</v>
      </c>
      <c r="H390" s="83" t="s">
        <v>7</v>
      </c>
    </row>
    <row r="391" spans="1:8">
      <c r="A391" s="86"/>
      <c r="B391" s="90"/>
      <c r="C391" s="40"/>
      <c r="D391" s="42"/>
      <c r="E391" s="89"/>
      <c r="F391" s="42"/>
      <c r="G391" s="42"/>
      <c r="H391" s="88"/>
    </row>
    <row r="392" spans="1:8">
      <c r="A392" s="86"/>
      <c r="B392" s="90"/>
      <c r="C392" s="40"/>
      <c r="D392" s="42"/>
      <c r="E392" s="42"/>
      <c r="F392" s="42"/>
      <c r="G392" s="36">
        <f>ROUND(SUM(G387:G391)*1.05,0)</f>
        <v>0</v>
      </c>
      <c r="H392" s="82" t="s">
        <v>7</v>
      </c>
    </row>
    <row r="393" spans="1:8">
      <c r="A393" s="86"/>
      <c r="B393" s="87"/>
      <c r="C393" s="88"/>
      <c r="D393" s="89"/>
      <c r="E393" s="89"/>
      <c r="F393" s="89"/>
      <c r="G393" s="45"/>
      <c r="H393" s="86"/>
    </row>
    <row r="394" spans="1:8">
      <c r="A394" s="278"/>
      <c r="B394" s="118" t="s">
        <v>715</v>
      </c>
      <c r="C394" s="83"/>
      <c r="D394" s="91" t="s">
        <v>80</v>
      </c>
      <c r="E394" s="82"/>
      <c r="F394" s="91" t="s">
        <v>23</v>
      </c>
      <c r="G394" s="91">
        <f>G373</f>
        <v>0</v>
      </c>
      <c r="H394" s="82" t="s">
        <v>7</v>
      </c>
    </row>
    <row r="395" spans="1:8">
      <c r="A395" s="278"/>
      <c r="B395" s="118" t="s">
        <v>715</v>
      </c>
      <c r="C395" s="83"/>
      <c r="D395" s="91" t="s">
        <v>223</v>
      </c>
      <c r="E395" s="82"/>
      <c r="F395" s="91" t="s">
        <v>23</v>
      </c>
      <c r="G395" s="91">
        <f>G385</f>
        <v>20</v>
      </c>
      <c r="H395" s="82" t="s">
        <v>7</v>
      </c>
    </row>
    <row r="396" spans="1:8">
      <c r="A396" s="278"/>
      <c r="B396" s="118" t="s">
        <v>715</v>
      </c>
      <c r="C396" s="83"/>
      <c r="D396" s="91" t="s">
        <v>224</v>
      </c>
      <c r="E396" s="82"/>
      <c r="F396" s="91" t="s">
        <v>23</v>
      </c>
      <c r="G396" s="91">
        <f>G392</f>
        <v>0</v>
      </c>
      <c r="H396" s="82" t="s">
        <v>7</v>
      </c>
    </row>
    <row r="397" spans="1:8">
      <c r="A397" s="278"/>
      <c r="B397" s="87"/>
      <c r="C397" s="88"/>
      <c r="D397" s="92"/>
      <c r="E397" s="651" t="s">
        <v>110</v>
      </c>
      <c r="F397" s="652"/>
      <c r="G397" s="115">
        <f>SUM(G394:G396)</f>
        <v>20</v>
      </c>
      <c r="H397" s="82" t="s">
        <v>7</v>
      </c>
    </row>
    <row r="398" spans="1:8">
      <c r="A398" s="82"/>
      <c r="B398" s="118"/>
      <c r="C398" s="83"/>
      <c r="D398" s="84"/>
      <c r="E398" s="84"/>
      <c r="F398" s="84"/>
      <c r="G398" s="91"/>
      <c r="H398" s="91"/>
    </row>
    <row r="399" spans="1:8">
      <c r="A399" s="82">
        <f>A357+1</f>
        <v>13</v>
      </c>
      <c r="B399" s="119" t="s">
        <v>584</v>
      </c>
      <c r="C399" s="83"/>
      <c r="D399" s="84"/>
      <c r="E399" s="84"/>
      <c r="F399" s="84"/>
      <c r="G399" s="84"/>
      <c r="H399" s="83"/>
    </row>
    <row r="400" spans="1:8">
      <c r="A400" s="86"/>
      <c r="B400" s="119" t="s">
        <v>211</v>
      </c>
      <c r="C400" s="83"/>
      <c r="D400" s="84"/>
      <c r="E400" s="84"/>
      <c r="F400" s="84"/>
      <c r="G400" s="84"/>
      <c r="H400" s="83"/>
    </row>
    <row r="401" spans="1:8">
      <c r="A401" s="82"/>
      <c r="B401" s="118" t="s">
        <v>223</v>
      </c>
      <c r="C401" s="83"/>
      <c r="D401" s="84"/>
      <c r="E401" s="84"/>
      <c r="F401" s="84"/>
      <c r="G401" s="84"/>
      <c r="H401" s="83"/>
    </row>
    <row r="402" spans="1:8">
      <c r="A402" s="86"/>
      <c r="B402" s="90" t="s">
        <v>189</v>
      </c>
      <c r="C402" s="88">
        <v>2</v>
      </c>
      <c r="D402" s="89">
        <f>12.96*2+6.44*2</f>
        <v>38.800000000000004</v>
      </c>
      <c r="E402" s="89"/>
      <c r="F402" s="89">
        <v>0.9</v>
      </c>
      <c r="G402" s="35">
        <f t="shared" ref="G402" si="31">PRODUCT(C402:F402)</f>
        <v>69.84</v>
      </c>
      <c r="H402" s="84" t="s">
        <v>6</v>
      </c>
    </row>
    <row r="403" spans="1:8">
      <c r="A403" s="82"/>
      <c r="B403" s="118" t="s">
        <v>138</v>
      </c>
      <c r="C403" s="83"/>
      <c r="D403" s="84"/>
      <c r="E403" s="84"/>
      <c r="F403" s="84"/>
      <c r="G403" s="35"/>
      <c r="H403" s="84"/>
    </row>
    <row r="404" spans="1:8">
      <c r="A404" s="82"/>
      <c r="B404" s="118" t="s">
        <v>585</v>
      </c>
      <c r="C404" s="83"/>
      <c r="D404" s="84"/>
      <c r="E404" s="84"/>
      <c r="F404" s="84"/>
      <c r="G404" s="36">
        <f>ROUND(SUM(G401:G403)*1.05,0)</f>
        <v>73</v>
      </c>
      <c r="H404" s="91" t="s">
        <v>6</v>
      </c>
    </row>
    <row r="405" spans="1:8">
      <c r="A405" s="82"/>
      <c r="B405" s="118"/>
      <c r="C405" s="83"/>
      <c r="D405" s="84"/>
      <c r="E405" s="84"/>
      <c r="F405" s="84"/>
      <c r="G405" s="91"/>
      <c r="H405" s="91"/>
    </row>
    <row r="406" spans="1:8">
      <c r="A406" s="82"/>
      <c r="B406" s="118" t="s">
        <v>586</v>
      </c>
      <c r="C406" s="83"/>
      <c r="D406" s="91" t="s">
        <v>80</v>
      </c>
      <c r="E406" s="84"/>
      <c r="F406" s="91" t="s">
        <v>23</v>
      </c>
      <c r="G406" s="91">
        <f>G404</f>
        <v>73</v>
      </c>
      <c r="H406" s="82" t="s">
        <v>6</v>
      </c>
    </row>
    <row r="407" spans="1:8">
      <c r="A407" s="82"/>
      <c r="B407" s="118"/>
      <c r="C407" s="83"/>
      <c r="D407" s="91"/>
      <c r="E407" s="84"/>
      <c r="F407" s="91"/>
      <c r="G407" s="91"/>
      <c r="H407" s="82"/>
    </row>
    <row r="408" spans="1:8">
      <c r="A408" s="82">
        <f>A399+1</f>
        <v>14</v>
      </c>
      <c r="B408" s="118" t="s">
        <v>140</v>
      </c>
      <c r="C408" s="83"/>
      <c r="D408" s="84"/>
      <c r="E408" s="84"/>
      <c r="F408" s="84"/>
      <c r="G408" s="84"/>
      <c r="H408" s="83"/>
    </row>
    <row r="409" spans="1:8">
      <c r="A409" s="82"/>
      <c r="B409" s="118" t="s">
        <v>408</v>
      </c>
      <c r="C409" s="83"/>
      <c r="D409" s="84"/>
      <c r="E409" s="84"/>
      <c r="F409" s="84"/>
      <c r="G409" s="84"/>
      <c r="H409" s="83"/>
    </row>
    <row r="410" spans="1:8">
      <c r="A410" s="82"/>
      <c r="B410" s="118" t="s">
        <v>80</v>
      </c>
      <c r="C410" s="83"/>
      <c r="D410" s="84"/>
      <c r="E410" s="84"/>
      <c r="F410" s="84"/>
      <c r="G410" s="84"/>
      <c r="H410" s="83"/>
    </row>
    <row r="411" spans="1:8">
      <c r="A411" s="82"/>
      <c r="B411" s="85" t="s">
        <v>234</v>
      </c>
      <c r="C411" s="83">
        <v>0</v>
      </c>
      <c r="D411" s="84">
        <f>2.4*2+5</f>
        <v>9.8000000000000007</v>
      </c>
      <c r="E411" s="84"/>
      <c r="F411" s="84">
        <v>3.6</v>
      </c>
      <c r="G411" s="84">
        <f>PRODUCT(C411:F411)</f>
        <v>0</v>
      </c>
      <c r="H411" s="83" t="s">
        <v>6</v>
      </c>
    </row>
    <row r="412" spans="1:8">
      <c r="A412" s="86"/>
      <c r="B412" s="87" t="s">
        <v>235</v>
      </c>
      <c r="C412" s="88"/>
      <c r="D412" s="89"/>
      <c r="E412" s="89"/>
      <c r="F412" s="89"/>
      <c r="G412" s="89"/>
      <c r="H412" s="88"/>
    </row>
    <row r="413" spans="1:8">
      <c r="A413" s="86"/>
      <c r="B413" s="90" t="s">
        <v>133</v>
      </c>
      <c r="C413" s="88">
        <v>0</v>
      </c>
      <c r="D413" s="89">
        <v>0.9</v>
      </c>
      <c r="E413" s="89"/>
      <c r="F413" s="89">
        <v>0.6</v>
      </c>
      <c r="G413" s="84">
        <f>PRODUCT(C413:F413)</f>
        <v>0</v>
      </c>
      <c r="H413" s="83" t="s">
        <v>6</v>
      </c>
    </row>
    <row r="414" spans="1:8">
      <c r="A414" s="86"/>
      <c r="B414" s="90"/>
      <c r="C414" s="88"/>
      <c r="D414" s="89"/>
      <c r="E414" s="89"/>
      <c r="F414" s="89"/>
      <c r="G414" s="89"/>
      <c r="H414" s="88"/>
    </row>
    <row r="415" spans="1:8">
      <c r="A415" s="82"/>
      <c r="B415" s="85"/>
      <c r="C415" s="83"/>
      <c r="D415" s="84"/>
      <c r="E415" s="84"/>
      <c r="F415" s="91" t="s">
        <v>33</v>
      </c>
      <c r="G415" s="36">
        <f>ROUND(SUM(G411:G414)*1.05,0)</f>
        <v>0</v>
      </c>
      <c r="H415" s="82" t="s">
        <v>6</v>
      </c>
    </row>
    <row r="416" spans="1:8">
      <c r="A416" s="82"/>
      <c r="B416" s="118" t="s">
        <v>229</v>
      </c>
      <c r="C416" s="83"/>
      <c r="D416" s="84"/>
      <c r="E416" s="84"/>
      <c r="F416" s="84"/>
      <c r="G416" s="84"/>
      <c r="H416" s="83"/>
    </row>
    <row r="417" spans="1:8">
      <c r="A417" s="82"/>
      <c r="B417" s="85" t="s">
        <v>141</v>
      </c>
      <c r="C417" s="83">
        <v>1</v>
      </c>
      <c r="D417" s="89">
        <f>12.96*2+6.44*2</f>
        <v>38.800000000000004</v>
      </c>
      <c r="E417" s="84"/>
      <c r="F417" s="84">
        <v>3.6</v>
      </c>
      <c r="G417" s="84">
        <f>PRODUCT(C417:F417)</f>
        <v>139.68</v>
      </c>
      <c r="H417" s="83" t="s">
        <v>6</v>
      </c>
    </row>
    <row r="418" spans="1:8">
      <c r="A418" s="86"/>
      <c r="B418" s="90" t="s">
        <v>190</v>
      </c>
      <c r="C418" s="88">
        <v>1</v>
      </c>
      <c r="D418" s="89">
        <f>12.96*2+6.44*2</f>
        <v>38.800000000000004</v>
      </c>
      <c r="E418" s="89"/>
      <c r="F418" s="89">
        <f>0.9+0.9+0.115</f>
        <v>1.915</v>
      </c>
      <c r="G418" s="84">
        <f>PRODUCT(C418:F418)</f>
        <v>74.302000000000007</v>
      </c>
      <c r="H418" s="83" t="s">
        <v>6</v>
      </c>
    </row>
    <row r="419" spans="1:8">
      <c r="A419" s="82"/>
      <c r="B419" s="118" t="s">
        <v>192</v>
      </c>
      <c r="C419" s="83"/>
      <c r="D419" s="84"/>
      <c r="E419" s="84"/>
      <c r="F419" s="84"/>
      <c r="G419" s="84"/>
      <c r="H419" s="83"/>
    </row>
    <row r="420" spans="1:8">
      <c r="A420" s="82"/>
      <c r="B420" s="85" t="s">
        <v>101</v>
      </c>
      <c r="C420" s="83">
        <f>1*0.5</f>
        <v>0.5</v>
      </c>
      <c r="D420" s="84">
        <v>1.2</v>
      </c>
      <c r="E420" s="84"/>
      <c r="F420" s="84">
        <v>2.1</v>
      </c>
      <c r="G420" s="84">
        <f>-PRODUCT(C420:F420)</f>
        <v>-1.26</v>
      </c>
      <c r="H420" s="83" t="s">
        <v>6</v>
      </c>
    </row>
    <row r="421" spans="1:8">
      <c r="A421" s="82"/>
      <c r="B421" s="85" t="s">
        <v>102</v>
      </c>
      <c r="C421" s="83">
        <f>8*0.5</f>
        <v>4</v>
      </c>
      <c r="D421" s="84">
        <v>1.5</v>
      </c>
      <c r="E421" s="84"/>
      <c r="F421" s="84">
        <v>1.5</v>
      </c>
      <c r="G421" s="84">
        <f t="shared" ref="G421" si="32">-PRODUCT(C421:F421)</f>
        <v>-9</v>
      </c>
      <c r="H421" s="83" t="s">
        <v>6</v>
      </c>
    </row>
    <row r="422" spans="1:8">
      <c r="A422" s="86"/>
      <c r="B422" s="90"/>
      <c r="C422" s="88"/>
      <c r="D422" s="89"/>
      <c r="E422" s="89"/>
      <c r="F422" s="89"/>
      <c r="G422" s="89"/>
      <c r="H422" s="88"/>
    </row>
    <row r="423" spans="1:8">
      <c r="A423" s="82"/>
      <c r="B423" s="85"/>
      <c r="C423" s="83"/>
      <c r="D423" s="84"/>
      <c r="E423" s="84"/>
      <c r="F423" s="91" t="s">
        <v>33</v>
      </c>
      <c r="G423" s="36">
        <f>ROUND(SUM(G417:G422)*1.05,0)</f>
        <v>214</v>
      </c>
      <c r="H423" s="82" t="s">
        <v>6</v>
      </c>
    </row>
    <row r="424" spans="1:8">
      <c r="A424" s="86"/>
      <c r="B424" s="118" t="s">
        <v>226</v>
      </c>
      <c r="C424" s="88"/>
      <c r="D424" s="89"/>
      <c r="E424" s="89"/>
      <c r="F424" s="92"/>
      <c r="G424" s="45"/>
      <c r="H424" s="86"/>
    </row>
    <row r="425" spans="1:8">
      <c r="A425" s="82"/>
      <c r="B425" s="85" t="s">
        <v>141</v>
      </c>
      <c r="C425" s="83">
        <v>0</v>
      </c>
      <c r="D425" s="84">
        <f>(3+6.44)*2</f>
        <v>18.880000000000003</v>
      </c>
      <c r="E425" s="84"/>
      <c r="F425" s="84">
        <v>2.8</v>
      </c>
      <c r="G425" s="84">
        <f>PRODUCT(C425:F425)</f>
        <v>0</v>
      </c>
      <c r="H425" s="83" t="s">
        <v>6</v>
      </c>
    </row>
    <row r="426" spans="1:8">
      <c r="A426" s="86"/>
      <c r="B426" s="90"/>
      <c r="C426" s="88"/>
      <c r="D426" s="89"/>
      <c r="E426" s="89"/>
      <c r="F426" s="89"/>
      <c r="G426" s="89"/>
      <c r="H426" s="88"/>
    </row>
    <row r="427" spans="1:8">
      <c r="A427" s="86"/>
      <c r="B427" s="90"/>
      <c r="C427" s="88"/>
      <c r="D427" s="89"/>
      <c r="E427" s="89"/>
      <c r="F427" s="91" t="s">
        <v>33</v>
      </c>
      <c r="G427" s="36">
        <f>ROUND(SUM(G425:G426)*1.05,0)</f>
        <v>0</v>
      </c>
      <c r="H427" s="82" t="s">
        <v>6</v>
      </c>
    </row>
    <row r="428" spans="1:8">
      <c r="A428" s="82"/>
      <c r="B428" s="85"/>
      <c r="C428" s="83"/>
      <c r="D428" s="84"/>
      <c r="E428" s="84"/>
      <c r="F428" s="91"/>
      <c r="G428" s="91"/>
      <c r="H428" s="82"/>
    </row>
    <row r="429" spans="1:8">
      <c r="A429" s="82"/>
      <c r="B429" s="118" t="s">
        <v>142</v>
      </c>
      <c r="C429" s="83"/>
      <c r="D429" s="91" t="s">
        <v>80</v>
      </c>
      <c r="E429" s="82"/>
      <c r="F429" s="84"/>
      <c r="G429" s="91">
        <f>G415</f>
        <v>0</v>
      </c>
      <c r="H429" s="82" t="s">
        <v>6</v>
      </c>
    </row>
    <row r="430" spans="1:8">
      <c r="A430" s="86"/>
      <c r="B430" s="118" t="s">
        <v>142</v>
      </c>
      <c r="C430" s="83"/>
      <c r="D430" s="91" t="s">
        <v>223</v>
      </c>
      <c r="E430" s="82"/>
      <c r="F430" s="89"/>
      <c r="G430" s="92">
        <f>G423</f>
        <v>214</v>
      </c>
      <c r="H430" s="82" t="s">
        <v>6</v>
      </c>
    </row>
    <row r="431" spans="1:8">
      <c r="A431" s="86"/>
      <c r="B431" s="118" t="s">
        <v>142</v>
      </c>
      <c r="C431" s="83"/>
      <c r="D431" s="91" t="s">
        <v>224</v>
      </c>
      <c r="E431" s="82"/>
      <c r="F431" s="89"/>
      <c r="G431" s="92">
        <f>G427</f>
        <v>0</v>
      </c>
      <c r="H431" s="82" t="s">
        <v>6</v>
      </c>
    </row>
    <row r="432" spans="1:8">
      <c r="A432" s="86"/>
      <c r="B432" s="87"/>
      <c r="C432" s="88"/>
      <c r="D432" s="92"/>
      <c r="E432" s="651" t="s">
        <v>110</v>
      </c>
      <c r="F432" s="652"/>
      <c r="G432" s="115">
        <f>SUM(G429:G431)</f>
        <v>214</v>
      </c>
      <c r="H432" s="82" t="s">
        <v>6</v>
      </c>
    </row>
    <row r="433" spans="1:8">
      <c r="A433" s="82"/>
      <c r="B433" s="118"/>
      <c r="C433" s="83"/>
      <c r="D433" s="84"/>
      <c r="E433" s="84"/>
      <c r="F433" s="84"/>
      <c r="G433" s="91"/>
      <c r="H433" s="82"/>
    </row>
    <row r="434" spans="1:8">
      <c r="A434" s="82">
        <f>A408+1</f>
        <v>15</v>
      </c>
      <c r="B434" s="118" t="s">
        <v>143</v>
      </c>
      <c r="C434" s="83"/>
      <c r="D434" s="84"/>
      <c r="E434" s="84"/>
      <c r="F434" s="84"/>
      <c r="G434" s="84"/>
      <c r="H434" s="83"/>
    </row>
    <row r="435" spans="1:8">
      <c r="A435" s="82"/>
      <c r="B435" s="154" t="s">
        <v>80</v>
      </c>
      <c r="C435" s="83"/>
      <c r="D435" s="84"/>
      <c r="E435" s="84"/>
      <c r="F435" s="84"/>
      <c r="G435" s="84"/>
      <c r="H435" s="83"/>
    </row>
    <row r="436" spans="1:8">
      <c r="A436" s="82"/>
      <c r="B436" s="85" t="s">
        <v>241</v>
      </c>
      <c r="C436" s="83">
        <v>0</v>
      </c>
      <c r="D436" s="84">
        <f>(3*2+5.75*2)</f>
        <v>17.5</v>
      </c>
      <c r="E436" s="84"/>
      <c r="F436" s="84">
        <v>3.6</v>
      </c>
      <c r="G436" s="84">
        <f>PRODUCT(C436:F436)</f>
        <v>0</v>
      </c>
      <c r="H436" s="83" t="s">
        <v>6</v>
      </c>
    </row>
    <row r="437" spans="1:8">
      <c r="A437" s="86"/>
      <c r="B437" s="90"/>
      <c r="C437" s="88"/>
      <c r="D437" s="89"/>
      <c r="E437" s="89"/>
      <c r="F437" s="89"/>
      <c r="G437" s="89"/>
      <c r="H437" s="88"/>
    </row>
    <row r="438" spans="1:8">
      <c r="A438" s="82"/>
      <c r="B438" s="118"/>
      <c r="C438" s="83"/>
      <c r="D438" s="84"/>
      <c r="E438" s="84"/>
      <c r="F438" s="91" t="s">
        <v>33</v>
      </c>
      <c r="G438" s="36">
        <f>ROUND(SUM(G436:G437)*1.05,0)</f>
        <v>0</v>
      </c>
      <c r="H438" s="82" t="s">
        <v>6</v>
      </c>
    </row>
    <row r="439" spans="1:8">
      <c r="A439" s="86"/>
      <c r="B439" s="154" t="s">
        <v>223</v>
      </c>
      <c r="C439" s="88"/>
      <c r="D439" s="89"/>
      <c r="E439" s="89"/>
      <c r="F439" s="92"/>
      <c r="G439" s="45"/>
      <c r="H439" s="86"/>
    </row>
    <row r="440" spans="1:8">
      <c r="A440" s="86"/>
      <c r="B440" s="90" t="s">
        <v>737</v>
      </c>
      <c r="C440" s="88">
        <v>1</v>
      </c>
      <c r="D440" s="89">
        <f>12.96*2+5.6*2</f>
        <v>37.120000000000005</v>
      </c>
      <c r="E440" s="89"/>
      <c r="F440" s="84">
        <f>3.6-0.125</f>
        <v>3.4750000000000001</v>
      </c>
      <c r="G440" s="84">
        <f>PRODUCT(C440:F440)</f>
        <v>128.99200000000002</v>
      </c>
      <c r="H440" s="83" t="s">
        <v>6</v>
      </c>
    </row>
    <row r="441" spans="1:8">
      <c r="A441" s="86"/>
      <c r="B441" s="85" t="s">
        <v>234</v>
      </c>
      <c r="C441" s="83">
        <v>1</v>
      </c>
      <c r="D441" s="84">
        <f>(3*2+5.75*2)</f>
        <v>17.5</v>
      </c>
      <c r="E441" s="84"/>
      <c r="F441" s="84">
        <f>3.6-0.125</f>
        <v>3.4750000000000001</v>
      </c>
      <c r="G441" s="84">
        <f>PRODUCT(C441:F441)</f>
        <v>60.8125</v>
      </c>
      <c r="H441" s="83" t="s">
        <v>6</v>
      </c>
    </row>
    <row r="442" spans="1:8">
      <c r="A442" s="82"/>
      <c r="B442" s="118" t="s">
        <v>193</v>
      </c>
      <c r="C442" s="83"/>
      <c r="D442" s="84"/>
      <c r="E442" s="84"/>
      <c r="F442" s="84"/>
      <c r="G442" s="84"/>
      <c r="H442" s="83"/>
    </row>
    <row r="443" spans="1:8">
      <c r="A443" s="82"/>
      <c r="B443" s="85" t="s">
        <v>101</v>
      </c>
      <c r="C443" s="83">
        <f>1*0.5</f>
        <v>0.5</v>
      </c>
      <c r="D443" s="84">
        <v>1.2</v>
      </c>
      <c r="E443" s="84"/>
      <c r="F443" s="84">
        <v>2.1</v>
      </c>
      <c r="G443" s="84">
        <f>-PRODUCT(C443:F443)</f>
        <v>-1.26</v>
      </c>
      <c r="H443" s="83" t="s">
        <v>6</v>
      </c>
    </row>
    <row r="444" spans="1:8">
      <c r="A444" s="82"/>
      <c r="B444" s="85" t="s">
        <v>232</v>
      </c>
      <c r="C444" s="83">
        <f>8*0.5</f>
        <v>4</v>
      </c>
      <c r="D444" s="84">
        <v>1.5</v>
      </c>
      <c r="E444" s="84"/>
      <c r="F444" s="84">
        <v>1.5</v>
      </c>
      <c r="G444" s="84">
        <f t="shared" ref="G444" si="33">-PRODUCT(C444:F444)</f>
        <v>-9</v>
      </c>
      <c r="H444" s="83" t="s">
        <v>6</v>
      </c>
    </row>
    <row r="445" spans="1:8">
      <c r="A445" s="86"/>
      <c r="B445" s="90"/>
      <c r="C445" s="88"/>
      <c r="D445" s="89"/>
      <c r="E445" s="89"/>
      <c r="F445" s="89"/>
      <c r="G445" s="89"/>
      <c r="H445" s="88"/>
    </row>
    <row r="446" spans="1:8">
      <c r="A446" s="86"/>
      <c r="B446" s="87"/>
      <c r="C446" s="88"/>
      <c r="D446" s="89"/>
      <c r="E446" s="89"/>
      <c r="F446" s="91" t="s">
        <v>33</v>
      </c>
      <c r="G446" s="36">
        <f>ROUND(SUM(G440:G445)*1.05,0)</f>
        <v>189</v>
      </c>
      <c r="H446" s="82" t="s">
        <v>6</v>
      </c>
    </row>
    <row r="447" spans="1:8">
      <c r="A447" s="86"/>
      <c r="B447" s="154" t="s">
        <v>226</v>
      </c>
      <c r="C447" s="88"/>
      <c r="D447" s="89"/>
      <c r="E447" s="89"/>
      <c r="F447" s="92"/>
      <c r="G447" s="45"/>
      <c r="H447" s="86"/>
    </row>
    <row r="448" spans="1:8">
      <c r="A448" s="86"/>
      <c r="B448" s="90" t="s">
        <v>240</v>
      </c>
      <c r="C448" s="88">
        <v>1</v>
      </c>
      <c r="D448" s="84">
        <f>(2.4*2+5*2)</f>
        <v>14.8</v>
      </c>
      <c r="E448" s="89"/>
      <c r="F448" s="89">
        <f>2.8-0.125</f>
        <v>2.6749999999999998</v>
      </c>
      <c r="G448" s="84">
        <f>PRODUCT(C448:F448)</f>
        <v>39.589999999999996</v>
      </c>
      <c r="H448" s="83" t="s">
        <v>6</v>
      </c>
    </row>
    <row r="449" spans="1:8">
      <c r="A449" s="86"/>
      <c r="B449" s="90"/>
      <c r="C449" s="88"/>
      <c r="D449" s="89"/>
      <c r="E449" s="89"/>
      <c r="F449" s="89"/>
      <c r="G449" s="89"/>
      <c r="H449" s="88"/>
    </row>
    <row r="450" spans="1:8">
      <c r="A450" s="86"/>
      <c r="B450" s="87"/>
      <c r="C450" s="88"/>
      <c r="D450" s="89"/>
      <c r="E450" s="89"/>
      <c r="F450" s="91" t="s">
        <v>33</v>
      </c>
      <c r="G450" s="36">
        <f>ROUND(SUM(G448:G449)*1.05,0)</f>
        <v>42</v>
      </c>
      <c r="H450" s="82" t="s">
        <v>6</v>
      </c>
    </row>
    <row r="451" spans="1:8">
      <c r="A451" s="82"/>
      <c r="B451" s="118"/>
      <c r="C451" s="83"/>
      <c r="D451" s="84"/>
      <c r="E451" s="84"/>
      <c r="F451" s="84"/>
      <c r="G451" s="84"/>
      <c r="H451" s="83"/>
    </row>
    <row r="452" spans="1:8">
      <c r="A452" s="82"/>
      <c r="B452" s="118" t="s">
        <v>144</v>
      </c>
      <c r="C452" s="83"/>
      <c r="D452" s="91" t="s">
        <v>80</v>
      </c>
      <c r="E452" s="82"/>
      <c r="F452" s="91" t="s">
        <v>23</v>
      </c>
      <c r="G452" s="91">
        <f>G438</f>
        <v>0</v>
      </c>
      <c r="H452" s="82" t="s">
        <v>6</v>
      </c>
    </row>
    <row r="453" spans="1:8">
      <c r="A453" s="82"/>
      <c r="B453" s="118" t="s">
        <v>144</v>
      </c>
      <c r="C453" s="83"/>
      <c r="D453" s="91" t="s">
        <v>223</v>
      </c>
      <c r="E453" s="82"/>
      <c r="F453" s="91" t="s">
        <v>23</v>
      </c>
      <c r="G453" s="91">
        <f>G446</f>
        <v>189</v>
      </c>
      <c r="H453" s="82" t="s">
        <v>6</v>
      </c>
    </row>
    <row r="454" spans="1:8">
      <c r="A454" s="82"/>
      <c r="B454" s="118" t="s">
        <v>144</v>
      </c>
      <c r="C454" s="83"/>
      <c r="D454" s="91" t="s">
        <v>224</v>
      </c>
      <c r="E454" s="82"/>
      <c r="F454" s="91" t="s">
        <v>23</v>
      </c>
      <c r="G454" s="91">
        <f>G450</f>
        <v>42</v>
      </c>
      <c r="H454" s="82" t="s">
        <v>6</v>
      </c>
    </row>
    <row r="455" spans="1:8">
      <c r="A455" s="82"/>
      <c r="B455" s="85"/>
      <c r="C455" s="83"/>
      <c r="D455" s="84"/>
      <c r="E455" s="651" t="s">
        <v>110</v>
      </c>
      <c r="F455" s="652"/>
      <c r="G455" s="115">
        <f>SUM(G452:G454)</f>
        <v>231</v>
      </c>
      <c r="H455" s="82" t="s">
        <v>6</v>
      </c>
    </row>
    <row r="456" spans="1:8">
      <c r="A456" s="82">
        <f>A434+1</f>
        <v>16</v>
      </c>
      <c r="B456" s="118" t="s">
        <v>145</v>
      </c>
      <c r="C456" s="83"/>
      <c r="D456" s="84"/>
      <c r="E456" s="84"/>
      <c r="F456" s="84"/>
      <c r="G456" s="84"/>
      <c r="H456" s="83"/>
    </row>
    <row r="457" spans="1:8">
      <c r="A457" s="82"/>
      <c r="B457" s="118" t="s">
        <v>91</v>
      </c>
      <c r="C457" s="83"/>
      <c r="D457" s="84"/>
      <c r="E457" s="84"/>
      <c r="F457" s="155"/>
      <c r="G457" s="84"/>
      <c r="H457" s="83"/>
    </row>
    <row r="458" spans="1:8">
      <c r="A458" s="86"/>
      <c r="B458" s="118" t="s">
        <v>99</v>
      </c>
      <c r="C458" s="88"/>
      <c r="D458" s="89"/>
      <c r="E458" s="89"/>
      <c r="F458" s="89"/>
      <c r="G458" s="84"/>
      <c r="H458" s="83"/>
    </row>
    <row r="459" spans="1:8">
      <c r="A459" s="38"/>
      <c r="B459" s="34" t="s">
        <v>95</v>
      </c>
      <c r="C459" s="33">
        <v>0</v>
      </c>
      <c r="D459" s="35">
        <f>(3/0.15)*0.3</f>
        <v>6</v>
      </c>
      <c r="E459" s="35">
        <v>1.5</v>
      </c>
      <c r="F459" s="35"/>
      <c r="G459" s="35">
        <f>PRODUCT(C459:F459)</f>
        <v>0</v>
      </c>
      <c r="H459" s="83" t="s">
        <v>6</v>
      </c>
    </row>
    <row r="460" spans="1:8">
      <c r="A460" s="38"/>
      <c r="B460" s="34" t="s">
        <v>97</v>
      </c>
      <c r="C460" s="33">
        <v>0</v>
      </c>
      <c r="D460" s="35">
        <v>3</v>
      </c>
      <c r="E460" s="35">
        <v>1.5</v>
      </c>
      <c r="F460" s="35"/>
      <c r="G460" s="35">
        <f>PRODUCT(C460:F460)</f>
        <v>0</v>
      </c>
      <c r="H460" s="83" t="s">
        <v>6</v>
      </c>
    </row>
    <row r="461" spans="1:8">
      <c r="A461" s="44"/>
      <c r="B461" s="41"/>
      <c r="C461" s="40"/>
      <c r="D461" s="42"/>
      <c r="E461" s="42"/>
      <c r="F461" s="42"/>
      <c r="G461" s="42"/>
      <c r="H461" s="88"/>
    </row>
    <row r="462" spans="1:8">
      <c r="A462" s="86"/>
      <c r="B462" s="156"/>
      <c r="C462" s="157"/>
      <c r="D462" s="89"/>
      <c r="E462" s="89"/>
      <c r="F462" s="89"/>
      <c r="G462" s="36">
        <f>ROUND(SUM(G459:G461)*1.05,0)</f>
        <v>0</v>
      </c>
      <c r="H462" s="82" t="s">
        <v>6</v>
      </c>
    </row>
    <row r="463" spans="1:8">
      <c r="A463" s="82"/>
      <c r="B463" s="118" t="s">
        <v>221</v>
      </c>
      <c r="C463" s="121"/>
      <c r="D463" s="84"/>
      <c r="E463" s="84"/>
      <c r="F463" s="84"/>
      <c r="G463" s="84"/>
      <c r="H463" s="83"/>
    </row>
    <row r="464" spans="1:8">
      <c r="A464" s="86"/>
      <c r="B464" s="90" t="s">
        <v>737</v>
      </c>
      <c r="C464" s="157">
        <v>1</v>
      </c>
      <c r="D464" s="89">
        <f>10+1.2</f>
        <v>11.2</v>
      </c>
      <c r="E464" s="89">
        <f>5+0.6</f>
        <v>5.6</v>
      </c>
      <c r="F464" s="89"/>
      <c r="G464" s="35">
        <f>PRODUCT(C464:F464)</f>
        <v>62.719999999999992</v>
      </c>
      <c r="H464" s="83" t="s">
        <v>6</v>
      </c>
    </row>
    <row r="465" spans="1:8">
      <c r="A465" s="86"/>
      <c r="B465" s="118" t="s">
        <v>99</v>
      </c>
      <c r="C465" s="88"/>
      <c r="D465" s="89"/>
      <c r="E465" s="89"/>
      <c r="F465" s="89"/>
      <c r="G465" s="84"/>
      <c r="H465" s="83"/>
    </row>
    <row r="466" spans="1:8">
      <c r="A466" s="38"/>
      <c r="B466" s="34" t="s">
        <v>95</v>
      </c>
      <c r="C466" s="33">
        <v>1</v>
      </c>
      <c r="D466" s="35">
        <f>(3/0.15)*0.3</f>
        <v>6</v>
      </c>
      <c r="E466" s="35">
        <v>1.5</v>
      </c>
      <c r="F466" s="35"/>
      <c r="G466" s="35">
        <f>PRODUCT(C466:F466)</f>
        <v>9</v>
      </c>
      <c r="H466" s="83" t="s">
        <v>6</v>
      </c>
    </row>
    <row r="467" spans="1:8">
      <c r="A467" s="38"/>
      <c r="B467" s="34" t="s">
        <v>97</v>
      </c>
      <c r="C467" s="33">
        <v>1</v>
      </c>
      <c r="D467" s="35">
        <v>3</v>
      </c>
      <c r="E467" s="35">
        <v>1.5</v>
      </c>
      <c r="F467" s="35"/>
      <c r="G467" s="35">
        <f>PRODUCT(C467:F467)</f>
        <v>4.5</v>
      </c>
      <c r="H467" s="83" t="s">
        <v>6</v>
      </c>
    </row>
    <row r="468" spans="1:8">
      <c r="A468" s="86"/>
      <c r="B468" s="166" t="s">
        <v>243</v>
      </c>
      <c r="C468" s="88"/>
      <c r="D468" s="89"/>
      <c r="E468" s="89"/>
      <c r="F468" s="89"/>
      <c r="G468" s="42"/>
      <c r="H468" s="88"/>
    </row>
    <row r="469" spans="1:8">
      <c r="A469" s="86"/>
      <c r="B469" s="156" t="s">
        <v>102</v>
      </c>
      <c r="C469" s="88">
        <v>1</v>
      </c>
      <c r="D469" s="89">
        <v>42</v>
      </c>
      <c r="E469" s="89">
        <v>0.6</v>
      </c>
      <c r="F469" s="89"/>
      <c r="G469" s="35">
        <f>PRODUCT(C469:F469)</f>
        <v>25.2</v>
      </c>
      <c r="H469" s="83" t="s">
        <v>6</v>
      </c>
    </row>
    <row r="470" spans="1:8">
      <c r="A470" s="86"/>
      <c r="B470" s="156" t="s">
        <v>133</v>
      </c>
      <c r="C470" s="88">
        <v>1</v>
      </c>
      <c r="D470" s="89">
        <f>D469+E469*2</f>
        <v>43.2</v>
      </c>
      <c r="E470" s="89"/>
      <c r="F470" s="89">
        <v>7.4999999999999997E-2</v>
      </c>
      <c r="G470" s="35">
        <f>PRODUCT(C470:F470)</f>
        <v>3.24</v>
      </c>
      <c r="H470" s="83" t="s">
        <v>6</v>
      </c>
    </row>
    <row r="471" spans="1:8">
      <c r="A471" s="86"/>
      <c r="B471" s="156"/>
      <c r="C471" s="88"/>
      <c r="D471" s="89"/>
      <c r="E471" s="89"/>
      <c r="F471" s="89"/>
      <c r="G471" s="42"/>
      <c r="H471" s="88"/>
    </row>
    <row r="472" spans="1:8">
      <c r="A472" s="86"/>
      <c r="B472" s="156"/>
      <c r="C472" s="88"/>
      <c r="D472" s="89"/>
      <c r="E472" s="89"/>
      <c r="F472" s="89"/>
      <c r="G472" s="36">
        <f>ROUND(SUM(G464:G471)*1.05,0)</f>
        <v>110</v>
      </c>
      <c r="H472" s="82" t="s">
        <v>6</v>
      </c>
    </row>
    <row r="473" spans="1:8">
      <c r="A473" s="86"/>
      <c r="B473" s="118" t="s">
        <v>244</v>
      </c>
      <c r="C473" s="88"/>
      <c r="D473" s="89"/>
      <c r="E473" s="89"/>
      <c r="F473" s="89"/>
      <c r="G473" s="45"/>
      <c r="H473" s="86"/>
    </row>
    <row r="474" spans="1:8">
      <c r="A474" s="86"/>
      <c r="B474" s="156" t="s">
        <v>228</v>
      </c>
      <c r="C474" s="88">
        <v>1</v>
      </c>
      <c r="D474" s="89">
        <v>3</v>
      </c>
      <c r="E474" s="89">
        <v>5</v>
      </c>
      <c r="F474" s="89"/>
      <c r="G474" s="35">
        <f>PRODUCT(C474:F474)</f>
        <v>15</v>
      </c>
      <c r="H474" s="83" t="s">
        <v>6</v>
      </c>
    </row>
    <row r="475" spans="1:8">
      <c r="A475" s="86"/>
      <c r="B475" s="156"/>
      <c r="C475" s="88"/>
      <c r="D475" s="89"/>
      <c r="E475" s="89"/>
      <c r="F475" s="89"/>
      <c r="G475" s="35"/>
      <c r="H475" s="83"/>
    </row>
    <row r="476" spans="1:8">
      <c r="A476" s="86"/>
      <c r="B476" s="156"/>
      <c r="C476" s="88"/>
      <c r="D476" s="89"/>
      <c r="E476" s="89"/>
      <c r="F476" s="89"/>
      <c r="G476" s="36">
        <f>ROUND(SUM(G474:G475)*1.05,0)</f>
        <v>16</v>
      </c>
      <c r="H476" s="82" t="s">
        <v>6</v>
      </c>
    </row>
    <row r="477" spans="1:8">
      <c r="A477" s="82"/>
      <c r="B477" s="85"/>
      <c r="C477" s="83"/>
      <c r="D477" s="84"/>
      <c r="E477" s="84"/>
      <c r="F477" s="91"/>
      <c r="G477" s="36"/>
      <c r="H477" s="82"/>
    </row>
    <row r="478" spans="1:8">
      <c r="A478" s="82"/>
      <c r="B478" s="118" t="s">
        <v>145</v>
      </c>
      <c r="C478" s="91"/>
      <c r="D478" s="91" t="s">
        <v>80</v>
      </c>
      <c r="E478" s="82"/>
      <c r="F478" s="91" t="s">
        <v>23</v>
      </c>
      <c r="G478" s="91">
        <f>G462</f>
        <v>0</v>
      </c>
      <c r="H478" s="82" t="s">
        <v>6</v>
      </c>
    </row>
    <row r="479" spans="1:8">
      <c r="A479" s="86"/>
      <c r="B479" s="118" t="s">
        <v>145</v>
      </c>
      <c r="C479" s="91"/>
      <c r="D479" s="91" t="s">
        <v>223</v>
      </c>
      <c r="E479" s="82"/>
      <c r="F479" s="91" t="s">
        <v>23</v>
      </c>
      <c r="G479" s="91">
        <f>G472</f>
        <v>110</v>
      </c>
      <c r="H479" s="82" t="s">
        <v>6</v>
      </c>
    </row>
    <row r="480" spans="1:8">
      <c r="A480" s="86"/>
      <c r="B480" s="118" t="s">
        <v>145</v>
      </c>
      <c r="C480" s="91"/>
      <c r="D480" s="91" t="s">
        <v>224</v>
      </c>
      <c r="E480" s="82"/>
      <c r="F480" s="91" t="s">
        <v>23</v>
      </c>
      <c r="G480" s="91">
        <f>G476</f>
        <v>16</v>
      </c>
      <c r="H480" s="82" t="s">
        <v>6</v>
      </c>
    </row>
    <row r="481" spans="1:8">
      <c r="A481" s="82"/>
      <c r="B481" s="118"/>
      <c r="C481" s="91"/>
      <c r="D481" s="91"/>
      <c r="E481" s="651" t="s">
        <v>110</v>
      </c>
      <c r="F481" s="652"/>
      <c r="G481" s="115">
        <f>SUM(G478:G480)</f>
        <v>126</v>
      </c>
      <c r="H481" s="82" t="s">
        <v>6</v>
      </c>
    </row>
    <row r="482" spans="1:8">
      <c r="A482" s="82">
        <f>A456+1</f>
        <v>17</v>
      </c>
      <c r="B482" s="118" t="s">
        <v>146</v>
      </c>
      <c r="C482" s="91"/>
      <c r="D482" s="91"/>
      <c r="E482" s="82"/>
      <c r="F482" s="91"/>
      <c r="G482" s="91"/>
      <c r="H482" s="82"/>
    </row>
    <row r="483" spans="1:8">
      <c r="A483" s="82"/>
      <c r="B483" s="118" t="s">
        <v>147</v>
      </c>
      <c r="C483" s="91"/>
      <c r="D483" s="91"/>
      <c r="E483" s="82"/>
      <c r="F483" s="91"/>
      <c r="G483" s="91"/>
      <c r="H483" s="82"/>
    </row>
    <row r="484" spans="1:8">
      <c r="A484" s="82"/>
      <c r="B484" s="85" t="s">
        <v>64</v>
      </c>
      <c r="C484" s="121">
        <v>0</v>
      </c>
      <c r="D484" s="84">
        <f>D77</f>
        <v>9.8000000000000007</v>
      </c>
      <c r="E484" s="84"/>
      <c r="F484" s="84">
        <f t="shared" ref="F484" si="34">F77</f>
        <v>0.7</v>
      </c>
      <c r="G484" s="84">
        <f t="shared" ref="G484" si="35">PRODUCT(C484:F484)</f>
        <v>0</v>
      </c>
      <c r="H484" s="83" t="s">
        <v>6</v>
      </c>
    </row>
    <row r="485" spans="1:8">
      <c r="A485" s="82"/>
      <c r="B485" s="118"/>
      <c r="C485" s="91"/>
      <c r="D485" s="91"/>
      <c r="E485" s="82"/>
      <c r="F485" s="91"/>
      <c r="G485" s="91"/>
      <c r="H485" s="82"/>
    </row>
    <row r="486" spans="1:8">
      <c r="A486" s="82"/>
      <c r="B486" s="85"/>
      <c r="C486" s="83"/>
      <c r="D486" s="84"/>
      <c r="E486" s="84"/>
      <c r="F486" s="91"/>
      <c r="G486" s="36">
        <f>ROUND(SUM(G484:G485)*1.05,0)</f>
        <v>0</v>
      </c>
      <c r="H486" s="82" t="s">
        <v>6</v>
      </c>
    </row>
    <row r="487" spans="1:8">
      <c r="A487" s="82"/>
      <c r="B487" s="118" t="s">
        <v>148</v>
      </c>
      <c r="C487" s="91"/>
      <c r="D487" s="91"/>
      <c r="E487" s="82"/>
      <c r="F487" s="91" t="s">
        <v>23</v>
      </c>
      <c r="G487" s="91">
        <f>G486</f>
        <v>0</v>
      </c>
      <c r="H487" s="82" t="s">
        <v>6</v>
      </c>
    </row>
    <row r="488" spans="1:8">
      <c r="A488" s="86"/>
      <c r="B488" s="87"/>
      <c r="C488" s="92"/>
      <c r="D488" s="92"/>
      <c r="E488" s="86"/>
      <c r="F488" s="92"/>
      <c r="G488" s="92"/>
      <c r="H488" s="86"/>
    </row>
    <row r="489" spans="1:8">
      <c r="A489" s="86">
        <f>A482+1</f>
        <v>18</v>
      </c>
      <c r="B489" s="87" t="s">
        <v>497</v>
      </c>
      <c r="C489" s="92"/>
      <c r="D489" s="92"/>
      <c r="E489" s="86"/>
      <c r="F489" s="92"/>
      <c r="G489" s="92"/>
      <c r="H489" s="86"/>
    </row>
    <row r="490" spans="1:8">
      <c r="A490" s="86"/>
      <c r="B490" s="87" t="s">
        <v>223</v>
      </c>
      <c r="C490" s="92"/>
      <c r="D490" s="92"/>
      <c r="E490" s="86"/>
      <c r="F490" s="92"/>
      <c r="G490" s="92"/>
      <c r="H490" s="86"/>
    </row>
    <row r="491" spans="1:8">
      <c r="A491" s="86"/>
      <c r="B491" s="156" t="str">
        <f>B469</f>
        <v>W1</v>
      </c>
      <c r="C491" s="157">
        <v>1</v>
      </c>
      <c r="D491" s="89">
        <f>D469+E469*2</f>
        <v>43.2</v>
      </c>
      <c r="E491" s="86"/>
      <c r="F491" s="92"/>
      <c r="G491" s="84">
        <f t="shared" ref="G491:G492" si="36">PRODUCT(C491:F491)</f>
        <v>43.2</v>
      </c>
      <c r="H491" s="88" t="s">
        <v>9</v>
      </c>
    </row>
    <row r="492" spans="1:8">
      <c r="A492" s="86"/>
      <c r="B492" s="156" t="s">
        <v>725</v>
      </c>
      <c r="C492" s="157">
        <v>1</v>
      </c>
      <c r="D492" s="89">
        <f>13.1*2+5.6*2</f>
        <v>37.4</v>
      </c>
      <c r="E492" s="86"/>
      <c r="F492" s="92"/>
      <c r="G492" s="84">
        <f t="shared" si="36"/>
        <v>37.4</v>
      </c>
      <c r="H492" s="88" t="s">
        <v>9</v>
      </c>
    </row>
    <row r="493" spans="1:8">
      <c r="A493" s="86"/>
      <c r="B493" s="156"/>
      <c r="C493" s="89"/>
      <c r="D493" s="89"/>
      <c r="E493" s="86"/>
      <c r="F493" s="92"/>
      <c r="G493" s="89"/>
      <c r="H493" s="88"/>
    </row>
    <row r="494" spans="1:8">
      <c r="A494" s="86"/>
      <c r="B494" s="166"/>
      <c r="C494" s="92"/>
      <c r="D494" s="92"/>
      <c r="E494" s="86"/>
      <c r="F494" s="91" t="s">
        <v>33</v>
      </c>
      <c r="G494" s="36">
        <f>ROUND(SUM(G491:G493)*1.05,0)</f>
        <v>85</v>
      </c>
      <c r="H494" s="86" t="s">
        <v>9</v>
      </c>
    </row>
    <row r="495" spans="1:8">
      <c r="A495" s="82"/>
      <c r="B495" s="85"/>
      <c r="C495" s="83"/>
      <c r="D495" s="84"/>
      <c r="E495" s="84"/>
      <c r="F495" s="91"/>
      <c r="G495" s="91"/>
      <c r="H495" s="82"/>
    </row>
    <row r="496" spans="1:8">
      <c r="A496" s="82">
        <f>A489+1</f>
        <v>19</v>
      </c>
      <c r="B496" s="118" t="s">
        <v>149</v>
      </c>
      <c r="C496" s="83"/>
      <c r="D496" s="84"/>
      <c r="E496" s="84"/>
      <c r="F496" s="84"/>
      <c r="G496" s="84"/>
      <c r="H496" s="83"/>
    </row>
    <row r="497" spans="1:8">
      <c r="A497" s="82"/>
      <c r="B497" s="118" t="s">
        <v>196</v>
      </c>
      <c r="C497" s="83"/>
      <c r="D497" s="84"/>
      <c r="E497" s="84"/>
      <c r="F497" s="84"/>
      <c r="G497" s="84"/>
      <c r="H497" s="83"/>
    </row>
    <row r="498" spans="1:8">
      <c r="A498" s="82"/>
      <c r="B498" s="118" t="s">
        <v>223</v>
      </c>
      <c r="C498" s="83"/>
      <c r="D498" s="84"/>
      <c r="E498" s="84"/>
      <c r="F498" s="84"/>
      <c r="G498" s="84"/>
      <c r="H498" s="83"/>
    </row>
    <row r="499" spans="1:8">
      <c r="A499" s="82"/>
      <c r="B499" s="85" t="s">
        <v>760</v>
      </c>
      <c r="C499" s="88">
        <v>1</v>
      </c>
      <c r="D499" s="89">
        <v>12.6</v>
      </c>
      <c r="E499" s="89">
        <f>5+0.6</f>
        <v>5.6</v>
      </c>
      <c r="F499" s="84"/>
      <c r="G499" s="84">
        <f>PRODUCT(C499:F499)</f>
        <v>70.559999999999988</v>
      </c>
      <c r="H499" s="83" t="s">
        <v>6</v>
      </c>
    </row>
    <row r="500" spans="1:8">
      <c r="A500" s="86"/>
      <c r="B500" s="90"/>
      <c r="C500" s="88"/>
      <c r="D500" s="89"/>
      <c r="E500" s="89"/>
      <c r="F500" s="89"/>
      <c r="G500" s="89"/>
      <c r="H500" s="88"/>
    </row>
    <row r="501" spans="1:8">
      <c r="A501" s="82"/>
      <c r="B501" s="120"/>
      <c r="C501" s="83"/>
      <c r="D501" s="84"/>
      <c r="E501" s="84"/>
      <c r="F501" s="91" t="s">
        <v>33</v>
      </c>
      <c r="G501" s="36">
        <f>ROUND(SUM(G499:G500)*1.1,0)</f>
        <v>78</v>
      </c>
      <c r="H501" s="82" t="s">
        <v>6</v>
      </c>
    </row>
    <row r="502" spans="1:8">
      <c r="A502" s="82"/>
      <c r="B502" s="85"/>
      <c r="C502" s="83"/>
      <c r="D502" s="84"/>
      <c r="E502" s="84"/>
      <c r="F502" s="91"/>
      <c r="G502" s="91"/>
      <c r="H502" s="82"/>
    </row>
    <row r="503" spans="1:8">
      <c r="A503" s="82"/>
      <c r="B503" s="118" t="s">
        <v>245</v>
      </c>
      <c r="C503" s="91"/>
      <c r="D503" s="118" t="s">
        <v>223</v>
      </c>
      <c r="E503" s="84"/>
      <c r="F503" s="91" t="s">
        <v>23</v>
      </c>
      <c r="G503" s="91">
        <f>G501</f>
        <v>78</v>
      </c>
      <c r="H503" s="82" t="s">
        <v>6</v>
      </c>
    </row>
    <row r="504" spans="1:8">
      <c r="A504" s="82"/>
      <c r="B504" s="118"/>
      <c r="C504" s="91"/>
      <c r="D504" s="82"/>
      <c r="E504" s="84"/>
      <c r="F504" s="91"/>
      <c r="G504" s="91"/>
      <c r="H504" s="82"/>
    </row>
    <row r="505" spans="1:8">
      <c r="A505" s="227">
        <f>A496+1</f>
        <v>20</v>
      </c>
      <c r="B505" s="228" t="s">
        <v>150</v>
      </c>
      <c r="C505" s="232"/>
      <c r="D505" s="227"/>
      <c r="E505" s="231"/>
      <c r="F505" s="232"/>
      <c r="G505" s="232"/>
      <c r="H505" s="227"/>
    </row>
    <row r="506" spans="1:8">
      <c r="A506" s="167"/>
      <c r="B506" s="286" t="str">
        <f>B499</f>
        <v>oil store</v>
      </c>
      <c r="C506" s="283">
        <f>C499</f>
        <v>1</v>
      </c>
      <c r="D506" s="169">
        <f>D499*2+E499*2</f>
        <v>36.4</v>
      </c>
      <c r="E506" s="170"/>
      <c r="F506" s="170">
        <v>0.1</v>
      </c>
      <c r="G506" s="170">
        <f>PRODUCT(C506:F506)</f>
        <v>3.64</v>
      </c>
      <c r="H506" s="287" t="s">
        <v>6</v>
      </c>
    </row>
    <row r="507" spans="1:8">
      <c r="A507" s="173"/>
      <c r="B507" s="87"/>
      <c r="C507" s="157"/>
      <c r="D507" s="88"/>
      <c r="E507" s="89"/>
      <c r="F507" s="89"/>
      <c r="G507" s="89"/>
      <c r="H507" s="174"/>
    </row>
    <row r="508" spans="1:8">
      <c r="A508" s="173"/>
      <c r="B508" s="87" t="s">
        <v>197</v>
      </c>
      <c r="C508" s="157"/>
      <c r="D508" s="88"/>
      <c r="E508" s="89"/>
      <c r="F508" s="92" t="s">
        <v>33</v>
      </c>
      <c r="G508" s="45">
        <f>ROUND(SUM(G506:G507)*1.1,0)</f>
        <v>4</v>
      </c>
      <c r="H508" s="177" t="s">
        <v>6</v>
      </c>
    </row>
    <row r="509" spans="1:8">
      <c r="A509" s="173"/>
      <c r="B509" s="87"/>
      <c r="C509" s="157"/>
      <c r="D509" s="88"/>
      <c r="E509" s="89"/>
      <c r="F509" s="92"/>
      <c r="G509" s="45"/>
      <c r="H509" s="177"/>
    </row>
    <row r="510" spans="1:8">
      <c r="A510" s="86">
        <f>A505+1</f>
        <v>21</v>
      </c>
      <c r="B510" s="87" t="s">
        <v>716</v>
      </c>
      <c r="C510" s="92"/>
      <c r="D510" s="92"/>
      <c r="E510" s="89"/>
      <c r="F510" s="92"/>
      <c r="G510" s="45"/>
      <c r="H510" s="177"/>
    </row>
    <row r="511" spans="1:8">
      <c r="A511" s="86"/>
      <c r="B511" s="301" t="s">
        <v>719</v>
      </c>
      <c r="C511" s="92"/>
      <c r="D511" s="92"/>
      <c r="E511" s="89"/>
      <c r="F511" s="92"/>
      <c r="G511" s="45"/>
      <c r="H511" s="177"/>
    </row>
    <row r="512" spans="1:8">
      <c r="A512" s="82"/>
      <c r="B512" s="85" t="s">
        <v>101</v>
      </c>
      <c r="C512" s="83">
        <v>1</v>
      </c>
      <c r="D512" s="84">
        <v>1.2</v>
      </c>
      <c r="E512" s="84">
        <v>0.2</v>
      </c>
      <c r="F512" s="84"/>
      <c r="G512" s="42">
        <f t="shared" ref="G512:G513" si="37">PRODUCT(C512:F512)</f>
        <v>0.24</v>
      </c>
      <c r="H512" s="176" t="s">
        <v>6</v>
      </c>
    </row>
    <row r="513" spans="1:11">
      <c r="A513" s="82"/>
      <c r="B513" s="85" t="s">
        <v>102</v>
      </c>
      <c r="C513" s="83">
        <v>8</v>
      </c>
      <c r="D513" s="84">
        <v>1.5</v>
      </c>
      <c r="E513" s="84">
        <v>0.2</v>
      </c>
      <c r="F513" s="84"/>
      <c r="G513" s="42">
        <f t="shared" si="37"/>
        <v>2.4000000000000004</v>
      </c>
      <c r="H513" s="176" t="s">
        <v>6</v>
      </c>
    </row>
    <row r="514" spans="1:11">
      <c r="A514" s="86"/>
      <c r="B514" s="87"/>
      <c r="C514" s="92"/>
      <c r="D514" s="92"/>
      <c r="E514" s="89"/>
      <c r="F514" s="92"/>
      <c r="G514" s="45"/>
      <c r="H514" s="177"/>
    </row>
    <row r="515" spans="1:11">
      <c r="A515" s="86"/>
      <c r="B515" s="87"/>
      <c r="C515" s="92"/>
      <c r="D515" s="92"/>
      <c r="E515" s="89"/>
      <c r="F515" s="92" t="s">
        <v>33</v>
      </c>
      <c r="G515" s="45">
        <f>ROUND(SUM(G512:G514)*1.1,0)</f>
        <v>3</v>
      </c>
      <c r="H515" s="177" t="s">
        <v>6</v>
      </c>
    </row>
    <row r="516" spans="1:11">
      <c r="A516" s="86"/>
      <c r="B516" s="87"/>
      <c r="C516" s="92"/>
      <c r="D516" s="92"/>
      <c r="E516" s="89"/>
      <c r="F516" s="92"/>
      <c r="G516" s="45"/>
      <c r="H516" s="177"/>
    </row>
    <row r="517" spans="1:11">
      <c r="A517" s="86"/>
      <c r="B517" s="87"/>
      <c r="C517" s="92"/>
      <c r="D517" s="92"/>
      <c r="E517" s="647" t="s">
        <v>110</v>
      </c>
      <c r="F517" s="648"/>
      <c r="G517" s="92">
        <f>G515</f>
        <v>3</v>
      </c>
      <c r="H517" s="177" t="s">
        <v>6</v>
      </c>
    </row>
    <row r="518" spans="1:11">
      <c r="A518" s="173"/>
      <c r="B518" s="87"/>
      <c r="C518" s="88"/>
      <c r="D518" s="89"/>
      <c r="E518" s="89"/>
      <c r="F518" s="89"/>
      <c r="G518" s="92"/>
      <c r="H518" s="177"/>
    </row>
    <row r="519" spans="1:11">
      <c r="A519" s="173">
        <f>A510+1</f>
        <v>22</v>
      </c>
      <c r="B519" s="87" t="s">
        <v>154</v>
      </c>
      <c r="C519" s="88"/>
      <c r="D519" s="89"/>
      <c r="E519" s="89"/>
      <c r="F519" s="89"/>
      <c r="G519" s="89"/>
      <c r="H519" s="174"/>
    </row>
    <row r="520" spans="1:11">
      <c r="A520" s="173"/>
      <c r="B520" s="87" t="s">
        <v>80</v>
      </c>
      <c r="C520" s="88"/>
      <c r="D520" s="89"/>
      <c r="E520" s="89"/>
      <c r="F520" s="89"/>
      <c r="G520" s="89"/>
      <c r="H520" s="174"/>
    </row>
    <row r="521" spans="1:11">
      <c r="A521" s="173"/>
      <c r="B521" s="87" t="s">
        <v>247</v>
      </c>
      <c r="C521" s="88"/>
      <c r="D521" s="89"/>
      <c r="E521" s="89"/>
      <c r="F521" s="89"/>
      <c r="G521" s="89"/>
      <c r="H521" s="174"/>
    </row>
    <row r="522" spans="1:11">
      <c r="A522" s="173"/>
      <c r="B522" s="87" t="s">
        <v>246</v>
      </c>
      <c r="C522" s="88"/>
      <c r="D522" s="89"/>
      <c r="E522" s="89"/>
      <c r="F522" s="89"/>
      <c r="G522" s="89"/>
      <c r="H522" s="174"/>
    </row>
    <row r="523" spans="1:11">
      <c r="A523" s="288"/>
      <c r="B523" s="289" t="s">
        <v>155</v>
      </c>
      <c r="C523" s="290">
        <v>0</v>
      </c>
      <c r="D523" s="291">
        <v>0.9</v>
      </c>
      <c r="E523" s="291">
        <v>0.3</v>
      </c>
      <c r="F523" s="291"/>
      <c r="G523" s="291">
        <f>PRODUCT(C523:F523)</f>
        <v>0</v>
      </c>
      <c r="H523" s="292" t="s">
        <v>6</v>
      </c>
      <c r="K523" s="2"/>
    </row>
    <row r="524" spans="1:11">
      <c r="A524" s="293"/>
      <c r="B524" s="47" t="s">
        <v>204</v>
      </c>
      <c r="C524" s="290">
        <v>0</v>
      </c>
      <c r="D524" s="294">
        <v>1.2</v>
      </c>
      <c r="E524" s="294"/>
      <c r="F524" s="294">
        <v>0.15</v>
      </c>
      <c r="G524" s="294">
        <f>PRODUCT(C524:F524)</f>
        <v>0</v>
      </c>
      <c r="H524" s="295" t="s">
        <v>6</v>
      </c>
    </row>
    <row r="525" spans="1:11">
      <c r="A525" s="175"/>
      <c r="B525" s="41" t="s">
        <v>248</v>
      </c>
      <c r="C525" s="290">
        <v>0</v>
      </c>
      <c r="D525" s="42">
        <v>2.4</v>
      </c>
      <c r="E525" s="42">
        <v>1.73</v>
      </c>
      <c r="F525" s="42"/>
      <c r="G525" s="42">
        <f>PRODUCT(C525:F525)</f>
        <v>0</v>
      </c>
      <c r="H525" s="176" t="s">
        <v>6</v>
      </c>
    </row>
    <row r="526" spans="1:11">
      <c r="A526" s="173"/>
      <c r="B526" s="90" t="s">
        <v>253</v>
      </c>
      <c r="C526" s="290">
        <v>0</v>
      </c>
      <c r="D526" s="89">
        <v>2.4</v>
      </c>
      <c r="E526" s="88">
        <v>2.93</v>
      </c>
      <c r="F526" s="89"/>
      <c r="G526" s="42">
        <f>PRODUCT(C526:F526)</f>
        <v>0</v>
      </c>
      <c r="H526" s="176" t="s">
        <v>6</v>
      </c>
    </row>
    <row r="527" spans="1:11">
      <c r="A527" s="173"/>
      <c r="B527" s="90" t="s">
        <v>253</v>
      </c>
      <c r="C527" s="290">
        <v>0</v>
      </c>
      <c r="D527" s="89">
        <v>1.2</v>
      </c>
      <c r="E527" s="88">
        <v>0.9</v>
      </c>
      <c r="F527" s="89"/>
      <c r="G527" s="42">
        <f>PRODUCT(C527:F527)</f>
        <v>0</v>
      </c>
      <c r="H527" s="176" t="s">
        <v>6</v>
      </c>
    </row>
    <row r="528" spans="1:11">
      <c r="A528" s="175"/>
      <c r="B528" s="48" t="s">
        <v>249</v>
      </c>
      <c r="C528" s="40"/>
      <c r="D528" s="42"/>
      <c r="E528" s="42"/>
      <c r="F528" s="42"/>
      <c r="G528" s="42"/>
      <c r="H528" s="176"/>
    </row>
    <row r="529" spans="1:12">
      <c r="A529" s="175"/>
      <c r="B529" s="48" t="s">
        <v>350</v>
      </c>
      <c r="C529" s="40"/>
      <c r="D529" s="42"/>
      <c r="E529" s="42"/>
      <c r="F529" s="42"/>
      <c r="G529" s="42"/>
      <c r="H529" s="176"/>
    </row>
    <row r="530" spans="1:12">
      <c r="A530" s="175"/>
      <c r="B530" s="41" t="s">
        <v>250</v>
      </c>
      <c r="C530" s="290">
        <v>0</v>
      </c>
      <c r="D530" s="42">
        <v>1.5</v>
      </c>
      <c r="E530" s="42">
        <v>0.3</v>
      </c>
      <c r="F530" s="42"/>
      <c r="G530" s="42">
        <f t="shared" ref="G530:G532" si="38">PRODUCT(C530:F530)</f>
        <v>0</v>
      </c>
      <c r="H530" s="176" t="s">
        <v>6</v>
      </c>
      <c r="I530" s="14"/>
      <c r="J530" s="2"/>
    </row>
    <row r="531" spans="1:12">
      <c r="A531" s="173"/>
      <c r="B531" s="90" t="s">
        <v>251</v>
      </c>
      <c r="C531" s="290">
        <v>0</v>
      </c>
      <c r="D531" s="89">
        <f>D530</f>
        <v>1.5</v>
      </c>
      <c r="E531" s="88"/>
      <c r="F531" s="89">
        <v>0.15</v>
      </c>
      <c r="G531" s="42">
        <f t="shared" si="38"/>
        <v>0</v>
      </c>
      <c r="H531" s="176" t="s">
        <v>6</v>
      </c>
    </row>
    <row r="532" spans="1:12">
      <c r="A532" s="173"/>
      <c r="B532" s="90" t="s">
        <v>252</v>
      </c>
      <c r="C532" s="290">
        <v>0</v>
      </c>
      <c r="D532" s="89">
        <v>2.4</v>
      </c>
      <c r="E532" s="88">
        <v>1.2</v>
      </c>
      <c r="F532" s="89"/>
      <c r="G532" s="42">
        <f t="shared" si="38"/>
        <v>0</v>
      </c>
      <c r="H532" s="176" t="s">
        <v>6</v>
      </c>
    </row>
    <row r="533" spans="1:12">
      <c r="A533" s="167"/>
      <c r="B533" s="314"/>
      <c r="C533" s="169"/>
      <c r="D533" s="170"/>
      <c r="E533" s="169"/>
      <c r="F533" s="170"/>
      <c r="G533" s="294"/>
      <c r="H533" s="295"/>
    </row>
    <row r="534" spans="1:12">
      <c r="A534" s="187"/>
      <c r="B534" s="168"/>
      <c r="C534" s="169"/>
      <c r="D534" s="170"/>
      <c r="E534" s="170"/>
      <c r="F534" s="171" t="s">
        <v>33</v>
      </c>
      <c r="G534" s="284">
        <f>ROUND(SUM(G523:G533)*1.05,0)</f>
        <v>0</v>
      </c>
      <c r="H534" s="187" t="s">
        <v>6</v>
      </c>
    </row>
    <row r="535" spans="1:12">
      <c r="A535" s="86"/>
      <c r="B535" s="280" t="s">
        <v>229</v>
      </c>
      <c r="C535" s="88"/>
      <c r="D535" s="89"/>
      <c r="E535" s="89"/>
      <c r="F535" s="92"/>
      <c r="G535" s="45"/>
      <c r="H535" s="86"/>
    </row>
    <row r="536" spans="1:12">
      <c r="A536" s="44"/>
      <c r="B536" s="48" t="s">
        <v>249</v>
      </c>
      <c r="C536" s="40"/>
      <c r="D536" s="42"/>
      <c r="E536" s="42"/>
      <c r="F536" s="42"/>
      <c r="G536" s="35"/>
      <c r="H536" s="35"/>
    </row>
    <row r="537" spans="1:12">
      <c r="A537" s="44"/>
      <c r="B537" s="48" t="s">
        <v>350</v>
      </c>
      <c r="C537" s="40"/>
      <c r="D537" s="42"/>
      <c r="E537" s="42"/>
      <c r="F537" s="42"/>
      <c r="G537" s="35"/>
      <c r="H537" s="35"/>
    </row>
    <row r="538" spans="1:12">
      <c r="A538" s="44"/>
      <c r="B538" s="41" t="s">
        <v>250</v>
      </c>
      <c r="C538" s="40">
        <f>3/0.15</f>
        <v>20</v>
      </c>
      <c r="D538" s="42">
        <v>1.5</v>
      </c>
      <c r="E538" s="42">
        <v>0.3</v>
      </c>
      <c r="F538" s="42"/>
      <c r="G538" s="35">
        <f t="shared" ref="G538:G540" si="39">PRODUCT(C538:F538)</f>
        <v>9</v>
      </c>
      <c r="H538" s="35" t="s">
        <v>6</v>
      </c>
    </row>
    <row r="539" spans="1:12">
      <c r="A539" s="82"/>
      <c r="B539" s="85" t="s">
        <v>251</v>
      </c>
      <c r="C539" s="88">
        <f>C538</f>
        <v>20</v>
      </c>
      <c r="D539" s="84">
        <f>D538</f>
        <v>1.5</v>
      </c>
      <c r="E539" s="83"/>
      <c r="F539" s="84">
        <v>0.15</v>
      </c>
      <c r="G539" s="35">
        <f t="shared" si="39"/>
        <v>4.5</v>
      </c>
      <c r="H539" s="35" t="s">
        <v>6</v>
      </c>
      <c r="L539" s="2"/>
    </row>
    <row r="540" spans="1:12">
      <c r="A540" s="86"/>
      <c r="B540" s="90" t="s">
        <v>252</v>
      </c>
      <c r="C540" s="88">
        <v>1</v>
      </c>
      <c r="D540" s="89">
        <v>3</v>
      </c>
      <c r="E540" s="88">
        <v>1.2</v>
      </c>
      <c r="F540" s="89"/>
      <c r="G540" s="35">
        <f t="shared" si="39"/>
        <v>3.5999999999999996</v>
      </c>
      <c r="H540" s="35" t="s">
        <v>6</v>
      </c>
    </row>
    <row r="541" spans="1:12">
      <c r="A541" s="86"/>
      <c r="B541" s="90" t="s">
        <v>761</v>
      </c>
      <c r="C541" s="88">
        <v>1</v>
      </c>
      <c r="D541" s="89">
        <v>3</v>
      </c>
      <c r="E541" s="88">
        <v>2.5</v>
      </c>
      <c r="F541" s="89"/>
      <c r="G541" s="35">
        <f t="shared" ref="G541" si="40">PRODUCT(C541:F541)</f>
        <v>7.5</v>
      </c>
      <c r="H541" s="35" t="s">
        <v>6</v>
      </c>
    </row>
    <row r="542" spans="1:12">
      <c r="A542" s="86"/>
      <c r="B542" s="90"/>
      <c r="C542" s="88"/>
      <c r="D542" s="89"/>
      <c r="E542" s="88"/>
      <c r="F542" s="89"/>
      <c r="G542" s="42"/>
      <c r="H542" s="42"/>
    </row>
    <row r="543" spans="1:12">
      <c r="A543" s="86"/>
      <c r="B543" s="90"/>
      <c r="C543" s="88"/>
      <c r="D543" s="89"/>
      <c r="E543" s="88"/>
      <c r="F543" s="89"/>
      <c r="G543" s="42"/>
      <c r="H543" s="42"/>
    </row>
    <row r="544" spans="1:12">
      <c r="A544" s="86"/>
      <c r="B544" s="90"/>
      <c r="C544" s="88"/>
      <c r="D544" s="89"/>
      <c r="E544" s="89"/>
      <c r="F544" s="91" t="s">
        <v>33</v>
      </c>
      <c r="G544" s="284">
        <f>ROUND(SUM(G538:G543)*1.05,0)</f>
        <v>26</v>
      </c>
      <c r="H544" s="82" t="s">
        <v>6</v>
      </c>
    </row>
    <row r="545" spans="1:16">
      <c r="A545" s="86"/>
      <c r="B545" s="90"/>
      <c r="C545" s="88"/>
      <c r="D545" s="89"/>
      <c r="E545" s="89"/>
      <c r="F545" s="92"/>
      <c r="G545" s="45"/>
      <c r="H545" s="86"/>
      <c r="M545" s="2"/>
      <c r="N545" s="1"/>
      <c r="O545" s="1"/>
      <c r="P545" s="1"/>
    </row>
    <row r="546" spans="1:16">
      <c r="A546" s="82"/>
      <c r="B546" s="118" t="s">
        <v>154</v>
      </c>
      <c r="C546" s="91"/>
      <c r="D546" s="91" t="s">
        <v>80</v>
      </c>
      <c r="E546" s="84"/>
      <c r="F546" s="91" t="s">
        <v>23</v>
      </c>
      <c r="G546" s="91">
        <f>G534</f>
        <v>0</v>
      </c>
      <c r="H546" s="82" t="s">
        <v>6</v>
      </c>
    </row>
    <row r="547" spans="1:16">
      <c r="A547" s="86"/>
      <c r="B547" s="118" t="s">
        <v>154</v>
      </c>
      <c r="C547" s="91"/>
      <c r="D547" s="91" t="s">
        <v>223</v>
      </c>
      <c r="E547" s="84"/>
      <c r="F547" s="91" t="s">
        <v>23</v>
      </c>
      <c r="G547" s="91">
        <f>G544</f>
        <v>26</v>
      </c>
      <c r="H547" s="82" t="s">
        <v>6</v>
      </c>
    </row>
    <row r="548" spans="1:16">
      <c r="A548" s="82"/>
      <c r="B548" s="85"/>
      <c r="C548" s="83"/>
      <c r="D548" s="84"/>
      <c r="E548" s="651" t="s">
        <v>110</v>
      </c>
      <c r="F548" s="652"/>
      <c r="G548" s="115">
        <f>SUM(G546:G547)</f>
        <v>26</v>
      </c>
      <c r="H548" s="82" t="s">
        <v>6</v>
      </c>
    </row>
    <row r="549" spans="1:16">
      <c r="A549" s="82">
        <f>A519+1</f>
        <v>23</v>
      </c>
      <c r="B549" s="118" t="s">
        <v>156</v>
      </c>
      <c r="C549" s="83"/>
      <c r="D549" s="84"/>
      <c r="E549" s="84"/>
      <c r="F549" s="84"/>
      <c r="G549" s="91"/>
      <c r="H549" s="82"/>
    </row>
    <row r="550" spans="1:16">
      <c r="A550" s="82"/>
      <c r="B550" s="118" t="s">
        <v>157</v>
      </c>
      <c r="C550" s="91"/>
      <c r="D550" s="91"/>
      <c r="E550" s="84"/>
      <c r="F550" s="84"/>
      <c r="G550" s="91">
        <f>G432</f>
        <v>214</v>
      </c>
      <c r="H550" s="82" t="s">
        <v>6</v>
      </c>
    </row>
    <row r="551" spans="1:16">
      <c r="A551" s="82"/>
      <c r="B551" s="118" t="s">
        <v>158</v>
      </c>
      <c r="C551" s="91"/>
      <c r="D551" s="91"/>
      <c r="E551" s="84"/>
      <c r="F551" s="84"/>
      <c r="G551" s="91">
        <f>G455</f>
        <v>231</v>
      </c>
      <c r="H551" s="82" t="s">
        <v>6</v>
      </c>
    </row>
    <row r="552" spans="1:16" s="1" customFormat="1">
      <c r="A552" s="86"/>
      <c r="B552" s="87" t="s">
        <v>855</v>
      </c>
      <c r="C552" s="92"/>
      <c r="D552" s="91"/>
      <c r="E552" s="10"/>
      <c r="F552" s="89"/>
      <c r="G552" s="92">
        <f>G550+G551</f>
        <v>445</v>
      </c>
      <c r="H552" s="82" t="s">
        <v>6</v>
      </c>
      <c r="I552"/>
      <c r="J552"/>
      <c r="K552"/>
      <c r="L552"/>
      <c r="M552"/>
      <c r="N552"/>
      <c r="O552"/>
      <c r="P552"/>
    </row>
    <row r="553" spans="1:16">
      <c r="A553" s="82"/>
      <c r="B553" s="118" t="s">
        <v>159</v>
      </c>
      <c r="C553" s="91"/>
      <c r="D553" s="91"/>
      <c r="E553" s="84"/>
      <c r="F553" s="84"/>
      <c r="G553" s="91">
        <f>G481</f>
        <v>126</v>
      </c>
      <c r="H553" s="82" t="s">
        <v>6</v>
      </c>
    </row>
    <row r="554" spans="1:16">
      <c r="A554" s="82"/>
      <c r="B554" s="118"/>
      <c r="C554" s="83"/>
      <c r="D554" s="84"/>
      <c r="E554" s="84"/>
      <c r="F554" s="84"/>
      <c r="G554" s="91"/>
      <c r="H554" s="82"/>
    </row>
    <row r="555" spans="1:16">
      <c r="A555" s="82">
        <f>A549+1</f>
        <v>24</v>
      </c>
      <c r="B555" s="118" t="s">
        <v>160</v>
      </c>
      <c r="C555" s="83"/>
      <c r="D555" s="84"/>
      <c r="E555" s="84"/>
      <c r="F555" s="84"/>
      <c r="G555" s="91"/>
      <c r="H555" s="82"/>
    </row>
    <row r="556" spans="1:16">
      <c r="A556" s="82"/>
      <c r="B556" s="118" t="s">
        <v>229</v>
      </c>
      <c r="C556" s="83"/>
      <c r="D556" s="84"/>
      <c r="E556" s="84"/>
      <c r="F556" s="84"/>
      <c r="G556" s="91"/>
      <c r="H556" s="82"/>
    </row>
    <row r="557" spans="1:16">
      <c r="A557" s="82"/>
      <c r="B557" s="118" t="s">
        <v>162</v>
      </c>
      <c r="C557" s="83"/>
      <c r="D557" s="84"/>
      <c r="E557" s="84"/>
      <c r="F557" s="84"/>
      <c r="G557" s="91"/>
      <c r="H557" s="82"/>
    </row>
    <row r="558" spans="1:16">
      <c r="A558" s="82"/>
      <c r="B558" s="85" t="s">
        <v>163</v>
      </c>
      <c r="C558" s="83">
        <v>1</v>
      </c>
      <c r="D558" s="84">
        <f>10+0.6*2+3</f>
        <v>14.2</v>
      </c>
      <c r="E558" s="84">
        <f>5.44+0.6*2</f>
        <v>6.6400000000000006</v>
      </c>
      <c r="F558" s="84"/>
      <c r="G558" s="84">
        <f>PRODUCT(C558:F558)</f>
        <v>94.287999999999997</v>
      </c>
      <c r="H558" s="83" t="s">
        <v>6</v>
      </c>
    </row>
    <row r="559" spans="1:16">
      <c r="A559" s="82"/>
      <c r="B559" s="118"/>
      <c r="C559" s="83"/>
      <c r="D559" s="84"/>
      <c r="E559" s="84"/>
      <c r="F559" s="84"/>
      <c r="G559" s="91"/>
      <c r="H559" s="82"/>
    </row>
    <row r="560" spans="1:16">
      <c r="A560" s="82"/>
      <c r="B560" s="118"/>
      <c r="C560" s="83"/>
      <c r="D560" s="84"/>
      <c r="E560" s="84"/>
      <c r="F560" s="91" t="s">
        <v>33</v>
      </c>
      <c r="G560" s="36">
        <f>ROUND(SUM(G558:G559)*1.05,0)</f>
        <v>99</v>
      </c>
      <c r="H560" s="82" t="s">
        <v>6</v>
      </c>
    </row>
    <row r="561" spans="1:8">
      <c r="A561" s="82">
        <f>A555+1</f>
        <v>25</v>
      </c>
      <c r="B561" s="118" t="s">
        <v>164</v>
      </c>
      <c r="C561" s="83"/>
      <c r="D561" s="84"/>
      <c r="E561" s="84"/>
      <c r="F561" s="84"/>
      <c r="G561" s="91"/>
      <c r="H561" s="82"/>
    </row>
    <row r="562" spans="1:8">
      <c r="A562" s="82"/>
      <c r="B562" s="118" t="s">
        <v>223</v>
      </c>
      <c r="C562" s="83"/>
      <c r="D562" s="84"/>
      <c r="E562" s="84"/>
      <c r="F562" s="84"/>
      <c r="G562" s="91"/>
      <c r="H562" s="82"/>
    </row>
    <row r="563" spans="1:8">
      <c r="A563" s="82"/>
      <c r="B563" s="118" t="s">
        <v>740</v>
      </c>
      <c r="C563" s="83"/>
      <c r="D563" s="91"/>
      <c r="E563" s="82"/>
      <c r="F563" s="84"/>
      <c r="G563" s="91"/>
      <c r="H563" s="82"/>
    </row>
    <row r="564" spans="1:8">
      <c r="A564" s="82"/>
      <c r="B564" s="85" t="s">
        <v>101</v>
      </c>
      <c r="C564" s="83">
        <v>1</v>
      </c>
      <c r="D564" s="84">
        <v>1.2</v>
      </c>
      <c r="E564" s="82"/>
      <c r="F564" s="84">
        <v>2.1</v>
      </c>
      <c r="G564" s="84">
        <f>PRODUCT(C564:F564)</f>
        <v>2.52</v>
      </c>
      <c r="H564" s="83" t="s">
        <v>6</v>
      </c>
    </row>
    <row r="565" spans="1:8">
      <c r="A565" s="86"/>
      <c r="B565" s="90"/>
      <c r="C565" s="88"/>
      <c r="D565" s="89"/>
      <c r="E565" s="86"/>
      <c r="F565" s="89"/>
      <c r="G565" s="89"/>
      <c r="H565" s="88"/>
    </row>
    <row r="566" spans="1:8">
      <c r="A566" s="82"/>
      <c r="B566" s="85"/>
      <c r="C566" s="83"/>
      <c r="D566" s="84"/>
      <c r="E566" s="83"/>
      <c r="F566" s="91"/>
      <c r="G566" s="91">
        <f>ROUND(SUM(G564:G565),0)</f>
        <v>3</v>
      </c>
      <c r="H566" s="82" t="s">
        <v>6</v>
      </c>
    </row>
    <row r="567" spans="1:8">
      <c r="A567" s="82"/>
      <c r="B567" s="118" t="s">
        <v>165</v>
      </c>
      <c r="C567" s="83"/>
      <c r="D567" s="91"/>
      <c r="E567" s="82"/>
      <c r="F567" s="91" t="s">
        <v>33</v>
      </c>
      <c r="G567" s="91">
        <f>G566</f>
        <v>3</v>
      </c>
      <c r="H567" s="82" t="s">
        <v>6</v>
      </c>
    </row>
    <row r="568" spans="1:8">
      <c r="A568" s="82"/>
      <c r="B568" s="118"/>
      <c r="C568" s="83"/>
      <c r="D568" s="91"/>
      <c r="E568" s="82"/>
      <c r="F568" s="91"/>
      <c r="G568" s="91"/>
      <c r="H568" s="82"/>
    </row>
    <row r="569" spans="1:8">
      <c r="A569" s="82"/>
      <c r="B569" s="118" t="s">
        <v>414</v>
      </c>
      <c r="C569" s="83"/>
      <c r="D569" s="84"/>
      <c r="E569" s="84"/>
      <c r="F569" s="84"/>
      <c r="G569" s="91"/>
      <c r="H569" s="82"/>
    </row>
    <row r="570" spans="1:8">
      <c r="A570" s="82"/>
      <c r="B570" s="118" t="s">
        <v>223</v>
      </c>
      <c r="C570" s="83"/>
      <c r="D570" s="84"/>
      <c r="E570" s="84"/>
      <c r="F570" s="84"/>
      <c r="G570" s="91"/>
      <c r="H570" s="82"/>
    </row>
    <row r="571" spans="1:8">
      <c r="A571" s="82"/>
      <c r="B571" s="85" t="str">
        <f>B564</f>
        <v>D1</v>
      </c>
      <c r="C571" s="83">
        <f>C564</f>
        <v>1</v>
      </c>
      <c r="D571" s="84">
        <f>D564+F564*2</f>
        <v>5.4</v>
      </c>
      <c r="E571" s="84"/>
      <c r="F571" s="84"/>
      <c r="G571" s="84">
        <f>PRODUCT(C571:F571)</f>
        <v>5.4</v>
      </c>
      <c r="H571" s="83" t="s">
        <v>9</v>
      </c>
    </row>
    <row r="572" spans="1:8">
      <c r="A572" s="82"/>
      <c r="B572" s="85"/>
      <c r="C572" s="83"/>
      <c r="D572" s="84"/>
      <c r="E572" s="84"/>
      <c r="F572" s="84"/>
      <c r="G572" s="84"/>
      <c r="H572" s="83"/>
    </row>
    <row r="573" spans="1:8">
      <c r="A573" s="82"/>
      <c r="B573" s="85"/>
      <c r="C573" s="83"/>
      <c r="D573" s="84"/>
      <c r="E573" s="84"/>
      <c r="F573" s="91"/>
      <c r="G573" s="91">
        <f>ROUND(SUM(G571:G572),0)</f>
        <v>5</v>
      </c>
      <c r="H573" s="82" t="s">
        <v>9</v>
      </c>
    </row>
    <row r="574" spans="1:8">
      <c r="A574" s="82"/>
      <c r="B574" s="118" t="s">
        <v>416</v>
      </c>
      <c r="C574" s="91"/>
      <c r="D574" s="82"/>
      <c r="E574" s="84"/>
      <c r="F574" s="91" t="s">
        <v>23</v>
      </c>
      <c r="G574" s="91">
        <f>ROUNDUP(G573,0)</f>
        <v>5</v>
      </c>
      <c r="H574" s="82" t="s">
        <v>9</v>
      </c>
    </row>
    <row r="575" spans="1:8">
      <c r="A575" s="82"/>
      <c r="B575" s="85"/>
      <c r="C575" s="83"/>
      <c r="D575" s="91"/>
      <c r="E575" s="82"/>
      <c r="F575" s="91"/>
      <c r="G575" s="91"/>
      <c r="H575" s="82"/>
    </row>
    <row r="576" spans="1:8">
      <c r="A576" s="82">
        <f>A561+1</f>
        <v>26</v>
      </c>
      <c r="B576" s="118" t="s">
        <v>166</v>
      </c>
      <c r="C576" s="83"/>
      <c r="D576" s="91"/>
      <c r="E576" s="82"/>
      <c r="F576" s="84"/>
      <c r="G576" s="91"/>
      <c r="H576" s="82"/>
    </row>
    <row r="577" spans="1:8">
      <c r="A577" s="82"/>
      <c r="B577" s="118" t="s">
        <v>223</v>
      </c>
      <c r="C577" s="83"/>
      <c r="D577" s="91"/>
      <c r="E577" s="82"/>
      <c r="F577" s="84"/>
      <c r="G577" s="91"/>
      <c r="H577" s="82"/>
    </row>
    <row r="578" spans="1:8">
      <c r="A578" s="82"/>
      <c r="B578" s="85" t="s">
        <v>166</v>
      </c>
      <c r="C578" s="83"/>
      <c r="D578" s="91"/>
      <c r="E578" s="82"/>
      <c r="F578" s="84"/>
      <c r="G578" s="91"/>
      <c r="H578" s="82"/>
    </row>
    <row r="579" spans="1:8">
      <c r="A579" s="86"/>
      <c r="B579" s="90" t="s">
        <v>102</v>
      </c>
      <c r="C579" s="88">
        <v>0</v>
      </c>
      <c r="D579" s="89">
        <v>1.5</v>
      </c>
      <c r="E579" s="89"/>
      <c r="F579" s="84">
        <v>1.5</v>
      </c>
      <c r="G579" s="84">
        <f t="shared" ref="G579" si="41">PRODUCT(C579:F579)</f>
        <v>0</v>
      </c>
      <c r="H579" s="83" t="s">
        <v>6</v>
      </c>
    </row>
    <row r="580" spans="1:8">
      <c r="A580" s="86"/>
      <c r="B580" s="90"/>
      <c r="C580" s="88"/>
      <c r="D580" s="89"/>
      <c r="E580" s="89"/>
      <c r="F580" s="89"/>
      <c r="G580" s="89"/>
      <c r="H580" s="88"/>
    </row>
    <row r="581" spans="1:8">
      <c r="A581" s="82"/>
      <c r="B581" s="85"/>
      <c r="C581" s="83"/>
      <c r="D581" s="91"/>
      <c r="E581" s="82"/>
      <c r="F581" s="91" t="s">
        <v>33</v>
      </c>
      <c r="G581" s="91">
        <f>ROUND(SUM(G579:G580),0)</f>
        <v>0</v>
      </c>
      <c r="H581" s="82" t="s">
        <v>6</v>
      </c>
    </row>
    <row r="582" spans="1:8">
      <c r="A582" s="82"/>
      <c r="B582" s="85"/>
      <c r="C582" s="83"/>
      <c r="D582" s="91"/>
      <c r="E582" s="82"/>
      <c r="F582" s="91"/>
      <c r="G582" s="91"/>
      <c r="H582" s="82"/>
    </row>
    <row r="583" spans="1:8">
      <c r="A583" s="82"/>
      <c r="B583" s="118" t="s">
        <v>166</v>
      </c>
      <c r="C583" s="83"/>
      <c r="D583" s="91"/>
      <c r="E583" s="82"/>
      <c r="F583" s="91" t="s">
        <v>33</v>
      </c>
      <c r="G583" s="91">
        <f>G581</f>
        <v>0</v>
      </c>
      <c r="H583" s="82" t="s">
        <v>6</v>
      </c>
    </row>
    <row r="584" spans="1:8">
      <c r="A584" s="86"/>
      <c r="B584" s="87"/>
      <c r="C584" s="88"/>
      <c r="D584" s="92"/>
      <c r="E584" s="86"/>
      <c r="F584" s="92"/>
      <c r="G584" s="92"/>
      <c r="H584" s="86"/>
    </row>
    <row r="585" spans="1:8">
      <c r="A585" s="86">
        <f>A576+1</f>
        <v>27</v>
      </c>
      <c r="B585" s="87" t="s">
        <v>498</v>
      </c>
      <c r="C585" s="88"/>
      <c r="D585" s="92"/>
      <c r="E585" s="86"/>
      <c r="F585" s="92"/>
      <c r="G585" s="92"/>
      <c r="H585" s="86"/>
    </row>
    <row r="586" spans="1:8">
      <c r="A586" s="86"/>
      <c r="B586" s="90" t="str">
        <f>B564</f>
        <v>D1</v>
      </c>
      <c r="C586" s="88">
        <f>C564*2</f>
        <v>2</v>
      </c>
      <c r="D586" s="89"/>
      <c r="E586" s="86"/>
      <c r="F586" s="92"/>
      <c r="G586" s="84">
        <f t="shared" ref="G586" si="42">PRODUCT(C586:F586)</f>
        <v>2</v>
      </c>
      <c r="H586" s="83" t="s">
        <v>356</v>
      </c>
    </row>
    <row r="587" spans="1:8">
      <c r="A587" s="86"/>
      <c r="B587" s="90"/>
      <c r="C587" s="88"/>
      <c r="D587" s="89"/>
      <c r="E587" s="86"/>
      <c r="F587" s="92"/>
      <c r="G587" s="89"/>
      <c r="H587" s="88"/>
    </row>
    <row r="588" spans="1:8">
      <c r="A588" s="86"/>
      <c r="B588" s="118"/>
      <c r="C588" s="83"/>
      <c r="D588" s="91"/>
      <c r="E588" s="82"/>
      <c r="F588" s="91"/>
      <c r="G588" s="91">
        <f>ROUND(SUM(G586:G587),0)</f>
        <v>2</v>
      </c>
      <c r="H588" s="82" t="s">
        <v>356</v>
      </c>
    </row>
    <row r="589" spans="1:8">
      <c r="A589" s="82"/>
      <c r="B589" s="118"/>
      <c r="C589" s="83"/>
      <c r="D589" s="91"/>
      <c r="E589" s="82"/>
      <c r="F589" s="91"/>
      <c r="G589" s="91"/>
      <c r="H589" s="82"/>
    </row>
    <row r="590" spans="1:8">
      <c r="A590" s="82">
        <f>A576+1</f>
        <v>27</v>
      </c>
      <c r="B590" s="93" t="s">
        <v>172</v>
      </c>
      <c r="C590" s="83"/>
      <c r="D590" s="84"/>
      <c r="E590" s="84"/>
      <c r="F590" s="84"/>
      <c r="G590" s="84"/>
      <c r="H590" s="83"/>
    </row>
    <row r="591" spans="1:8">
      <c r="A591" s="86"/>
      <c r="B591" s="281" t="s">
        <v>80</v>
      </c>
      <c r="C591" s="88"/>
      <c r="D591" s="89"/>
      <c r="E591" s="89"/>
      <c r="F591" s="89"/>
      <c r="G591" s="89"/>
      <c r="H591" s="88"/>
    </row>
    <row r="592" spans="1:8">
      <c r="A592" s="86"/>
      <c r="B592" s="281" t="s">
        <v>249</v>
      </c>
      <c r="C592" s="88"/>
      <c r="D592" s="89"/>
      <c r="E592" s="89"/>
      <c r="F592" s="89"/>
      <c r="G592" s="89"/>
      <c r="H592" s="88"/>
    </row>
    <row r="593" spans="1:11">
      <c r="A593" s="38"/>
      <c r="B593" s="34" t="s">
        <v>173</v>
      </c>
      <c r="C593" s="290">
        <v>0</v>
      </c>
      <c r="D593" s="35">
        <f>20*0.3</f>
        <v>6</v>
      </c>
      <c r="E593" s="35"/>
      <c r="F593" s="35">
        <v>0.9</v>
      </c>
      <c r="G593" s="35">
        <f>PRODUCT(C593:F593)</f>
        <v>0</v>
      </c>
      <c r="H593" s="83" t="s">
        <v>6</v>
      </c>
    </row>
    <row r="594" spans="1:11" ht="15.6">
      <c r="A594" s="44"/>
      <c r="B594" s="41"/>
      <c r="C594" s="40"/>
      <c r="D594" s="42"/>
      <c r="E594" s="42"/>
      <c r="F594" s="42"/>
      <c r="G594" s="42"/>
      <c r="H594" s="88"/>
      <c r="K594" s="190"/>
    </row>
    <row r="595" spans="1:11">
      <c r="A595" s="82"/>
      <c r="B595" s="85"/>
      <c r="C595" s="83"/>
      <c r="D595" s="84"/>
      <c r="E595" s="84"/>
      <c r="F595" s="84"/>
      <c r="G595" s="91">
        <f>ROUNDUP(SUM(G593:G594),0)</f>
        <v>0</v>
      </c>
      <c r="H595" s="83" t="s">
        <v>6</v>
      </c>
    </row>
    <row r="596" spans="1:11">
      <c r="A596" s="86"/>
      <c r="B596" s="281" t="s">
        <v>223</v>
      </c>
      <c r="C596" s="88"/>
      <c r="D596" s="89"/>
      <c r="E596" s="89"/>
      <c r="F596" s="89"/>
      <c r="G596" s="92"/>
      <c r="H596" s="88"/>
    </row>
    <row r="597" spans="1:11">
      <c r="A597" s="86"/>
      <c r="B597" s="281" t="s">
        <v>249</v>
      </c>
      <c r="C597" s="88"/>
      <c r="D597" s="89"/>
      <c r="E597" s="89"/>
      <c r="F597" s="89"/>
      <c r="G597" s="89"/>
      <c r="H597" s="88"/>
    </row>
    <row r="598" spans="1:11">
      <c r="A598" s="38"/>
      <c r="B598" s="34" t="s">
        <v>173</v>
      </c>
      <c r="C598" s="33">
        <v>0</v>
      </c>
      <c r="D598" s="35">
        <f>(3/0.15)*0.3</f>
        <v>6</v>
      </c>
      <c r="E598" s="35"/>
      <c r="F598" s="35">
        <v>0.9</v>
      </c>
      <c r="G598" s="35">
        <f>PRODUCT(C598:F598)</f>
        <v>0</v>
      </c>
      <c r="H598" s="83" t="s">
        <v>6</v>
      </c>
    </row>
    <row r="599" spans="1:11">
      <c r="A599" s="86"/>
      <c r="B599" s="90" t="s">
        <v>254</v>
      </c>
      <c r="C599" s="88">
        <v>0</v>
      </c>
      <c r="D599" s="89">
        <f>13.6*2+5.6*2</f>
        <v>38.4</v>
      </c>
      <c r="E599" s="89"/>
      <c r="F599" s="89">
        <v>0.9</v>
      </c>
      <c r="G599" s="35">
        <f>PRODUCT(C599:F599)</f>
        <v>0</v>
      </c>
      <c r="H599" s="83" t="s">
        <v>6</v>
      </c>
    </row>
    <row r="600" spans="1:11">
      <c r="A600" s="86"/>
      <c r="B600" s="90"/>
      <c r="C600" s="88"/>
      <c r="D600" s="89"/>
      <c r="E600" s="89"/>
      <c r="F600" s="89"/>
      <c r="G600" s="42"/>
      <c r="H600" s="88"/>
    </row>
    <row r="601" spans="1:11" ht="15.6">
      <c r="A601" s="86"/>
      <c r="B601" s="90"/>
      <c r="C601" s="88"/>
      <c r="D601" s="89"/>
      <c r="E601" s="89"/>
      <c r="F601" s="89"/>
      <c r="G601" s="91">
        <f>ROUND(SUM(G598:G600),0)</f>
        <v>0</v>
      </c>
      <c r="H601" s="82" t="s">
        <v>6</v>
      </c>
      <c r="I601" s="190"/>
      <c r="J601" s="190"/>
    </row>
    <row r="602" spans="1:11">
      <c r="A602" s="86"/>
      <c r="B602" s="90"/>
      <c r="C602" s="88"/>
      <c r="D602" s="89"/>
      <c r="E602" s="89"/>
      <c r="F602" s="89"/>
      <c r="G602" s="92"/>
      <c r="H602" s="88"/>
    </row>
    <row r="603" spans="1:11">
      <c r="A603" s="86"/>
      <c r="B603" s="90"/>
      <c r="C603" s="88"/>
      <c r="D603" s="89"/>
      <c r="E603" s="651" t="s">
        <v>110</v>
      </c>
      <c r="F603" s="652"/>
      <c r="G603" s="92">
        <f>G601+G595</f>
        <v>0</v>
      </c>
      <c r="H603" s="82" t="s">
        <v>6</v>
      </c>
    </row>
    <row r="604" spans="1:11">
      <c r="A604" s="86"/>
      <c r="B604" s="90"/>
      <c r="C604" s="88"/>
      <c r="D604" s="89"/>
      <c r="E604" s="89"/>
      <c r="F604" s="89"/>
      <c r="G604" s="92"/>
      <c r="H604" s="88"/>
    </row>
    <row r="605" spans="1:11">
      <c r="A605" s="82"/>
      <c r="B605" s="118" t="s">
        <v>622</v>
      </c>
      <c r="C605" s="91">
        <v>25</v>
      </c>
      <c r="D605" s="91"/>
      <c r="E605" s="91"/>
      <c r="F605" s="91"/>
      <c r="G605" s="91">
        <f>C605*G603</f>
        <v>0</v>
      </c>
      <c r="H605" s="82" t="s">
        <v>174</v>
      </c>
    </row>
    <row r="606" spans="1:11">
      <c r="A606" s="82"/>
      <c r="B606" s="85"/>
      <c r="C606" s="83"/>
      <c r="D606" s="84"/>
      <c r="E606" s="84"/>
      <c r="F606" s="84"/>
      <c r="G606" s="91"/>
      <c r="H606" s="83"/>
    </row>
    <row r="607" spans="1:11">
      <c r="A607" s="514">
        <f>A590+1</f>
        <v>28</v>
      </c>
      <c r="B607" s="523" t="s">
        <v>207</v>
      </c>
      <c r="C607" s="515"/>
      <c r="D607" s="521"/>
      <c r="E607" s="521"/>
      <c r="F607" s="521"/>
      <c r="G607" s="516"/>
      <c r="H607" s="515"/>
    </row>
    <row r="608" spans="1:11">
      <c r="A608" s="517"/>
      <c r="B608" s="522" t="s">
        <v>175</v>
      </c>
      <c r="C608" s="518">
        <v>0</v>
      </c>
      <c r="D608" s="520">
        <f>G583</f>
        <v>0</v>
      </c>
      <c r="E608" s="520"/>
      <c r="F608" s="520"/>
      <c r="G608" s="520">
        <f>C608*D608</f>
        <v>0</v>
      </c>
      <c r="H608" s="518" t="s">
        <v>174</v>
      </c>
    </row>
    <row r="609" spans="1:16">
      <c r="A609" s="517"/>
      <c r="B609" s="522"/>
      <c r="C609" s="518"/>
      <c r="D609" s="520"/>
      <c r="E609" s="520"/>
      <c r="F609" s="520"/>
      <c r="G609" s="520"/>
      <c r="H609" s="518"/>
    </row>
    <row r="610" spans="1:16" ht="15.6">
      <c r="A610" s="517"/>
      <c r="B610" s="524" t="s">
        <v>176</v>
      </c>
      <c r="C610" s="517"/>
      <c r="D610" s="519"/>
      <c r="E610" s="519"/>
      <c r="F610" s="519"/>
      <c r="G610" s="519">
        <f>ROUND(SUM(G608:G609)*1.1,0)</f>
        <v>0</v>
      </c>
      <c r="H610" s="517" t="s">
        <v>174</v>
      </c>
      <c r="L610" s="190"/>
    </row>
    <row r="611" spans="1:16">
      <c r="A611" s="82"/>
      <c r="B611" s="85"/>
      <c r="C611" s="83"/>
      <c r="D611" s="84"/>
      <c r="E611" s="84"/>
      <c r="F611" s="84"/>
      <c r="G611" s="91"/>
      <c r="H611" s="83"/>
    </row>
    <row r="612" spans="1:16">
      <c r="A612" s="10">
        <f>A607+1</f>
        <v>29</v>
      </c>
      <c r="B612" s="116" t="s">
        <v>177</v>
      </c>
      <c r="C612" s="12"/>
      <c r="D612" s="12"/>
      <c r="E612" s="12"/>
      <c r="F612" s="12"/>
      <c r="G612" s="11"/>
      <c r="H612" s="11"/>
    </row>
    <row r="613" spans="1:16">
      <c r="A613" s="10"/>
      <c r="B613" s="122" t="s">
        <v>178</v>
      </c>
      <c r="C613" s="12"/>
      <c r="D613" s="12"/>
      <c r="E613" s="12"/>
      <c r="F613" s="12"/>
      <c r="G613" s="11"/>
      <c r="H613" s="11"/>
    </row>
    <row r="614" spans="1:16">
      <c r="A614" s="10"/>
      <c r="B614" s="123" t="s">
        <v>179</v>
      </c>
      <c r="C614" s="124"/>
      <c r="D614" s="125"/>
      <c r="E614" s="12"/>
      <c r="F614" s="124"/>
      <c r="G614" s="11"/>
      <c r="H614" s="11"/>
    </row>
    <row r="615" spans="1:16">
      <c r="A615" s="82"/>
      <c r="B615" s="85" t="s">
        <v>232</v>
      </c>
      <c r="C615" s="83">
        <v>0</v>
      </c>
      <c r="D615" s="84">
        <v>1.5</v>
      </c>
      <c r="E615" s="84"/>
      <c r="F615" s="84">
        <v>1.5</v>
      </c>
      <c r="G615" s="84">
        <f t="shared" ref="G615" si="43">PRODUCT(C615:F615)</f>
        <v>0</v>
      </c>
      <c r="H615" s="83" t="s">
        <v>6</v>
      </c>
    </row>
    <row r="616" spans="1:16" ht="15.6">
      <c r="A616" s="82"/>
      <c r="B616" s="85"/>
      <c r="C616" s="83"/>
      <c r="D616" s="84"/>
      <c r="E616" s="84"/>
      <c r="F616" s="84"/>
      <c r="G616" s="84"/>
      <c r="H616" s="83"/>
      <c r="M616" s="190"/>
      <c r="N616" s="190"/>
      <c r="O616" s="190"/>
      <c r="P616" s="190"/>
    </row>
    <row r="617" spans="1:16">
      <c r="A617" s="82"/>
      <c r="B617" s="85"/>
      <c r="C617" s="83"/>
      <c r="D617" s="84"/>
      <c r="E617" s="84"/>
      <c r="F617" s="91" t="s">
        <v>33</v>
      </c>
      <c r="G617" s="91">
        <f>ROUND(SUM(G615:G616)*1.1,0)</f>
        <v>0</v>
      </c>
      <c r="H617" s="82" t="s">
        <v>6</v>
      </c>
    </row>
    <row r="618" spans="1:16">
      <c r="A618" s="82"/>
      <c r="B618" s="122" t="s">
        <v>180</v>
      </c>
      <c r="C618" s="83"/>
      <c r="D618" s="84"/>
      <c r="E618" s="84"/>
      <c r="F618" s="91"/>
      <c r="G618" s="91"/>
      <c r="H618" s="82"/>
    </row>
    <row r="619" spans="1:16">
      <c r="A619" s="82"/>
      <c r="B619" s="85" t="s">
        <v>101</v>
      </c>
      <c r="C619" s="83">
        <v>1</v>
      </c>
      <c r="D619" s="84">
        <v>1.2</v>
      </c>
      <c r="E619" s="82"/>
      <c r="F619" s="84">
        <v>2.1</v>
      </c>
      <c r="G619" s="84">
        <f>PRODUCT(C619:F619)</f>
        <v>2.52</v>
      </c>
      <c r="H619" s="83" t="s">
        <v>6</v>
      </c>
    </row>
    <row r="620" spans="1:16">
      <c r="A620" s="82"/>
      <c r="B620" s="85"/>
      <c r="C620" s="83"/>
      <c r="D620" s="84"/>
      <c r="E620" s="84"/>
      <c r="F620" s="91" t="s">
        <v>33</v>
      </c>
      <c r="G620" s="91">
        <f>ROUND(SUM(G619:G619)*1.1,0)</f>
        <v>3</v>
      </c>
      <c r="H620" s="82" t="s">
        <v>6</v>
      </c>
    </row>
    <row r="621" spans="1:16">
      <c r="A621" s="86"/>
      <c r="B621" s="90"/>
      <c r="C621" s="88"/>
      <c r="D621" s="89"/>
      <c r="E621" s="647" t="s">
        <v>110</v>
      </c>
      <c r="F621" s="648"/>
      <c r="G621" s="92">
        <f>G620+G617</f>
        <v>3</v>
      </c>
      <c r="H621" s="82" t="s">
        <v>6</v>
      </c>
    </row>
    <row r="622" spans="1:16">
      <c r="A622" s="10"/>
      <c r="B622" s="13"/>
      <c r="C622" s="12"/>
      <c r="D622" s="12"/>
      <c r="E622" s="12"/>
      <c r="F622" s="12"/>
      <c r="G622" s="11"/>
      <c r="H622" s="11"/>
    </row>
    <row r="623" spans="1:16" s="190" customFormat="1" ht="15.6">
      <c r="A623" s="241">
        <f>A612+1</f>
        <v>30</v>
      </c>
      <c r="B623" s="253" t="s">
        <v>844</v>
      </c>
      <c r="C623" s="247"/>
      <c r="D623" s="245"/>
      <c r="E623" s="245"/>
      <c r="F623" s="245"/>
      <c r="G623" s="246"/>
      <c r="H623" s="247"/>
      <c r="I623"/>
      <c r="J623"/>
      <c r="K623"/>
      <c r="L623"/>
      <c r="M623"/>
      <c r="N623"/>
      <c r="O623"/>
      <c r="P623"/>
    </row>
    <row r="624" spans="1:16" ht="15.6">
      <c r="A624" s="363"/>
      <c r="B624" s="369" t="s">
        <v>845</v>
      </c>
      <c r="C624" s="364">
        <v>3</v>
      </c>
      <c r="D624" s="365">
        <f>3+0.45+0.3</f>
        <v>3.75</v>
      </c>
      <c r="E624" s="365"/>
      <c r="F624" s="366"/>
      <c r="G624" s="370">
        <f>+PRODUCT(C624:F624)</f>
        <v>11.25</v>
      </c>
      <c r="H624" s="371" t="s">
        <v>9</v>
      </c>
    </row>
    <row r="625" spans="1:8" ht="15.6">
      <c r="A625" s="372"/>
      <c r="B625" s="369"/>
      <c r="C625" s="364"/>
      <c r="D625" s="365"/>
      <c r="E625" s="365"/>
      <c r="F625" s="366"/>
      <c r="G625" s="367"/>
      <c r="H625" s="368"/>
    </row>
    <row r="626" spans="1:8" ht="15.6">
      <c r="A626" s="372"/>
      <c r="B626" s="369"/>
      <c r="C626" s="364"/>
      <c r="D626" s="365"/>
      <c r="E626" s="365"/>
      <c r="F626" s="366" t="s">
        <v>33</v>
      </c>
      <c r="G626" s="367">
        <f>ROUNDUP(+SUM(G624:G625),0)</f>
        <v>12</v>
      </c>
      <c r="H626" s="368" t="s">
        <v>9</v>
      </c>
    </row>
  </sheetData>
  <mergeCells count="18">
    <mergeCell ref="E548:F548"/>
    <mergeCell ref="E603:F603"/>
    <mergeCell ref="E621:F621"/>
    <mergeCell ref="E397:F397"/>
    <mergeCell ref="E432:F432"/>
    <mergeCell ref="E455:F455"/>
    <mergeCell ref="E481:F481"/>
    <mergeCell ref="E517:F517"/>
    <mergeCell ref="E224:F224"/>
    <mergeCell ref="E271:F271"/>
    <mergeCell ref="E306:F306"/>
    <mergeCell ref="E319:F319"/>
    <mergeCell ref="E340:F340"/>
    <mergeCell ref="A2:H2"/>
    <mergeCell ref="E160:F160"/>
    <mergeCell ref="E175:F175"/>
    <mergeCell ref="E197:F197"/>
    <mergeCell ref="E223:F223"/>
  </mergeCells>
  <pageMargins left="0.7" right="0.7" top="0.75" bottom="0.75" header="0.3" footer="0.3"/>
  <pageSetup paperSize="9" scale="78"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vt:i4>
      </vt:variant>
    </vt:vector>
  </HeadingPairs>
  <TitlesOfParts>
    <vt:vector size="34" baseType="lpstr">
      <vt:lpstr>Priced Summary</vt:lpstr>
      <vt:lpstr>Building Wise Priced Summary</vt:lpstr>
      <vt:lpstr>BUILDING WISE BOQ</vt:lpstr>
      <vt:lpstr>Rest Rooms &amp; Toilet Dtl</vt:lpstr>
      <vt:lpstr>Workers rest room&amp;change room</vt:lpstr>
      <vt:lpstr>Health  Care Center DTL</vt:lpstr>
      <vt:lpstr>Security Extension Dtl</vt:lpstr>
      <vt:lpstr>Scrap yard bins</vt:lpstr>
      <vt:lpstr>Oil Store</vt:lpstr>
      <vt:lpstr>Parking Shed Dtl.</vt:lpstr>
      <vt:lpstr>Ambulance Shed </vt:lpstr>
      <vt:lpstr>Search  Barrier Dtl</vt:lpstr>
      <vt:lpstr>Office Area-1 Toilet </vt:lpstr>
      <vt:lpstr>Approach roads</vt:lpstr>
      <vt:lpstr>SEPTIC TANK(100 CAPACITY)</vt:lpstr>
      <vt:lpstr>Sump &amp; External  Servieces Dtl </vt:lpstr>
      <vt:lpstr>'Ambulance Shed '!Print_Area</vt:lpstr>
      <vt:lpstr>'Approach roads'!Print_Area</vt:lpstr>
      <vt:lpstr>'BUILDING WISE BOQ'!Print_Area</vt:lpstr>
      <vt:lpstr>'Building Wise Priced Summary'!Print_Area</vt:lpstr>
      <vt:lpstr>'Health  Care Center DTL'!Print_Area</vt:lpstr>
      <vt:lpstr>'Office Area-1 Toilet '!Print_Area</vt:lpstr>
      <vt:lpstr>'Oil Store'!Print_Area</vt:lpstr>
      <vt:lpstr>'Parking Shed Dtl.'!Print_Area</vt:lpstr>
      <vt:lpstr>'Priced Summary'!Print_Area</vt:lpstr>
      <vt:lpstr>'Rest Rooms &amp; Toilet Dtl'!Print_Area</vt:lpstr>
      <vt:lpstr>'Scrap yard bins'!Print_Area</vt:lpstr>
      <vt:lpstr>'Search  Barrier Dtl'!Print_Area</vt:lpstr>
      <vt:lpstr>'Security Extension Dtl'!Print_Area</vt:lpstr>
      <vt:lpstr>'SEPTIC TANK(100 CAPACITY)'!Print_Area</vt:lpstr>
      <vt:lpstr>'Sump &amp; External  Servieces Dtl '!Print_Area</vt:lpstr>
      <vt:lpstr>'Workers rest room&amp;change room'!Print_Area</vt:lpstr>
      <vt:lpstr>'Rest Rooms &amp; Toilet Dtl'!Print_Titles</vt:lpstr>
      <vt:lpstr>'SEPTIC TANK(100 CAPACITY)'!Print_Titles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murty mamyam</dc:creator>
  <cp:lastModifiedBy>Aadhi Avi</cp:lastModifiedBy>
  <cp:lastPrinted>2024-11-14T10:49:42Z</cp:lastPrinted>
  <dcterms:created xsi:type="dcterms:W3CDTF">2023-11-28T10:05:01Z</dcterms:created>
  <dcterms:modified xsi:type="dcterms:W3CDTF">2025-08-21T08:30:01Z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2m" linkTarget="Prop_2m">
    <vt:lpwstr>#REF!</vt:lpwstr>
  </property>
</Properties>
</file>