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svg" ContentType="image/svg+xml"/>
  <Default Extension="png" ContentType="image/png"/>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customXml/item13.xml" ContentType="application/xml"/>
  <Override PartName="/customXml/itemProps13.xml" ContentType="application/vnd.openxmlformats-officedocument.customXmlProperties+xml"/>
  <Override PartName="/xl/calcChain.xml" ContentType="application/vnd.openxmlformats-officedocument.spreadsheetml.calcChain+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filterPrivacy="1"/>
  <bookViews>
    <workbookView xWindow="-108" yWindow="-108" windowWidth="23256" windowHeight="12720" xr2:uid="{00000000-000D-0000-FFFF-FFFF00000000}"/>
  </bookViews>
  <sheets>
    <sheet name="Loan calculator" sheetId="1" r:id="rId1"/>
  </sheets>
  <definedNames>
    <definedName name="CombinedMonthlyPayment">CollegeLoans[[#Totals],[Current Monthly Payment]]</definedName>
    <definedName name="ConsLoanPayback">'Loan calculator'!$L$25</definedName>
    <definedName name="EstimatedAnnualSalary">'Loan calculator'!$K$4</definedName>
    <definedName name="EstimatedMonthlySalary">'Loan calculator'!$N$25</definedName>
    <definedName name="LoanPaybackStart">'Loan calculator'!$N$4</definedName>
    <definedName name="LoanStartLToday">IF(LoanPaybackStart&lt;TODAY(),TRUE,FALSE)</definedName>
    <definedName name="PercentAboveBelow">IF(CollegeLoans[[#Totals],[Scheduled Payment]]/EstimatedMonthlySalary&gt;=0.08,"above","below")</definedName>
    <definedName name="PercentageOfIncome">"CollegeLoans[[#Totals],[Monthly Payment]]/EstimatedMonthlySalary"</definedName>
    <definedName name="PercentageOfMonthlyIncome">CollegeLoans[[#Totals],[Current Monthly Payment]]/EstimatedMonthlySalary</definedName>
    <definedName name="_xlnm.Print_Titles" localSheetId="0">'Loan calculator'!$13:$14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 i="1" l="1"/>
  <c r="N4" i="1"/>
  <c r="H16" i="1" l="1"/>
  <c r="L15" i="1" l="1"/>
  <c r="L20" i="1" l="1"/>
  <c r="L16" i="1"/>
  <c r="L18" i="1"/>
  <c r="L17" i="1"/>
  <c r="L19" i="1"/>
  <c r="J17" i="1"/>
  <c r="J18" i="1"/>
  <c r="N17" i="1"/>
  <c r="M17" i="1" s="1"/>
  <c r="N18" i="1"/>
  <c r="O18" i="1" s="1"/>
  <c r="J19" i="1"/>
  <c r="N19" i="1"/>
  <c r="M19" i="1" s="1"/>
  <c r="J20" i="1"/>
  <c r="N20" i="1"/>
  <c r="M20" i="1" s="1"/>
  <c r="N25" i="1"/>
  <c r="F22" i="1"/>
  <c r="E22" i="1"/>
  <c r="E21" i="1"/>
  <c r="N16" i="1"/>
  <c r="O16" i="1" s="1"/>
  <c r="J16" i="1"/>
  <c r="M15" i="1"/>
  <c r="J15" i="1"/>
  <c r="O19" i="1" l="1"/>
  <c r="O17" i="1"/>
  <c r="M16" i="1"/>
  <c r="O20" i="1"/>
  <c r="M18" i="1"/>
  <c r="L21" i="1"/>
  <c r="F11" i="1" s="1"/>
  <c r="O15" i="1"/>
  <c r="N21" i="1"/>
  <c r="O10" i="1" s="1"/>
  <c r="F10" i="1" l="1"/>
  <c r="O11" i="1"/>
  <c r="M22" i="1"/>
  <c r="M21" i="1"/>
  <c r="L25" i="1" s="1"/>
  <c r="O22" i="1"/>
  <c r="O21" i="1"/>
</calcChain>
</file>

<file path=xl/sharedStrings.xml><?xml version="1.0" encoding="utf-8"?>
<sst xmlns="http://schemas.openxmlformats.org/spreadsheetml/2006/main" count="32" uniqueCount="32">
  <si>
    <t>Your combined current monthly payment is:</t>
  </si>
  <si>
    <t>Your combined scheduled monthly payment is:</t>
  </si>
  <si>
    <t>GENERAL LOAN DETAILS</t>
  </si>
  <si>
    <t>LOAN PAYBACK DATA</t>
  </si>
  <si>
    <t>PAYMENT DETAILS</t>
  </si>
  <si>
    <t>Loan No.</t>
  </si>
  <si>
    <t>Lender</t>
  </si>
  <si>
    <t>Loan Amount</t>
  </si>
  <si>
    <t>Beginning Date</t>
  </si>
  <si>
    <t>Length (Yrs)</t>
  </si>
  <si>
    <t>Ending Date</t>
  </si>
  <si>
    <t>Current Monthly Payment</t>
  </si>
  <si>
    <t>Scheduled Payment</t>
  </si>
  <si>
    <t>10998M88</t>
  </si>
  <si>
    <t>20987N87</t>
  </si>
  <si>
    <t>Totals</t>
  </si>
  <si>
    <t>Averages</t>
  </si>
  <si>
    <t>Woodgrove Bank</t>
  </si>
  <si>
    <t>Ducat Bank</t>
  </si>
  <si>
    <t>Total consolidated loan payback:</t>
  </si>
  <si>
    <t>Estimated monthly income after graduation:</t>
  </si>
  <si>
    <t>Date you begin paying back loans</t>
  </si>
  <si>
    <t>Column1</t>
  </si>
  <si>
    <t>Column2</t>
  </si>
  <si>
    <t>Annual Interest Rate</t>
  </si>
  <si>
    <t>Total Interest</t>
  </si>
  <si>
    <t>Annual Payment</t>
  </si>
  <si>
    <t>College Loan 
Calculator</t>
  </si>
  <si>
    <t>Estimated Annual Salary After Graduation</t>
  </si>
  <si>
    <t>It's suggested that your total monthly student loan repayments do not exceed 8% of your first year annual salary.</t>
  </si>
  <si>
    <t>Percentage of scheduled monthly income:</t>
  </si>
  <si>
    <t xml:space="preserve">Percentage of current monthly income: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</si>
</sst>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7" formatCode="&quot;$&quot;#,##0.00_);\(&quot;$&quot;#,##0.00\)"/>
    <numFmt numFmtId="44" formatCode="_(&quot;$&quot;* #,##0.00_);_(&quot;$&quot;* \(#,##0.00\);_(&quot;$&quot;* &quot;-&quot;??_);_(@_)"/>
    <numFmt numFmtId="164" formatCode="&quot;$&quot;#,##0.00"/>
    <numFmt numFmtId="165" formatCode="&quot;$&quot;#,##0"/>
  </numFmts>
  <fonts count="32" x14ac:knownFonts="1">
    <font>
      <sz val="11"/>
      <color theme="3"/>
      <name val="Trebuchet MS"/>
      <family val="2"/>
      <scheme val="minor"/>
    </font>
    <font>
      <sz val="11"/>
      <color theme="1"/>
      <name val="Trebuchet MS"/>
      <family val="2"/>
      <scheme val="minor"/>
    </font>
    <font>
      <sz val="11"/>
      <color theme="1"/>
      <name val="Trebuchet MS"/>
      <family val="2"/>
      <scheme val="minor"/>
    </font>
    <font>
      <b/>
      <sz val="14"/>
      <color theme="3"/>
      <name val="Trebuchet MS"/>
      <family val="2"/>
      <scheme val="minor"/>
    </font>
    <font>
      <b/>
      <sz val="29"/>
      <color theme="0"/>
      <name val="Trebuchet MS"/>
      <family val="2"/>
      <scheme val="major"/>
    </font>
    <font>
      <sz val="16"/>
      <color theme="6"/>
      <name val="Trebuchet MS"/>
      <family val="2"/>
      <scheme val="minor"/>
    </font>
    <font>
      <b/>
      <sz val="17"/>
      <color theme="3"/>
      <name val="Trebuchet MS"/>
      <family val="2"/>
      <scheme val="minor"/>
    </font>
    <font>
      <b/>
      <sz val="11"/>
      <color theme="3"/>
      <name val="Trebuchet MS"/>
      <family val="2"/>
      <scheme val="minor"/>
    </font>
    <font>
      <b/>
      <sz val="11"/>
      <color theme="1"/>
      <name val="Trebuchet MS"/>
      <family val="2"/>
      <scheme val="minor"/>
    </font>
    <font>
      <i/>
      <sz val="11"/>
      <color theme="1" tint="0.34998626667073579"/>
      <name val="Trebuchet MS"/>
      <family val="2"/>
      <scheme val="minor"/>
    </font>
    <font>
      <b/>
      <sz val="16"/>
      <color theme="6" tint="-0.24994659260841701"/>
      <name val="Trebuchet MS"/>
      <family val="2"/>
      <scheme val="minor"/>
    </font>
    <font>
      <sz val="11"/>
      <color theme="3"/>
      <name val="Trebuchet MS"/>
      <family val="2"/>
    </font>
    <font>
      <b/>
      <sz val="17"/>
      <color theme="3"/>
      <name val="Trebuchet MS"/>
      <family val="2"/>
    </font>
    <font>
      <sz val="11"/>
      <color theme="4" tint="-0.499984740745262"/>
      <name val="Trebuchet MS"/>
      <family val="2"/>
    </font>
    <font>
      <sz val="12"/>
      <color theme="4" tint="-0.499984740745262"/>
      <name val="Trebuchet MS"/>
      <family val="2"/>
    </font>
    <font>
      <b/>
      <sz val="11"/>
      <color theme="4" tint="-0.499984740745262"/>
      <name val="Trebuchet MS"/>
      <family val="2"/>
    </font>
    <font>
      <b/>
      <sz val="16"/>
      <color theme="4" tint="-0.499984740745262"/>
      <name val="Trebuchet MS"/>
      <family val="2"/>
    </font>
    <font>
      <b/>
      <sz val="12"/>
      <color theme="3"/>
      <name val="Trebuchet MS"/>
      <family val="2"/>
      <scheme val="minor"/>
    </font>
    <font>
      <sz val="36"/>
      <color theme="3"/>
      <name val="Trebuchet MS"/>
      <family val="2"/>
      <scheme val="minor"/>
    </font>
    <font>
      <sz val="11"/>
      <color theme="3"/>
      <name val="Trebuchet MS"/>
      <family val="2"/>
      <scheme val="minor"/>
    </font>
    <font>
      <b/>
      <sz val="11"/>
      <color theme="0"/>
      <name val="Trebuchet MS"/>
      <family val="2"/>
      <scheme val="minor"/>
    </font>
    <font>
      <sz val="11"/>
      <color theme="0"/>
      <name val="Trebuchet MS"/>
      <family val="2"/>
      <scheme val="minor"/>
    </font>
    <font>
      <b/>
      <sz val="60"/>
      <color theme="4" tint="-0.499984740745262"/>
      <name val="Trebuchet MS"/>
      <family val="2"/>
      <scheme val="major"/>
    </font>
    <font>
      <sz val="11"/>
      <color theme="3"/>
      <name val="Trebuchet MS"/>
      <family val="2"/>
      <scheme val="major"/>
    </font>
    <font>
      <b/>
      <sz val="36"/>
      <color theme="4" tint="-0.499984740745262"/>
      <name val="Trebuchet MS"/>
      <family val="2"/>
      <scheme val="major"/>
    </font>
    <font>
      <b/>
      <sz val="39"/>
      <color theme="4" tint="-0.499984740745262"/>
      <name val="Trebuchet MS"/>
      <family val="2"/>
      <scheme val="major"/>
    </font>
    <font>
      <b/>
      <sz val="14"/>
      <color theme="0"/>
      <name val="Trebuchet MS"/>
      <family val="2"/>
      <scheme val="major"/>
    </font>
    <font>
      <sz val="11"/>
      <color theme="1"/>
      <name val="Trebuchet MS"/>
      <family val="2"/>
      <scheme val="major"/>
    </font>
    <font>
      <sz val="11"/>
      <color theme="4" tint="0.79998168889431442"/>
      <name val="Trebuchet MS"/>
      <family val="2"/>
      <scheme val="major"/>
    </font>
    <font>
      <b/>
      <sz val="12"/>
      <color theme="4" tint="-0.499984740745262"/>
      <name val="Trebuchet MS"/>
      <family val="2"/>
      <scheme val="minor"/>
    </font>
    <font>
      <b/>
      <sz val="11"/>
      <color theme="4" tint="-0.499984740745262"/>
      <name val="Trebuchet MS"/>
      <family val="2"/>
      <scheme val="minor"/>
    </font>
    <font>
      <sz val="36"/>
      <color theme="3"/>
      <name val="Trebuchet MS"/>
      <family val="2"/>
      <scheme val="major"/>
    </font>
  </fonts>
  <fills count="13">
    <fill>
      <patternFill patternType="none"/>
    </fill>
    <fill>
      <patternFill patternType="gray125"/>
    </fill>
    <fill>
      <patternFill patternType="solid">
        <fgColor theme="4" tint="-0.499984740745262"/>
        <bgColor indexed="64"/>
      </patternFill>
    </fill>
    <fill>
      <patternFill patternType="solid">
        <fgColor theme="6" tint="-0.49998474074526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8" tint="-0.499984740745262"/>
        <bgColor indexed="64"/>
      </patternFill>
    </fill>
    <fill>
      <patternFill patternType="solid">
        <fgColor theme="7" tint="-0.499984740745262"/>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s>
  <borders count="51">
    <border>
      <left/>
      <right/>
      <top/>
      <bottom/>
      <diagonal/>
    </border>
    <border>
      <left/>
      <right/>
      <top/>
      <bottom style="medium">
        <color theme="4" tint="-0.499984740745262"/>
      </bottom>
      <diagonal/>
    </border>
    <border>
      <left/>
      <right/>
      <top style="thin">
        <color theme="4" tint="-0.499984740745262"/>
      </top>
      <bottom style="double">
        <color theme="4" tint="-0.499984740745262"/>
      </bottom>
      <diagonal/>
    </border>
    <border>
      <left/>
      <right/>
      <top/>
      <bottom style="thin">
        <color theme="6" tint="0.39994506668294322"/>
      </bottom>
      <diagonal/>
    </border>
    <border>
      <left/>
      <right/>
      <top style="thin">
        <color theme="6" tint="0.39994506668294322"/>
      </top>
      <bottom style="thin">
        <color theme="6" tint="0.39994506668294322"/>
      </bottom>
      <diagonal/>
    </border>
    <border>
      <left/>
      <right/>
      <top style="thin">
        <color theme="6" tint="0.39994506668294322"/>
      </top>
      <bottom/>
      <diagonal/>
    </border>
    <border>
      <left/>
      <right/>
      <top/>
      <bottom style="thin">
        <color theme="6" tint="-0.499984740745262"/>
      </bottom>
      <diagonal/>
    </border>
    <border>
      <left/>
      <right/>
      <top/>
      <bottom style="thin">
        <color theme="8" tint="0.39994506668294322"/>
      </bottom>
      <diagonal/>
    </border>
    <border>
      <left/>
      <right/>
      <top style="thin">
        <color theme="8" tint="0.39994506668294322"/>
      </top>
      <bottom style="thin">
        <color theme="8" tint="0.39994506668294322"/>
      </bottom>
      <diagonal/>
    </border>
    <border>
      <left/>
      <right/>
      <top style="thin">
        <color theme="8" tint="0.39994506668294322"/>
      </top>
      <bottom/>
      <diagonal/>
    </border>
    <border>
      <left style="thin">
        <color theme="6" tint="-0.499984740745262"/>
      </left>
      <right/>
      <top style="thin">
        <color theme="6" tint="-0.499984740745262"/>
      </top>
      <bottom/>
      <diagonal/>
    </border>
    <border>
      <left/>
      <right/>
      <top style="thin">
        <color theme="6" tint="-0.499984740745262"/>
      </top>
      <bottom/>
      <diagonal/>
    </border>
    <border>
      <left/>
      <right style="thin">
        <color theme="6" tint="-0.499984740745262"/>
      </right>
      <top style="thin">
        <color theme="6" tint="-0.499984740745262"/>
      </top>
      <bottom/>
      <diagonal/>
    </border>
    <border>
      <left style="thin">
        <color theme="6" tint="-0.499984740745262"/>
      </left>
      <right/>
      <top/>
      <bottom style="thin">
        <color theme="6" tint="0.39994506668294322"/>
      </bottom>
      <diagonal/>
    </border>
    <border>
      <left/>
      <right style="thin">
        <color theme="6" tint="-0.499984740745262"/>
      </right>
      <top/>
      <bottom style="thin">
        <color theme="6" tint="0.39994506668294322"/>
      </bottom>
      <diagonal/>
    </border>
    <border>
      <left style="thin">
        <color theme="6" tint="-0.499984740745262"/>
      </left>
      <right/>
      <top style="thin">
        <color theme="6" tint="0.39994506668294322"/>
      </top>
      <bottom style="thin">
        <color theme="6" tint="0.39994506668294322"/>
      </bottom>
      <diagonal/>
    </border>
    <border>
      <left/>
      <right style="thin">
        <color theme="6" tint="-0.499984740745262"/>
      </right>
      <top style="thin">
        <color theme="6" tint="0.39994506668294322"/>
      </top>
      <bottom style="thin">
        <color theme="6" tint="0.39994506668294322"/>
      </bottom>
      <diagonal/>
    </border>
    <border>
      <left style="thin">
        <color theme="6" tint="-0.499984740745262"/>
      </left>
      <right/>
      <top style="thin">
        <color theme="6" tint="0.39994506668294322"/>
      </top>
      <bottom/>
      <diagonal/>
    </border>
    <border>
      <left/>
      <right style="thin">
        <color theme="6" tint="-0.499984740745262"/>
      </right>
      <top style="thin">
        <color theme="6" tint="0.39994506668294322"/>
      </top>
      <bottom/>
      <diagonal/>
    </border>
    <border>
      <left style="thin">
        <color theme="6" tint="-0.499984740745262"/>
      </left>
      <right/>
      <top/>
      <bottom style="thin">
        <color theme="6" tint="-0.499984740745262"/>
      </bottom>
      <diagonal/>
    </border>
    <border>
      <left/>
      <right style="thin">
        <color theme="6" tint="-0.499984740745262"/>
      </right>
      <top/>
      <bottom style="thin">
        <color theme="6" tint="-0.499984740745262"/>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style="thin">
        <color theme="8" tint="-0.499984740745262"/>
      </left>
      <right/>
      <top/>
      <bottom style="thin">
        <color theme="8" tint="0.39994506668294322"/>
      </bottom>
      <diagonal/>
    </border>
    <border>
      <left/>
      <right style="thin">
        <color theme="8" tint="-0.499984740745262"/>
      </right>
      <top/>
      <bottom style="thin">
        <color theme="8" tint="0.39994506668294322"/>
      </bottom>
      <diagonal/>
    </border>
    <border>
      <left style="thin">
        <color theme="8" tint="-0.499984740745262"/>
      </left>
      <right/>
      <top style="thin">
        <color theme="8" tint="0.39994506668294322"/>
      </top>
      <bottom style="thin">
        <color theme="8" tint="0.39994506668294322"/>
      </bottom>
      <diagonal/>
    </border>
    <border>
      <left/>
      <right style="thin">
        <color theme="8" tint="-0.499984740745262"/>
      </right>
      <top style="thin">
        <color theme="8" tint="0.39994506668294322"/>
      </top>
      <bottom style="thin">
        <color theme="8" tint="0.39994506668294322"/>
      </bottom>
      <diagonal/>
    </border>
    <border>
      <left style="thin">
        <color theme="8" tint="-0.499984740745262"/>
      </left>
      <right/>
      <top style="thin">
        <color theme="8" tint="0.39994506668294322"/>
      </top>
      <bottom/>
      <diagonal/>
    </border>
    <border>
      <left/>
      <right style="thin">
        <color theme="8" tint="-0.499984740745262"/>
      </right>
      <top style="thin">
        <color theme="8" tint="0.39994506668294322"/>
      </top>
      <bottom/>
      <diagonal/>
    </border>
    <border>
      <left style="thin">
        <color theme="8" tint="-0.499984740745262"/>
      </left>
      <right/>
      <top/>
      <bottom style="thin">
        <color theme="8" tint="-0.499984740745262"/>
      </bottom>
      <diagonal/>
    </border>
    <border>
      <left/>
      <right/>
      <top/>
      <bottom style="thin">
        <color theme="8" tint="-0.499984740745262"/>
      </bottom>
      <diagonal/>
    </border>
    <border>
      <left/>
      <right style="thin">
        <color theme="8" tint="-0.499984740745262"/>
      </right>
      <top/>
      <bottom style="thin">
        <color theme="8" tint="-0.499984740745262"/>
      </bottom>
      <diagonal/>
    </border>
    <border>
      <left style="thin">
        <color theme="7" tint="-0.499984740745262"/>
      </left>
      <right/>
      <top style="thin">
        <color theme="7" tint="-0.499984740745262"/>
      </top>
      <bottom/>
      <diagonal/>
    </border>
    <border>
      <left/>
      <right/>
      <top style="thin">
        <color theme="7" tint="-0.499984740745262"/>
      </top>
      <bottom/>
      <diagonal/>
    </border>
    <border>
      <left/>
      <right style="thin">
        <color theme="7" tint="-0.499984740745262"/>
      </right>
      <top style="thin">
        <color theme="7" tint="-0.499984740745262"/>
      </top>
      <bottom/>
      <diagonal/>
    </border>
    <border>
      <left style="thin">
        <color theme="7" tint="-0.499984740745262"/>
      </left>
      <right/>
      <top/>
      <bottom style="thin">
        <color theme="7" tint="-0.499984740745262"/>
      </bottom>
      <diagonal/>
    </border>
    <border>
      <left/>
      <right/>
      <top/>
      <bottom style="thin">
        <color theme="7" tint="-0.499984740745262"/>
      </bottom>
      <diagonal/>
    </border>
    <border>
      <left/>
      <right style="thin">
        <color theme="7" tint="-0.499984740745262"/>
      </right>
      <top/>
      <bottom style="thin">
        <color theme="7" tint="-0.499984740745262"/>
      </bottom>
      <diagonal/>
    </border>
    <border>
      <left style="thin">
        <color theme="7" tint="-0.499984740745262"/>
      </left>
      <right/>
      <top/>
      <bottom style="thin">
        <color theme="7" tint="0.39994506668294322"/>
      </bottom>
      <diagonal/>
    </border>
    <border>
      <left/>
      <right/>
      <top/>
      <bottom style="thin">
        <color theme="7" tint="0.39994506668294322"/>
      </bottom>
      <diagonal/>
    </border>
    <border>
      <left/>
      <right style="thin">
        <color theme="7" tint="-0.499984740745262"/>
      </right>
      <top/>
      <bottom style="thin">
        <color theme="7" tint="0.39994506668294322"/>
      </bottom>
      <diagonal/>
    </border>
    <border>
      <left style="thin">
        <color theme="7" tint="-0.499984740745262"/>
      </left>
      <right/>
      <top style="thin">
        <color theme="7" tint="0.39994506668294322"/>
      </top>
      <bottom style="thin">
        <color theme="7" tint="0.39994506668294322"/>
      </bottom>
      <diagonal/>
    </border>
    <border>
      <left/>
      <right/>
      <top style="thin">
        <color theme="7" tint="0.39994506668294322"/>
      </top>
      <bottom style="thin">
        <color theme="7" tint="0.39994506668294322"/>
      </bottom>
      <diagonal/>
    </border>
    <border>
      <left/>
      <right style="thin">
        <color theme="7" tint="-0.499984740745262"/>
      </right>
      <top style="thin">
        <color theme="7" tint="0.39994506668294322"/>
      </top>
      <bottom style="thin">
        <color theme="7" tint="0.39994506668294322"/>
      </bottom>
      <diagonal/>
    </border>
    <border>
      <left style="thin">
        <color theme="7" tint="-0.499984740745262"/>
      </left>
      <right/>
      <top style="thin">
        <color theme="7" tint="0.39994506668294322"/>
      </top>
      <bottom/>
      <diagonal/>
    </border>
    <border>
      <left/>
      <right/>
      <top style="thin">
        <color theme="7" tint="0.39994506668294322"/>
      </top>
      <bottom/>
      <diagonal/>
    </border>
    <border>
      <left/>
      <right style="thin">
        <color theme="7" tint="-0.499984740745262"/>
      </right>
      <top style="thin">
        <color theme="7" tint="0.39994506668294322"/>
      </top>
      <bottom/>
      <diagonal/>
    </border>
    <border>
      <left/>
      <right/>
      <top/>
      <bottom style="thick">
        <color theme="4" tint="-0.499984740745262"/>
      </bottom>
      <diagonal/>
    </border>
    <border>
      <left/>
      <right/>
      <top/>
      <bottom style="thin">
        <color theme="4" tint="-0.24994659260841701"/>
      </bottom>
      <diagonal/>
    </border>
    <border>
      <left/>
      <right/>
      <top style="thin">
        <color theme="4" tint="-0.24994659260841701"/>
      </top>
      <bottom style="thin">
        <color theme="4" tint="-0.24994659260841701"/>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4" fillId="2" borderId="0" applyNumberFormat="0" applyBorder="0" applyAlignment="0" applyProtection="0"/>
    <xf numFmtId="0" fontId="6" fillId="0" borderId="0" applyNumberFormat="0" applyFill="0" applyBorder="0" applyAlignment="0" applyProtection="0"/>
    <xf numFmtId="0" fontId="10" fillId="0" borderId="0" applyNumberFormat="0" applyFill="0" applyBorder="0" applyAlignment="0" applyProtection="0"/>
    <xf numFmtId="0" fontId="3" fillId="0" borderId="0" applyNumberFormat="0" applyFill="0" applyBorder="0" applyAlignment="0" applyProtection="0"/>
    <xf numFmtId="0" fontId="7" fillId="0" borderId="1" applyNumberFormat="0" applyFill="0" applyAlignment="0" applyProtection="0"/>
    <xf numFmtId="0" fontId="9" fillId="0" borderId="0" applyNumberFormat="0" applyFill="0" applyBorder="0" applyAlignment="0" applyProtection="0"/>
    <xf numFmtId="0" fontId="8" fillId="0" borderId="2" applyNumberFormat="0" applyFill="0" applyAlignment="0" applyProtection="0"/>
  </cellStyleXfs>
  <cellXfs count="109">
    <xf numFmtId="0" fontId="0" fillId="0" borderId="0" xfId="0"/>
    <xf numFmtId="0" fontId="0" fillId="4" borderId="0" xfId="0" applyFill="1"/>
    <xf numFmtId="0" fontId="5" fillId="4" borderId="0" xfId="0" applyFont="1" applyFill="1" applyAlignment="1">
      <alignment vertical="center"/>
    </xf>
    <xf numFmtId="164" fontId="3" fillId="4" borderId="0" xfId="0" applyNumberFormat="1" applyFont="1" applyFill="1"/>
    <xf numFmtId="10" fontId="3" fillId="4" borderId="0" xfId="2" applyNumberFormat="1" applyFont="1" applyFill="1" applyAlignment="1">
      <alignment vertical="top"/>
    </xf>
    <xf numFmtId="0" fontId="0" fillId="4" borderId="0" xfId="0" applyFill="1" applyAlignment="1">
      <alignment horizontal="center"/>
    </xf>
    <xf numFmtId="0" fontId="11" fillId="4" borderId="0" xfId="0" applyFont="1" applyFill="1" applyAlignment="1">
      <alignment horizontal="left" indent="1"/>
    </xf>
    <xf numFmtId="0" fontId="12" fillId="4" borderId="0" xfId="4" applyFont="1" applyFill="1" applyBorder="1" applyAlignment="1">
      <alignment horizontal="left" indent="1"/>
    </xf>
    <xf numFmtId="0" fontId="13" fillId="4" borderId="0" xfId="0" applyFont="1" applyFill="1" applyAlignment="1">
      <alignment horizontal="center" vertical="top"/>
    </xf>
    <xf numFmtId="0" fontId="14" fillId="4" borderId="0" xfId="5" applyFont="1" applyFill="1" applyBorder="1" applyAlignment="1">
      <alignment horizontal="left" vertical="center" indent="1"/>
    </xf>
    <xf numFmtId="0" fontId="15" fillId="4" borderId="0" xfId="0" applyFont="1" applyFill="1" applyAlignment="1">
      <alignment horizontal="center" vertical="top"/>
    </xf>
    <xf numFmtId="0" fontId="0" fillId="4" borderId="48" xfId="0" applyFill="1" applyBorder="1" applyAlignment="1">
      <alignment horizontal="left" vertical="top" wrapText="1" indent="1"/>
    </xf>
    <xf numFmtId="0" fontId="14" fillId="4" borderId="48" xfId="5" applyFont="1" applyFill="1" applyBorder="1" applyAlignment="1">
      <alignment horizontal="left" vertical="center" indent="1"/>
    </xf>
    <xf numFmtId="0" fontId="0" fillId="4" borderId="0" xfId="0" applyFill="1" applyAlignment="1">
      <alignment horizontal="left" vertical="top" wrapText="1" indent="1"/>
    </xf>
    <xf numFmtId="0" fontId="16" fillId="4" borderId="0" xfId="4" applyFont="1" applyFill="1" applyBorder="1" applyAlignment="1">
      <alignment horizontal="right"/>
    </xf>
    <xf numFmtId="0" fontId="16" fillId="4" borderId="0" xfId="4" applyFont="1" applyFill="1" applyAlignment="1">
      <alignment horizontal="left" vertical="center"/>
    </xf>
    <xf numFmtId="164" fontId="16" fillId="4" borderId="0" xfId="0" applyNumberFormat="1" applyFont="1" applyFill="1"/>
    <xf numFmtId="0" fontId="15" fillId="4" borderId="0" xfId="4" applyFont="1" applyFill="1" applyBorder="1" applyAlignment="1">
      <alignment horizontal="right"/>
    </xf>
    <xf numFmtId="0" fontId="18" fillId="4" borderId="0" xfId="0" applyFont="1" applyFill="1" applyAlignment="1">
      <alignment horizontal="center" vertical="center"/>
    </xf>
    <xf numFmtId="0" fontId="26" fillId="3" borderId="10" xfId="0" applyFont="1" applyFill="1" applyBorder="1" applyAlignment="1">
      <alignment horizontal="left" vertical="center" indent="1"/>
    </xf>
    <xf numFmtId="0" fontId="26" fillId="3" borderId="11" xfId="0" applyFont="1" applyFill="1" applyBorder="1" applyAlignment="1">
      <alignment horizontal="left" vertical="center" indent="1"/>
    </xf>
    <xf numFmtId="0" fontId="26" fillId="3" borderId="12" xfId="0" applyFont="1" applyFill="1" applyBorder="1" applyAlignment="1">
      <alignment horizontal="left" vertical="center" indent="1"/>
    </xf>
    <xf numFmtId="0" fontId="26" fillId="4" borderId="0" xfId="0" applyFont="1" applyFill="1" applyAlignment="1">
      <alignment horizontal="left" vertical="center" indent="1"/>
    </xf>
    <xf numFmtId="0" fontId="26" fillId="9" borderId="33" xfId="0" applyFont="1" applyFill="1" applyBorder="1" applyAlignment="1">
      <alignment horizontal="left" vertical="center" indent="1"/>
    </xf>
    <xf numFmtId="0" fontId="26" fillId="9" borderId="34" xfId="0" applyFont="1" applyFill="1" applyBorder="1" applyAlignment="1">
      <alignment horizontal="left" vertical="center" indent="1"/>
    </xf>
    <xf numFmtId="0" fontId="26" fillId="9" borderId="35" xfId="0" applyFont="1" applyFill="1" applyBorder="1" applyAlignment="1">
      <alignment horizontal="left" vertical="center" indent="1"/>
    </xf>
    <xf numFmtId="0" fontId="26" fillId="8" borderId="21" xfId="0" applyFont="1" applyFill="1" applyBorder="1" applyAlignment="1">
      <alignment horizontal="left" vertical="center" indent="1"/>
    </xf>
    <xf numFmtId="0" fontId="26" fillId="8" borderId="22" xfId="0" applyFont="1" applyFill="1" applyBorder="1" applyAlignment="1">
      <alignment horizontal="left" vertical="center" indent="1"/>
    </xf>
    <xf numFmtId="0" fontId="26" fillId="8" borderId="23" xfId="0" applyFont="1" applyFill="1" applyBorder="1" applyAlignment="1">
      <alignment horizontal="left" vertical="center" indent="1"/>
    </xf>
    <xf numFmtId="0" fontId="27" fillId="10" borderId="19" xfId="0" applyFont="1" applyFill="1" applyBorder="1" applyAlignment="1">
      <alignment horizontal="left" vertical="center" indent="1"/>
    </xf>
    <xf numFmtId="0" fontId="27" fillId="10" borderId="6" xfId="0" applyFont="1" applyFill="1" applyBorder="1" applyAlignment="1">
      <alignment horizontal="left" vertical="center" indent="1"/>
    </xf>
    <xf numFmtId="0" fontId="27" fillId="10" borderId="6" xfId="0" applyFont="1" applyFill="1" applyBorder="1" applyAlignment="1">
      <alignment horizontal="left" vertical="center" wrapText="1" indent="1"/>
    </xf>
    <xf numFmtId="0" fontId="27" fillId="10" borderId="20" xfId="0" applyFont="1" applyFill="1" applyBorder="1" applyAlignment="1">
      <alignment horizontal="left" vertical="center" wrapText="1" indent="1"/>
    </xf>
    <xf numFmtId="0" fontId="28" fillId="4" borderId="0" xfId="0" applyFont="1" applyFill="1" applyAlignment="1">
      <alignment horizontal="left" vertical="center" wrapText="1" indent="1"/>
    </xf>
    <xf numFmtId="0" fontId="27" fillId="11" borderId="36" xfId="0" applyFont="1" applyFill="1" applyBorder="1" applyAlignment="1">
      <alignment horizontal="left" vertical="center" wrapText="1" indent="1"/>
    </xf>
    <xf numFmtId="0" fontId="27" fillId="11" borderId="37" xfId="0" applyFont="1" applyFill="1" applyBorder="1" applyAlignment="1">
      <alignment horizontal="left" vertical="center" wrapText="1" indent="1"/>
    </xf>
    <xf numFmtId="0" fontId="27" fillId="11" borderId="38" xfId="0" applyFont="1" applyFill="1" applyBorder="1" applyAlignment="1">
      <alignment horizontal="left" vertical="center" wrapText="1" indent="1"/>
    </xf>
    <xf numFmtId="0" fontId="27" fillId="12" borderId="30" xfId="0" applyFont="1" applyFill="1" applyBorder="1" applyAlignment="1">
      <alignment horizontal="left" vertical="center" wrapText="1" indent="1"/>
    </xf>
    <xf numFmtId="0" fontId="27" fillId="12" borderId="31" xfId="0" applyFont="1" applyFill="1" applyBorder="1" applyAlignment="1">
      <alignment horizontal="left" vertical="center" wrapText="1" indent="1"/>
    </xf>
    <xf numFmtId="0" fontId="27" fillId="12" borderId="32" xfId="0" applyFont="1" applyFill="1" applyBorder="1" applyAlignment="1">
      <alignment horizontal="left" vertical="center" wrapText="1" indent="1"/>
    </xf>
    <xf numFmtId="0" fontId="29" fillId="4" borderId="49" xfId="6" applyFont="1" applyFill="1" applyBorder="1" applyAlignment="1">
      <alignment horizontal="left" vertical="center" indent="1"/>
    </xf>
    <xf numFmtId="7" fontId="29" fillId="4" borderId="49" xfId="0" applyNumberFormat="1" applyFont="1" applyFill="1" applyBorder="1" applyAlignment="1">
      <alignment horizontal="left" vertical="center" indent="1"/>
    </xf>
    <xf numFmtId="7" fontId="29" fillId="4" borderId="0" xfId="0" applyNumberFormat="1" applyFont="1" applyFill="1" applyAlignment="1">
      <alignment horizontal="left" vertical="center" indent="1"/>
    </xf>
    <xf numFmtId="0" fontId="29" fillId="4" borderId="0" xfId="6" applyFont="1" applyFill="1" applyAlignment="1">
      <alignment horizontal="left" vertical="center" indent="1"/>
    </xf>
    <xf numFmtId="164" fontId="29" fillId="4" borderId="49" xfId="0" applyNumberFormat="1" applyFont="1" applyFill="1" applyBorder="1" applyAlignment="1">
      <alignment horizontal="left" vertical="center" indent="1"/>
    </xf>
    <xf numFmtId="0" fontId="29" fillId="4" borderId="50" xfId="6" applyFont="1" applyFill="1" applyBorder="1" applyAlignment="1">
      <alignment horizontal="left" vertical="center" indent="1"/>
    </xf>
    <xf numFmtId="10" fontId="29" fillId="4" borderId="50" xfId="2" applyNumberFormat="1" applyFont="1" applyFill="1" applyBorder="1" applyAlignment="1">
      <alignment horizontal="left" vertical="center" indent="1"/>
    </xf>
    <xf numFmtId="10" fontId="29" fillId="4" borderId="0" xfId="2" applyNumberFormat="1" applyFont="1" applyFill="1" applyBorder="1" applyAlignment="1">
      <alignment horizontal="left" vertical="center" indent="1"/>
    </xf>
    <xf numFmtId="0" fontId="29" fillId="4" borderId="0" xfId="6" applyFont="1" applyFill="1" applyBorder="1" applyAlignment="1">
      <alignment horizontal="left" vertical="center" indent="1"/>
    </xf>
    <xf numFmtId="0" fontId="1" fillId="5" borderId="13" xfId="0" applyFont="1" applyFill="1" applyBorder="1" applyAlignment="1">
      <alignment horizontal="left" vertical="center" indent="1"/>
    </xf>
    <xf numFmtId="0" fontId="1" fillId="5" borderId="3" xfId="0" applyFont="1" applyFill="1" applyBorder="1" applyAlignment="1">
      <alignment horizontal="left" vertical="center" indent="1"/>
    </xf>
    <xf numFmtId="164" fontId="1" fillId="5" borderId="3" xfId="1" applyNumberFormat="1" applyFont="1" applyFill="1" applyBorder="1" applyAlignment="1">
      <alignment horizontal="left" vertical="center" indent="1"/>
    </xf>
    <xf numFmtId="10" fontId="1" fillId="5" borderId="14" xfId="2" applyNumberFormat="1" applyFont="1" applyFill="1" applyBorder="1" applyAlignment="1">
      <alignment horizontal="left" vertical="center" indent="1"/>
    </xf>
    <xf numFmtId="10" fontId="1" fillId="4" borderId="0" xfId="2" applyNumberFormat="1" applyFont="1" applyFill="1" applyBorder="1" applyAlignment="1">
      <alignment horizontal="left" vertical="center" indent="1"/>
    </xf>
    <xf numFmtId="14" fontId="1" fillId="7" borderId="39" xfId="2" applyNumberFormat="1" applyFont="1" applyFill="1" applyBorder="1" applyAlignment="1">
      <alignment horizontal="left" vertical="center" indent="1"/>
    </xf>
    <xf numFmtId="0" fontId="1" fillId="7" borderId="40" xfId="0" applyFont="1" applyFill="1" applyBorder="1" applyAlignment="1">
      <alignment horizontal="left" vertical="center" indent="1"/>
    </xf>
    <xf numFmtId="14" fontId="1" fillId="7" borderId="41" xfId="0" applyNumberFormat="1" applyFont="1" applyFill="1" applyBorder="1" applyAlignment="1">
      <alignment horizontal="left" vertical="center" indent="1"/>
    </xf>
    <xf numFmtId="14" fontId="1" fillId="4" borderId="0" xfId="0" applyNumberFormat="1" applyFont="1" applyFill="1" applyAlignment="1">
      <alignment horizontal="left" vertical="center" indent="1"/>
    </xf>
    <xf numFmtId="164" fontId="1" fillId="6" borderId="24" xfId="1" applyNumberFormat="1" applyFont="1" applyFill="1" applyBorder="1" applyAlignment="1">
      <alignment horizontal="left" vertical="center" indent="1"/>
    </xf>
    <xf numFmtId="164" fontId="1" fillId="6" borderId="7" xfId="1" applyNumberFormat="1" applyFont="1" applyFill="1" applyBorder="1" applyAlignment="1">
      <alignment horizontal="left" vertical="center" indent="1"/>
    </xf>
    <xf numFmtId="164" fontId="1" fillId="6" borderId="25" xfId="1" applyNumberFormat="1" applyFont="1" applyFill="1" applyBorder="1" applyAlignment="1">
      <alignment horizontal="left" vertical="center" indent="1"/>
    </xf>
    <xf numFmtId="0" fontId="1" fillId="5" borderId="15" xfId="0" applyFont="1" applyFill="1" applyBorder="1" applyAlignment="1">
      <alignment horizontal="left" vertical="center" indent="1"/>
    </xf>
    <xf numFmtId="0" fontId="1" fillId="5" borderId="4" xfId="0" applyFont="1" applyFill="1" applyBorder="1" applyAlignment="1">
      <alignment horizontal="left" vertical="center" indent="1"/>
    </xf>
    <xf numFmtId="164" fontId="1" fillId="5" borderId="4" xfId="1" applyNumberFormat="1" applyFont="1" applyFill="1" applyBorder="1" applyAlignment="1">
      <alignment horizontal="left" vertical="center" indent="1"/>
    </xf>
    <xf numFmtId="10" fontId="1" fillId="5" borderId="16" xfId="2" applyNumberFormat="1" applyFont="1" applyFill="1" applyBorder="1" applyAlignment="1">
      <alignment horizontal="left" vertical="center" indent="1"/>
    </xf>
    <xf numFmtId="14" fontId="1" fillId="7" borderId="42" xfId="2" applyNumberFormat="1" applyFont="1" applyFill="1" applyBorder="1" applyAlignment="1">
      <alignment horizontal="left" vertical="center" indent="1"/>
    </xf>
    <xf numFmtId="0" fontId="1" fillId="7" borderId="43" xfId="0" applyFont="1" applyFill="1" applyBorder="1" applyAlignment="1">
      <alignment horizontal="left" vertical="center" indent="1"/>
    </xf>
    <xf numFmtId="14" fontId="1" fillId="7" borderId="44" xfId="0" applyNumberFormat="1" applyFont="1" applyFill="1" applyBorder="1" applyAlignment="1">
      <alignment horizontal="left" vertical="center" indent="1"/>
    </xf>
    <xf numFmtId="164" fontId="1" fillId="6" borderId="26" xfId="1" applyNumberFormat="1" applyFont="1" applyFill="1" applyBorder="1" applyAlignment="1">
      <alignment horizontal="left" vertical="center" indent="1"/>
    </xf>
    <xf numFmtId="164" fontId="1" fillId="6" borderId="8" xfId="1" applyNumberFormat="1" applyFont="1" applyFill="1" applyBorder="1" applyAlignment="1">
      <alignment horizontal="left" vertical="center" indent="1"/>
    </xf>
    <xf numFmtId="164" fontId="1" fillId="6" borderId="27" xfId="1" applyNumberFormat="1" applyFont="1" applyFill="1" applyBorder="1" applyAlignment="1">
      <alignment horizontal="left" vertical="center" indent="1"/>
    </xf>
    <xf numFmtId="0" fontId="1" fillId="5" borderId="17" xfId="0" applyFont="1" applyFill="1" applyBorder="1" applyAlignment="1">
      <alignment horizontal="left" vertical="center" indent="1"/>
    </xf>
    <xf numFmtId="0" fontId="1" fillId="5" borderId="5" xfId="0" applyFont="1" applyFill="1" applyBorder="1" applyAlignment="1">
      <alignment horizontal="left" vertical="center" indent="1"/>
    </xf>
    <xf numFmtId="164" fontId="1" fillId="5" borderId="5" xfId="0" applyNumberFormat="1" applyFont="1" applyFill="1" applyBorder="1" applyAlignment="1">
      <alignment horizontal="left" vertical="center" indent="1"/>
    </xf>
    <xf numFmtId="10" fontId="1" fillId="5" borderId="18" xfId="0" applyNumberFormat="1" applyFont="1" applyFill="1" applyBorder="1" applyAlignment="1">
      <alignment horizontal="left" vertical="center" indent="1"/>
    </xf>
    <xf numFmtId="10" fontId="1" fillId="4" borderId="0" xfId="0" applyNumberFormat="1" applyFont="1" applyFill="1" applyAlignment="1">
      <alignment horizontal="left" vertical="center" indent="1"/>
    </xf>
    <xf numFmtId="10" fontId="1" fillId="7" borderId="45" xfId="0" applyNumberFormat="1" applyFont="1" applyFill="1" applyBorder="1" applyAlignment="1">
      <alignment horizontal="left" vertical="center" indent="1"/>
    </xf>
    <xf numFmtId="0" fontId="1" fillId="7" borderId="46" xfId="0" applyFont="1" applyFill="1" applyBorder="1" applyAlignment="1">
      <alignment horizontal="left" vertical="center" indent="1"/>
    </xf>
    <xf numFmtId="0" fontId="1" fillId="7" borderId="47" xfId="0" applyFont="1" applyFill="1" applyBorder="1" applyAlignment="1">
      <alignment horizontal="left" vertical="center" indent="1"/>
    </xf>
    <xf numFmtId="0" fontId="1" fillId="4" borderId="0" xfId="0" applyFont="1" applyFill="1" applyAlignment="1">
      <alignment horizontal="left" vertical="center" indent="1"/>
    </xf>
    <xf numFmtId="164" fontId="1" fillId="6" borderId="28" xfId="0" applyNumberFormat="1" applyFont="1" applyFill="1" applyBorder="1" applyAlignment="1">
      <alignment horizontal="left" vertical="center" indent="1"/>
    </xf>
    <xf numFmtId="164" fontId="1" fillId="6" borderId="9" xfId="0" applyNumberFormat="1" applyFont="1" applyFill="1" applyBorder="1" applyAlignment="1">
      <alignment horizontal="left" vertical="center" indent="1"/>
    </xf>
    <xf numFmtId="164" fontId="1" fillId="6" borderId="29" xfId="0" applyNumberFormat="1" applyFont="1" applyFill="1" applyBorder="1" applyAlignment="1">
      <alignment horizontal="left" vertical="center" indent="1"/>
    </xf>
    <xf numFmtId="0" fontId="20" fillId="3" borderId="19" xfId="0" applyFont="1" applyFill="1" applyBorder="1" applyAlignment="1">
      <alignment horizontal="left" vertical="center" indent="1"/>
    </xf>
    <xf numFmtId="0" fontId="20" fillId="3" borderId="6" xfId="0" applyFont="1" applyFill="1" applyBorder="1" applyAlignment="1">
      <alignment horizontal="left" vertical="center" indent="1"/>
    </xf>
    <xf numFmtId="164" fontId="20" fillId="3" borderId="6" xfId="0" applyNumberFormat="1" applyFont="1" applyFill="1" applyBorder="1" applyAlignment="1">
      <alignment horizontal="left" vertical="center" indent="1"/>
    </xf>
    <xf numFmtId="10" fontId="20" fillId="3" borderId="20" xfId="2" applyNumberFormat="1" applyFont="1" applyFill="1" applyBorder="1" applyAlignment="1">
      <alignment horizontal="left" vertical="center" indent="1"/>
    </xf>
    <xf numFmtId="10" fontId="20" fillId="4" borderId="0" xfId="2" applyNumberFormat="1" applyFont="1" applyFill="1" applyBorder="1" applyAlignment="1">
      <alignment horizontal="left" vertical="center" indent="1"/>
    </xf>
    <xf numFmtId="10" fontId="20" fillId="9" borderId="36" xfId="2" applyNumberFormat="1" applyFont="1" applyFill="1" applyBorder="1" applyAlignment="1">
      <alignment horizontal="left" vertical="center" indent="1"/>
    </xf>
    <xf numFmtId="10" fontId="20" fillId="9" borderId="37" xfId="2" applyNumberFormat="1" applyFont="1" applyFill="1" applyBorder="1" applyAlignment="1">
      <alignment horizontal="left" vertical="center" indent="1"/>
    </xf>
    <xf numFmtId="10" fontId="20" fillId="9" borderId="38" xfId="2" applyNumberFormat="1" applyFont="1" applyFill="1" applyBorder="1" applyAlignment="1">
      <alignment horizontal="left" vertical="center" indent="1"/>
    </xf>
    <xf numFmtId="164" fontId="21" fillId="8" borderId="30" xfId="0" applyNumberFormat="1" applyFont="1" applyFill="1" applyBorder="1" applyAlignment="1">
      <alignment horizontal="left" vertical="center" indent="1"/>
    </xf>
    <xf numFmtId="164" fontId="20" fillId="8" borderId="31" xfId="0" applyNumberFormat="1" applyFont="1" applyFill="1" applyBorder="1" applyAlignment="1">
      <alignment horizontal="left" vertical="center" indent="1"/>
    </xf>
    <xf numFmtId="164" fontId="20" fillId="8" borderId="32" xfId="0" applyNumberFormat="1" applyFont="1" applyFill="1" applyBorder="1" applyAlignment="1">
      <alignment horizontal="left" vertical="center" indent="1"/>
    </xf>
    <xf numFmtId="0" fontId="29" fillId="4" borderId="0" xfId="0" applyFont="1" applyFill="1" applyAlignment="1">
      <alignment horizontal="left" vertical="center" wrapText="1" indent="1"/>
    </xf>
    <xf numFmtId="0" fontId="17" fillId="0" borderId="0" xfId="0" applyFont="1" applyAlignment="1">
      <alignment horizontal="left" vertical="center" wrapText="1" indent="1"/>
    </xf>
    <xf numFmtId="0" fontId="22" fillId="4" borderId="0" xfId="0" applyFont="1" applyFill="1" applyAlignment="1">
      <alignment horizontal="left" vertical="center" wrapText="1"/>
    </xf>
    <xf numFmtId="0" fontId="23" fillId="0" borderId="0" xfId="0" applyFont="1" applyAlignment="1">
      <alignment horizontal="left" vertical="center"/>
    </xf>
    <xf numFmtId="164" fontId="24" fillId="4" borderId="0" xfId="0" applyNumberFormat="1" applyFont="1" applyFill="1" applyAlignment="1">
      <alignment horizontal="center"/>
    </xf>
    <xf numFmtId="0" fontId="31" fillId="0" borderId="0" xfId="0" applyFont="1" applyAlignment="1">
      <alignment horizontal="center"/>
    </xf>
    <xf numFmtId="164" fontId="24" fillId="4" borderId="0" xfId="0" applyNumberFormat="1" applyFont="1" applyFill="1" applyAlignment="1">
      <alignment horizontal="center" vertical="center"/>
    </xf>
    <xf numFmtId="0" fontId="23" fillId="4" borderId="0" xfId="0" applyFont="1" applyFill="1" applyAlignment="1">
      <alignment horizontal="center" vertical="center"/>
    </xf>
    <xf numFmtId="0" fontId="30" fillId="4" borderId="0" xfId="4" applyFont="1" applyFill="1" applyAlignment="1">
      <alignment horizontal="center" vertical="center"/>
    </xf>
    <xf numFmtId="0" fontId="19" fillId="0" borderId="0" xfId="0" applyFont="1" applyAlignment="1">
      <alignment horizontal="center"/>
    </xf>
    <xf numFmtId="0" fontId="30" fillId="4" borderId="0" xfId="4" applyFont="1" applyFill="1" applyBorder="1" applyAlignment="1">
      <alignment horizontal="center" vertical="center"/>
    </xf>
    <xf numFmtId="0" fontId="30" fillId="4" borderId="0" xfId="0" applyFont="1" applyFill="1" applyAlignment="1">
      <alignment horizontal="center" vertical="center"/>
    </xf>
    <xf numFmtId="165" fontId="24" fillId="4" borderId="0" xfId="0" applyNumberFormat="1" applyFont="1" applyFill="1" applyAlignment="1">
      <alignment horizontal="center"/>
    </xf>
    <xf numFmtId="14" fontId="24" fillId="4" borderId="0" xfId="0" applyNumberFormat="1" applyFont="1" applyFill="1" applyAlignment="1">
      <alignment horizontal="center"/>
    </xf>
    <xf numFmtId="14" fontId="25" fillId="4" borderId="0" xfId="0" applyNumberFormat="1" applyFont="1" applyFill="1" applyAlignment="1">
      <alignment horizontal="center"/>
    </xf>
  </cellXfs>
  <cellStyles count="10">
    <cellStyle name="Currency" xfId="1" builtinId="4"/>
    <cellStyle name="Explanatory Text" xfId="8" builtinId="53" customBuiltin="1"/>
    <cellStyle name="Heading 1" xfId="5" builtinId="16" customBuiltin="1"/>
    <cellStyle name="Heading 2" xfId="6" builtinId="17" customBuiltin="1"/>
    <cellStyle name="Heading 3" xfId="7" builtinId="18" customBuiltin="1"/>
    <cellStyle name="Heading 4" xfId="4" builtinId="19" customBuiltin="1"/>
    <cellStyle name="Normal" xfId="0" builtinId="0" customBuiltin="1"/>
    <cellStyle name="Percent" xfId="2" builtinId="5"/>
    <cellStyle name="Title" xfId="3" builtinId="15" customBuiltin="1"/>
    <cellStyle name="Total" xfId="9" builtinId="25" customBuiltin="1"/>
  </cellStyles>
  <dxfs count="32">
    <dxf>
      <font>
        <b val="0"/>
        <i val="0"/>
        <strike val="0"/>
        <condense val="0"/>
        <extend val="0"/>
        <outline val="0"/>
        <shadow val="0"/>
        <u val="none"/>
        <vertAlign val="baseline"/>
        <sz val="11"/>
        <color theme="1"/>
        <name val="Trebuchet MS"/>
        <family val="2"/>
        <scheme val="minor"/>
      </font>
      <numFmt numFmtId="164" formatCode="&quot;$&quot;#,##0.00"/>
      <fill>
        <patternFill patternType="solid">
          <fgColor indexed="64"/>
          <bgColor theme="8" tint="0.79998168889431442"/>
        </patternFill>
      </fill>
      <alignment horizontal="left" vertical="center" textRotation="0" wrapText="0" indent="1" justifyLastLine="0" shrinkToFit="0" readingOrder="0"/>
      <border diagonalUp="0" diagonalDown="0" outline="0">
        <left/>
        <right style="thin">
          <color theme="8" tint="-0.499984740745262"/>
        </right>
        <top style="thin">
          <color theme="8" tint="0.39994506668294322"/>
        </top>
        <bottom/>
      </border>
    </dxf>
    <dxf>
      <font>
        <b val="0"/>
        <i val="0"/>
        <strike val="0"/>
        <outline val="0"/>
        <shadow val="0"/>
        <u val="none"/>
        <vertAlign val="baseline"/>
        <sz val="11"/>
        <color theme="1"/>
        <name val="Trebuchet MS"/>
        <family val="2"/>
        <scheme val="minor"/>
      </font>
      <numFmt numFmtId="164" formatCode="&quot;$&quot;#,##0.00"/>
      <fill>
        <patternFill patternType="solid">
          <fgColor indexed="64"/>
          <bgColor theme="8" tint="0.79998168889431442"/>
        </patternFill>
      </fill>
      <alignment horizontal="left" vertical="center" textRotation="0" wrapText="0" indent="1" justifyLastLine="0" shrinkToFit="0" readingOrder="0"/>
      <border diagonalUp="0" diagonalDown="0" outline="0">
        <left/>
        <right style="thin">
          <color theme="8" tint="-0.499984740745262"/>
        </right>
        <top style="thin">
          <color theme="8" tint="0.39994506668294322"/>
        </top>
        <bottom style="thin">
          <color theme="8" tint="0.39994506668294322"/>
        </bottom>
      </border>
    </dxf>
    <dxf>
      <font>
        <b val="0"/>
        <i val="0"/>
        <strike val="0"/>
        <condense val="0"/>
        <extend val="0"/>
        <outline val="0"/>
        <shadow val="0"/>
        <u val="none"/>
        <vertAlign val="baseline"/>
        <sz val="11"/>
        <color theme="1"/>
        <name val="Trebuchet MS"/>
        <family val="2"/>
        <scheme val="minor"/>
      </font>
      <numFmt numFmtId="164" formatCode="&quot;$&quot;#,##0.00"/>
      <fill>
        <patternFill patternType="solid">
          <fgColor indexed="64"/>
          <bgColor theme="8" tint="0.79998168889431442"/>
        </patternFill>
      </fill>
      <alignment horizontal="left" vertical="center" textRotation="0" wrapText="0" indent="1" justifyLastLine="0" shrinkToFit="0" readingOrder="0"/>
      <border diagonalUp="0" diagonalDown="0" outline="0">
        <left/>
        <right/>
        <top style="thin">
          <color theme="8" tint="0.39994506668294322"/>
        </top>
        <bottom/>
      </border>
    </dxf>
    <dxf>
      <font>
        <b val="0"/>
        <i val="0"/>
        <strike val="0"/>
        <outline val="0"/>
        <shadow val="0"/>
        <u val="none"/>
        <vertAlign val="baseline"/>
        <sz val="11"/>
        <color theme="1"/>
        <name val="Trebuchet MS"/>
        <family val="2"/>
        <scheme val="minor"/>
      </font>
      <numFmt numFmtId="164" formatCode="&quot;$&quot;#,##0.00"/>
      <fill>
        <patternFill patternType="solid">
          <fgColor indexed="64"/>
          <bgColor theme="8" tint="0.79998168889431442"/>
        </patternFill>
      </fill>
      <alignment horizontal="left" vertical="center" textRotation="0" wrapText="0" indent="1" justifyLastLine="0" shrinkToFit="0" readingOrder="0"/>
      <border diagonalUp="0" diagonalDown="0" outline="0">
        <left/>
        <right/>
        <top style="thin">
          <color theme="8" tint="0.39994506668294322"/>
        </top>
        <bottom style="thin">
          <color theme="8" tint="0.39994506668294322"/>
        </bottom>
      </border>
    </dxf>
    <dxf>
      <font>
        <b val="0"/>
        <i val="0"/>
        <strike val="0"/>
        <condense val="0"/>
        <extend val="0"/>
        <outline val="0"/>
        <shadow val="0"/>
        <u val="none"/>
        <vertAlign val="baseline"/>
        <sz val="11"/>
        <color theme="1"/>
        <name val="Trebuchet MS"/>
        <family val="2"/>
        <scheme val="minor"/>
      </font>
      <numFmt numFmtId="164" formatCode="&quot;$&quot;#,##0.00"/>
      <fill>
        <patternFill patternType="solid">
          <fgColor indexed="64"/>
          <bgColor theme="8" tint="0.79998168889431442"/>
        </patternFill>
      </fill>
      <alignment horizontal="left" vertical="center" textRotation="0" wrapText="0" indent="1" justifyLastLine="0" shrinkToFit="0" readingOrder="0"/>
      <border diagonalUp="0" diagonalDown="0" outline="0">
        <left/>
        <right/>
        <top style="thin">
          <color theme="8" tint="0.39994506668294322"/>
        </top>
        <bottom/>
      </border>
    </dxf>
    <dxf>
      <font>
        <b val="0"/>
        <i val="0"/>
        <strike val="0"/>
        <outline val="0"/>
        <shadow val="0"/>
        <u val="none"/>
        <vertAlign val="baseline"/>
        <sz val="11"/>
        <color theme="1"/>
        <name val="Trebuchet MS"/>
        <family val="2"/>
        <scheme val="minor"/>
      </font>
      <numFmt numFmtId="164" formatCode="&quot;$&quot;#,##0.00"/>
      <fill>
        <patternFill patternType="solid">
          <fgColor indexed="64"/>
          <bgColor theme="8" tint="0.79998168889431442"/>
        </patternFill>
      </fill>
      <alignment horizontal="left" vertical="center" textRotation="0" wrapText="0" indent="1" justifyLastLine="0" shrinkToFit="0" readingOrder="0"/>
      <border diagonalUp="0" diagonalDown="0" outline="0">
        <left/>
        <right/>
        <top style="thin">
          <color theme="8" tint="0.39994506668294322"/>
        </top>
        <bottom style="thin">
          <color theme="8" tint="0.39994506668294322"/>
        </bottom>
      </border>
    </dxf>
    <dxf>
      <font>
        <b val="0"/>
        <i val="0"/>
        <strike val="0"/>
        <condense val="0"/>
        <extend val="0"/>
        <outline val="0"/>
        <shadow val="0"/>
        <u val="none"/>
        <vertAlign val="baseline"/>
        <sz val="11"/>
        <color theme="1"/>
        <name val="Trebuchet MS"/>
        <family val="2"/>
        <scheme val="minor"/>
      </font>
      <numFmt numFmtId="164" formatCode="&quot;$&quot;#,##0.00"/>
      <fill>
        <patternFill patternType="solid">
          <fgColor indexed="64"/>
          <bgColor theme="8" tint="0.79998168889431442"/>
        </patternFill>
      </fill>
      <alignment horizontal="left" vertical="center" textRotation="0" wrapText="0" indent="1" justifyLastLine="0" shrinkToFit="0" readingOrder="0"/>
      <border diagonalUp="0" diagonalDown="0" outline="0">
        <left style="thin">
          <color theme="8" tint="-0.499984740745262"/>
        </left>
        <right/>
        <top style="thin">
          <color theme="8" tint="0.39994506668294322"/>
        </top>
        <bottom/>
      </border>
    </dxf>
    <dxf>
      <font>
        <b val="0"/>
        <i val="0"/>
        <strike val="0"/>
        <outline val="0"/>
        <shadow val="0"/>
        <u val="none"/>
        <vertAlign val="baseline"/>
        <sz val="11"/>
        <color theme="1"/>
        <name val="Trebuchet MS"/>
        <family val="2"/>
        <scheme val="minor"/>
      </font>
      <numFmt numFmtId="164" formatCode="&quot;$&quot;#,##0.00"/>
      <fill>
        <patternFill patternType="solid">
          <fgColor indexed="64"/>
          <bgColor theme="8" tint="0.79998168889431442"/>
        </patternFill>
      </fill>
      <alignment horizontal="left" vertical="center" textRotation="0" wrapText="0" indent="1" justifyLastLine="0" shrinkToFit="0" readingOrder="0"/>
      <border diagonalUp="0" diagonalDown="0" outline="0">
        <left style="thin">
          <color theme="8" tint="-0.499984740745262"/>
        </left>
        <right/>
        <top style="thin">
          <color theme="8" tint="0.39994506668294322"/>
        </top>
        <bottom style="thin">
          <color theme="8" tint="0.39994506668294322"/>
        </bottom>
      </border>
    </dxf>
    <dxf>
      <font>
        <b val="0"/>
        <i val="0"/>
        <strike val="0"/>
        <condense val="0"/>
        <extend val="0"/>
        <outline val="0"/>
        <shadow val="0"/>
        <u val="none"/>
        <vertAlign val="baseline"/>
        <sz val="11"/>
        <color theme="1"/>
        <name val="Trebuchet MS"/>
        <family val="2"/>
        <scheme val="minor"/>
      </font>
      <fill>
        <patternFill patternType="solid">
          <fgColor indexed="64"/>
          <bgColor theme="4"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1"/>
        <color theme="1"/>
        <name val="Trebuchet MS"/>
        <family val="2"/>
        <scheme val="minor"/>
      </font>
      <numFmt numFmtId="166" formatCode="m/d/yy"/>
      <fill>
        <patternFill patternType="solid">
          <fgColor indexed="64"/>
          <bgColor theme="4"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1"/>
        <color theme="1"/>
        <name val="Trebuchet MS"/>
        <family val="2"/>
        <scheme val="minor"/>
      </font>
      <fill>
        <patternFill patternType="solid">
          <fgColor indexed="64"/>
          <bgColor theme="7" tint="0.79998168889431442"/>
        </patternFill>
      </fill>
      <alignment horizontal="left" vertical="center" textRotation="0" wrapText="0" indent="1" justifyLastLine="0" shrinkToFit="0" readingOrder="0"/>
      <border diagonalUp="0" diagonalDown="0" outline="0">
        <left/>
        <right style="thin">
          <color theme="7" tint="-0.499984740745262"/>
        </right>
        <top style="thin">
          <color theme="7" tint="0.39994506668294322"/>
        </top>
        <bottom/>
      </border>
    </dxf>
    <dxf>
      <font>
        <b val="0"/>
        <i val="0"/>
        <strike val="0"/>
        <outline val="0"/>
        <shadow val="0"/>
        <u val="none"/>
        <vertAlign val="baseline"/>
        <sz val="11"/>
        <color theme="1"/>
        <name val="Trebuchet MS"/>
        <family val="2"/>
        <scheme val="minor"/>
      </font>
      <fill>
        <patternFill patternType="solid">
          <fgColor indexed="64"/>
          <bgColor theme="7" tint="0.79998168889431442"/>
        </patternFill>
      </fill>
      <alignment horizontal="left" vertical="center" textRotation="0" indent="1" justifyLastLine="0" shrinkToFit="0" readingOrder="0"/>
      <border diagonalUp="0" diagonalDown="0" outline="0">
        <left/>
        <right style="thin">
          <color theme="7" tint="-0.499984740745262"/>
        </right>
        <top style="thin">
          <color theme="7" tint="0.39994506668294322"/>
        </top>
        <bottom style="thin">
          <color theme="7" tint="0.39994506668294322"/>
        </bottom>
      </border>
    </dxf>
    <dxf>
      <font>
        <b val="0"/>
        <i val="0"/>
        <strike val="0"/>
        <condense val="0"/>
        <extend val="0"/>
        <outline val="0"/>
        <shadow val="0"/>
        <u val="none"/>
        <vertAlign val="baseline"/>
        <sz val="11"/>
        <color theme="1"/>
        <name val="Trebuchet MS"/>
        <family val="2"/>
        <scheme val="minor"/>
      </font>
      <fill>
        <patternFill patternType="solid">
          <fgColor indexed="64"/>
          <bgColor theme="7" tint="0.79998168889431442"/>
        </patternFill>
      </fill>
      <alignment horizontal="left" vertical="center" textRotation="0" wrapText="0" indent="1" justifyLastLine="0" shrinkToFit="0" readingOrder="0"/>
      <border diagonalUp="0" diagonalDown="0" outline="0">
        <left/>
        <right/>
        <top style="thin">
          <color theme="7" tint="0.39994506668294322"/>
        </top>
        <bottom/>
      </border>
    </dxf>
    <dxf>
      <font>
        <b val="0"/>
        <i val="0"/>
        <strike val="0"/>
        <outline val="0"/>
        <shadow val="0"/>
        <u val="none"/>
        <vertAlign val="baseline"/>
        <sz val="11"/>
        <color theme="1"/>
        <name val="Trebuchet MS"/>
        <family val="2"/>
        <scheme val="minor"/>
      </font>
      <fill>
        <patternFill patternType="solid">
          <fgColor indexed="64"/>
          <bgColor theme="7" tint="0.79998168889431442"/>
        </patternFill>
      </fill>
      <alignment horizontal="left" vertical="center" textRotation="0" indent="1" justifyLastLine="0" shrinkToFit="0" readingOrder="0"/>
      <border diagonalUp="0" diagonalDown="0" outline="0">
        <left/>
        <right/>
        <top style="thin">
          <color theme="7" tint="0.39994506668294322"/>
        </top>
        <bottom style="thin">
          <color theme="7" tint="0.39994506668294322"/>
        </bottom>
      </border>
    </dxf>
    <dxf>
      <font>
        <b val="0"/>
        <i val="0"/>
        <strike val="0"/>
        <condense val="0"/>
        <extend val="0"/>
        <outline val="0"/>
        <shadow val="0"/>
        <u val="none"/>
        <vertAlign val="baseline"/>
        <sz val="11"/>
        <color theme="1"/>
        <name val="Trebuchet MS"/>
        <family val="2"/>
        <scheme val="minor"/>
      </font>
      <numFmt numFmtId="14" formatCode="0.00%"/>
      <fill>
        <patternFill patternType="solid">
          <fgColor indexed="64"/>
          <bgColor theme="7" tint="0.79998168889431442"/>
        </patternFill>
      </fill>
      <alignment horizontal="left" vertical="center" textRotation="0" wrapText="0" indent="1" justifyLastLine="0" shrinkToFit="0" readingOrder="0"/>
      <border diagonalUp="0" diagonalDown="0" outline="0">
        <left style="thin">
          <color theme="7" tint="-0.499984740745262"/>
        </left>
        <right/>
        <top style="thin">
          <color theme="7" tint="0.39994506668294322"/>
        </top>
        <bottom/>
      </border>
    </dxf>
    <dxf>
      <font>
        <b val="0"/>
        <i val="0"/>
        <strike val="0"/>
        <outline val="0"/>
        <shadow val="0"/>
        <u val="none"/>
        <vertAlign val="baseline"/>
        <sz val="11"/>
        <color theme="1"/>
        <name val="Trebuchet MS"/>
        <family val="2"/>
        <scheme val="minor"/>
      </font>
      <numFmt numFmtId="19" formatCode="m/d/yyyy"/>
      <fill>
        <patternFill patternType="solid">
          <fgColor indexed="64"/>
          <bgColor theme="7" tint="0.79998168889431442"/>
        </patternFill>
      </fill>
      <alignment horizontal="left" vertical="center" textRotation="0" indent="1" justifyLastLine="0" shrinkToFit="0" readingOrder="0"/>
      <border diagonalUp="0" diagonalDown="0" outline="0">
        <left style="thin">
          <color theme="7" tint="-0.499984740745262"/>
        </left>
        <right/>
        <top style="thin">
          <color theme="7" tint="0.39994506668294322"/>
        </top>
        <bottom style="thin">
          <color theme="7" tint="0.39994506668294322"/>
        </bottom>
      </border>
    </dxf>
    <dxf>
      <font>
        <b val="0"/>
        <i val="0"/>
        <strike val="0"/>
        <condense val="0"/>
        <extend val="0"/>
        <outline val="0"/>
        <shadow val="0"/>
        <u val="none"/>
        <vertAlign val="baseline"/>
        <sz val="11"/>
        <color theme="1"/>
        <name val="Trebuchet M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1"/>
        <color theme="1"/>
        <name val="Trebuchet M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1"/>
        <color theme="1"/>
        <name val="Trebuchet MS"/>
        <family val="2"/>
        <scheme val="minor"/>
      </font>
      <numFmt numFmtId="14" formatCode="0.00%"/>
      <fill>
        <patternFill patternType="solid">
          <fgColor indexed="64"/>
          <bgColor theme="6" tint="0.79998168889431442"/>
        </patternFill>
      </fill>
      <alignment horizontal="left" vertical="center" textRotation="0" wrapText="0" indent="1" justifyLastLine="0" shrinkToFit="0" readingOrder="0"/>
      <border diagonalUp="0" diagonalDown="0" outline="0">
        <left/>
        <right style="thin">
          <color theme="6" tint="-0.499984740745262"/>
        </right>
        <top style="thin">
          <color theme="6" tint="0.39994506668294322"/>
        </top>
        <bottom/>
      </border>
    </dxf>
    <dxf>
      <font>
        <b val="0"/>
        <i val="0"/>
        <strike val="0"/>
        <outline val="0"/>
        <shadow val="0"/>
        <u val="none"/>
        <vertAlign val="baseline"/>
        <sz val="11"/>
        <color theme="1"/>
        <name val="Trebuchet MS"/>
        <family val="2"/>
        <scheme val="minor"/>
      </font>
      <fill>
        <patternFill patternType="solid">
          <fgColor indexed="64"/>
          <bgColor theme="6" tint="0.79998168889431442"/>
        </patternFill>
      </fill>
      <alignment horizontal="left" vertical="center" textRotation="0" indent="1" justifyLastLine="0" shrinkToFit="0" readingOrder="0"/>
      <border diagonalUp="0" diagonalDown="0" outline="0">
        <left/>
        <right style="thin">
          <color theme="6" tint="-0.499984740745262"/>
        </right>
        <top style="thin">
          <color theme="6" tint="0.39994506668294322"/>
        </top>
        <bottom style="thin">
          <color theme="6" tint="0.39994506668294322"/>
        </bottom>
      </border>
    </dxf>
    <dxf>
      <font>
        <b val="0"/>
        <i val="0"/>
        <strike val="0"/>
        <condense val="0"/>
        <extend val="0"/>
        <outline val="0"/>
        <shadow val="0"/>
        <u val="none"/>
        <vertAlign val="baseline"/>
        <sz val="11"/>
        <color theme="1"/>
        <name val="Trebuchet MS"/>
        <family val="2"/>
        <scheme val="minor"/>
      </font>
      <numFmt numFmtId="164" formatCode="&quot;$&quot;#,##0.00"/>
      <fill>
        <patternFill patternType="solid">
          <fgColor indexed="64"/>
          <bgColor theme="6" tint="0.79998168889431442"/>
        </patternFill>
      </fill>
      <alignment horizontal="left" vertical="center" textRotation="0" wrapText="0" indent="1" justifyLastLine="0" shrinkToFit="0" readingOrder="0"/>
      <border diagonalUp="0" diagonalDown="0" outline="0">
        <left/>
        <right/>
        <top style="thin">
          <color theme="6" tint="0.39994506668294322"/>
        </top>
        <bottom/>
      </border>
    </dxf>
    <dxf>
      <font>
        <b val="0"/>
        <i val="0"/>
        <strike val="0"/>
        <outline val="0"/>
        <shadow val="0"/>
        <u val="none"/>
        <vertAlign val="baseline"/>
        <sz val="11"/>
        <color theme="1"/>
        <name val="Trebuchet MS"/>
        <family val="2"/>
        <scheme val="minor"/>
      </font>
      <numFmt numFmtId="164" formatCode="&quot;$&quot;#,##0.00"/>
      <fill>
        <patternFill patternType="solid">
          <fgColor indexed="64"/>
          <bgColor theme="6" tint="0.79998168889431442"/>
        </patternFill>
      </fill>
      <alignment horizontal="left" vertical="center" textRotation="0" wrapText="0" indent="1" justifyLastLine="0" shrinkToFit="0" readingOrder="0"/>
      <border diagonalUp="0" diagonalDown="0" outline="0">
        <left/>
        <right/>
        <top style="thin">
          <color theme="6" tint="0.39994506668294322"/>
        </top>
        <bottom style="thin">
          <color theme="6" tint="0.39994506668294322"/>
        </bottom>
      </border>
    </dxf>
    <dxf>
      <font>
        <b val="0"/>
        <i val="0"/>
        <strike val="0"/>
        <condense val="0"/>
        <extend val="0"/>
        <outline val="0"/>
        <shadow val="0"/>
        <u val="none"/>
        <vertAlign val="baseline"/>
        <sz val="11"/>
        <color theme="1"/>
        <name val="Trebuchet MS"/>
        <family val="2"/>
        <scheme val="minor"/>
      </font>
      <fill>
        <patternFill patternType="solid">
          <fgColor indexed="64"/>
          <bgColor theme="6" tint="0.79998168889431442"/>
        </patternFill>
      </fill>
      <alignment horizontal="left" vertical="center" textRotation="0" wrapText="0" indent="1" justifyLastLine="0" shrinkToFit="0" readingOrder="0"/>
      <border diagonalUp="0" diagonalDown="0" outline="0">
        <left/>
        <right/>
        <top style="thin">
          <color theme="6" tint="0.39994506668294322"/>
        </top>
        <bottom/>
      </border>
    </dxf>
    <dxf>
      <font>
        <b val="0"/>
        <i val="0"/>
        <strike val="0"/>
        <outline val="0"/>
        <shadow val="0"/>
        <u val="none"/>
        <vertAlign val="baseline"/>
        <sz val="11"/>
        <color theme="1"/>
        <name val="Trebuchet MS"/>
        <family val="2"/>
        <scheme val="minor"/>
      </font>
      <fill>
        <patternFill patternType="solid">
          <fgColor indexed="64"/>
          <bgColor theme="6" tint="0.79998168889431442"/>
        </patternFill>
      </fill>
      <alignment horizontal="left" vertical="center" textRotation="0" indent="1" justifyLastLine="0" shrinkToFit="0" readingOrder="0"/>
      <border diagonalUp="0" diagonalDown="0" outline="0">
        <left/>
        <right/>
        <top style="thin">
          <color theme="6" tint="0.39994506668294322"/>
        </top>
        <bottom style="thin">
          <color theme="6" tint="0.39994506668294322"/>
        </bottom>
      </border>
    </dxf>
    <dxf>
      <font>
        <b val="0"/>
        <i val="0"/>
        <strike val="0"/>
        <condense val="0"/>
        <extend val="0"/>
        <outline val="0"/>
        <shadow val="0"/>
        <u val="none"/>
        <vertAlign val="baseline"/>
        <sz val="11"/>
        <color theme="1"/>
        <name val="Trebuchet MS"/>
        <family val="2"/>
        <scheme val="minor"/>
      </font>
      <fill>
        <patternFill patternType="solid">
          <fgColor indexed="64"/>
          <bgColor theme="6" tint="0.79998168889431442"/>
        </patternFill>
      </fill>
      <alignment horizontal="left" vertical="center" textRotation="0" wrapText="0" indent="1" justifyLastLine="0" shrinkToFit="0" readingOrder="0"/>
      <border diagonalUp="0" diagonalDown="0" outline="0">
        <left style="thin">
          <color theme="6" tint="-0.499984740745262"/>
        </left>
        <right/>
        <top style="thin">
          <color theme="6" tint="0.39994506668294322"/>
        </top>
        <bottom/>
      </border>
    </dxf>
    <dxf>
      <font>
        <b val="0"/>
        <i val="0"/>
        <strike val="0"/>
        <outline val="0"/>
        <shadow val="0"/>
        <u val="none"/>
        <vertAlign val="baseline"/>
        <sz val="11"/>
        <color theme="1"/>
        <name val="Trebuchet MS"/>
        <family val="2"/>
        <scheme val="minor"/>
      </font>
      <fill>
        <patternFill patternType="solid">
          <fgColor indexed="64"/>
          <bgColor theme="6" tint="0.79998168889431442"/>
        </patternFill>
      </fill>
      <alignment horizontal="left" vertical="center" textRotation="0" indent="1" justifyLastLine="0" shrinkToFit="0" readingOrder="0"/>
      <border diagonalUp="0" diagonalDown="0" outline="0">
        <left style="thin">
          <color theme="6" tint="-0.499984740745262"/>
        </left>
        <right/>
        <top style="thin">
          <color theme="6" tint="0.39994506668294322"/>
        </top>
        <bottom style="thin">
          <color theme="6" tint="0.39994506668294322"/>
        </bottom>
      </border>
    </dxf>
    <dxf>
      <font>
        <b val="0"/>
        <i val="0"/>
        <strike val="0"/>
        <outline val="0"/>
        <shadow val="0"/>
        <u val="none"/>
        <vertAlign val="baseline"/>
        <sz val="11"/>
        <color theme="1"/>
        <name val="Trebuchet MS"/>
        <family val="2"/>
        <scheme val="none"/>
      </font>
      <fill>
        <patternFill patternType="solid">
          <fgColor indexed="64"/>
          <bgColor theme="4" tint="0.79998168889431442"/>
        </patternFill>
      </fill>
      <alignment horizontal="left" vertical="center" textRotation="0" wrapText="0" indent="1" justifyLastLine="0" shrinkToFit="0" readingOrder="0"/>
    </dxf>
    <dxf>
      <font>
        <b val="0"/>
        <i val="0"/>
        <strike val="0"/>
        <outline val="0"/>
        <shadow val="0"/>
        <u val="none"/>
        <vertAlign val="baseline"/>
        <sz val="11"/>
        <color theme="1"/>
        <name val="Trebuchet MS"/>
        <family val="2"/>
        <scheme val="none"/>
      </font>
      <fill>
        <patternFill patternType="solid">
          <fgColor indexed="64"/>
          <bgColor theme="4" tint="0.79998168889431442"/>
        </patternFill>
      </fill>
      <alignment horizontal="left" textRotation="0" indent="1" justifyLastLine="0" shrinkToFit="0" readingOrder="0"/>
    </dxf>
    <dxf>
      <font>
        <b val="0"/>
        <i val="0"/>
        <strike val="0"/>
        <outline val="0"/>
        <shadow val="0"/>
        <u val="none"/>
        <vertAlign val="baseline"/>
        <sz val="11"/>
        <color theme="1"/>
        <name val="Trebuchet MS"/>
        <family val="2"/>
        <scheme val="major"/>
      </font>
      <fill>
        <patternFill patternType="solid">
          <fgColor indexed="64"/>
          <bgColor theme="4" tint="0.79998168889431442"/>
        </patternFill>
      </fill>
      <alignment horizontal="left" vertical="center" textRotation="0" indent="1" justifyLastLine="0" shrinkToFit="0" readingOrder="0"/>
    </dxf>
    <dxf>
      <font>
        <b/>
        <i val="0"/>
        <color theme="6" tint="-0.499984740745262"/>
      </font>
      <fill>
        <patternFill>
          <bgColor theme="3" tint="0.79998168889431442"/>
        </patternFill>
      </fill>
      <border diagonalUp="0" diagonalDown="0">
        <left/>
        <right/>
        <top/>
        <bottom/>
        <vertical/>
        <horizontal/>
      </border>
    </dxf>
    <dxf>
      <font>
        <b/>
        <i val="0"/>
        <color theme="3"/>
      </font>
      <fill>
        <patternFill>
          <bgColor theme="4" tint="0.79998168889431442"/>
        </patternFill>
      </fill>
      <border diagonalUp="0" diagonalDown="0">
        <left/>
        <right/>
        <top/>
        <bottom/>
        <vertical/>
        <horizontal/>
      </border>
    </dxf>
    <dxf>
      <border diagonalUp="0" diagonalDown="0">
        <left/>
        <right/>
        <top/>
        <bottom/>
        <vertical/>
        <horizontal/>
      </border>
    </dxf>
  </dxfs>
  <tableStyles count="1" defaultTableStyle="TableStyleMedium2" defaultPivotStyle="PivotStyleLight16">
    <tableStyle name="College Loan Calculator" pivot="0" count="3" xr9:uid="{00000000-0011-0000-FFFF-FFFF00000000}">
      <tableStyleElement type="wholeTable" dxfId="31"/>
      <tableStyleElement type="headerRow" dxfId="30"/>
      <tableStyleElement type="totalRow"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styles" Target="/xl/styles.xml" Id="rId3" /><Relationship Type="http://schemas.openxmlformats.org/officeDocument/2006/relationships/customXml" Target="/customXml/item22.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13.xml" Id="rId6" /><Relationship Type="http://schemas.openxmlformats.org/officeDocument/2006/relationships/calcChain" Target="/xl/calcChain.xml" Id="rId5" /><Relationship Type="http://schemas.openxmlformats.org/officeDocument/2006/relationships/sharedStrings" Target="/xl/sharedStrings.xml" Id="rId4" /></Relationships>
</file>

<file path=xl/drawings/_rels/drawing11.xml.rels>&#65279;<?xml version="1.0" encoding="utf-8"?><Relationships xmlns="http://schemas.openxmlformats.org/package/2006/relationships"><Relationship Type="http://schemas.openxmlformats.org/officeDocument/2006/relationships/image" Target="/xl/media/image2.svg" Id="rId2" /><Relationship Type="http://schemas.openxmlformats.org/officeDocument/2006/relationships/image" Target="/xl/media/image1.png" Id="rId1" /></Relationships>
</file>

<file path=xl/drawings/drawing11.xml><?xml version="1.0" encoding="utf-8"?>
<xdr:wsDr xmlns:xdr="http://schemas.openxmlformats.org/drawingml/2006/spreadsheetDrawing" xmlns:a="http://schemas.openxmlformats.org/drawingml/2006/main">
  <xdr:twoCellAnchor editAs="oneCell">
    <xdr:from>
      <xdr:col>3</xdr:col>
      <xdr:colOff>1054466</xdr:colOff>
      <xdr:row>22</xdr:row>
      <xdr:rowOff>38642</xdr:rowOff>
    </xdr:from>
    <xdr:to>
      <xdr:col>11</xdr:col>
      <xdr:colOff>719668</xdr:colOff>
      <xdr:row>26</xdr:row>
      <xdr:rowOff>9226</xdr:rowOff>
    </xdr:to>
    <xdr:pic>
      <xdr:nvPicPr>
        <xdr:cNvPr id="4" name="Graphic 3">
          <a:extLst>
            <a:ext uri="{FF2B5EF4-FFF2-40B4-BE49-F238E27FC236}">
              <a16:creationId xmlns:a16="http://schemas.microsoft.com/office/drawing/2014/main" id="{D0EF7C37-386E-13CD-33EF-5B064D6C9D7D}"/>
            </a:ext>
            <a:ext uri="{C183D7F6-B498-43B3-948B-1728B52AA6E4}">
              <adec:decorative xmlns:adec="http://schemas.microsoft.com/office/drawing/2017/decorative" val="1"/>
            </a:ext>
          </a:extLst>
        </xdr:cNvPr>
        <xdr:cNvPicPr>
          <a:picLocks noChangeAspect="1"/>
        </xdr:cNvPicPr>
      </xdr:nvPicPr>
      <xdr:blipFill rotWithShape="1">
        <a:blip xmlns:r="http://schemas.openxmlformats.org/officeDocument/2006/relationships" r:embed="rId1">
          <a:alphaModFix amt="30000"/>
          <a:extLst>
            <a:ext uri="{96DAC541-7B7A-43D3-8B79-37D633B846F1}">
              <asvg:svgBlip xmlns:asvg="http://schemas.microsoft.com/office/drawing/2016/SVG/main" r:embed="rId2"/>
            </a:ext>
          </a:extLst>
        </a:blip>
        <a:srcRect t="75434" b="485"/>
        <a:stretch/>
      </xdr:blipFill>
      <xdr:spPr>
        <a:xfrm rot="10800000" flipH="1">
          <a:off x="2684299" y="8674642"/>
          <a:ext cx="8153036" cy="1748584"/>
        </a:xfrm>
        <a:prstGeom prst="rect">
          <a:avLst/>
        </a:prstGeom>
      </xdr:spPr>
    </xdr:pic>
    <xdr:clientData/>
  </xdr:twoCellAnchor>
  <xdr:twoCellAnchor editAs="oneCell">
    <xdr:from>
      <xdr:col>0</xdr:col>
      <xdr:colOff>211664</xdr:colOff>
      <xdr:row>23</xdr:row>
      <xdr:rowOff>21168</xdr:rowOff>
    </xdr:from>
    <xdr:to>
      <xdr:col>7</xdr:col>
      <xdr:colOff>211666</xdr:colOff>
      <xdr:row>26</xdr:row>
      <xdr:rowOff>9228</xdr:rowOff>
    </xdr:to>
    <xdr:pic>
      <xdr:nvPicPr>
        <xdr:cNvPr id="5" name="Graphic 4">
          <a:extLst>
            <a:ext uri="{FF2B5EF4-FFF2-40B4-BE49-F238E27FC236}">
              <a16:creationId xmlns:a16="http://schemas.microsoft.com/office/drawing/2014/main" id="{9D6D2C1C-E4A9-DE4F-50CE-D928E90D896A}"/>
            </a:ext>
            <a:ext uri="{C183D7F6-B498-43B3-948B-1728B52AA6E4}">
              <adec:decorative xmlns:adec="http://schemas.microsoft.com/office/drawing/2017/decorative" val="1"/>
            </a:ext>
          </a:extLst>
        </xdr:cNvPr>
        <xdr:cNvPicPr>
          <a:picLocks noChangeAspect="1"/>
        </xdr:cNvPicPr>
      </xdr:nvPicPr>
      <xdr:blipFill rotWithShape="1">
        <a:blip xmlns:r="http://schemas.openxmlformats.org/officeDocument/2006/relationships" r:embed="rId1">
          <a:alphaModFix amt="30000"/>
          <a:extLst>
            <a:ext uri="{96DAC541-7B7A-43D3-8B79-37D633B846F1}">
              <asvg:svgBlip xmlns:asvg="http://schemas.microsoft.com/office/drawing/2016/SVG/main" r:embed="rId2"/>
            </a:ext>
          </a:extLst>
        </a:blip>
        <a:srcRect l="2325" t="19149" r="79070" b="-20987"/>
        <a:stretch/>
      </xdr:blipFill>
      <xdr:spPr>
        <a:xfrm rot="16200000" flipH="1">
          <a:off x="2895219" y="6354613"/>
          <a:ext cx="1385060" cy="6752169"/>
        </a:xfrm>
        <a:prstGeom prst="rect">
          <a:avLst/>
        </a:prstGeom>
      </xdr:spPr>
    </xdr:pic>
    <xdr:clientData/>
  </xdr:twoCellAnchor>
</xdr:wsDr>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legeLoans" displayName="CollegeLoans" ref="C14:O21" totalsRowCount="1" headerRowDxfId="28" dataDxfId="27" totalsRowDxfId="26">
  <tableColumns count="13">
    <tableColumn id="1" xr3:uid="{00000000-0010-0000-0000-000001000000}" name="Loan No." totalsRowLabel="Totals" dataDxfId="25" totalsRowDxfId="24"/>
    <tableColumn id="3" xr3:uid="{00000000-0010-0000-0000-000003000000}" name="Lender" dataDxfId="23" totalsRowDxfId="22"/>
    <tableColumn id="6" xr3:uid="{00000000-0010-0000-0000-000006000000}" name="Loan Amount" totalsRowFunction="sum" dataDxfId="21" totalsRowDxfId="20"/>
    <tableColumn id="7" xr3:uid="{00000000-0010-0000-0000-000007000000}" name="Annual Interest Rate" dataDxfId="19" totalsRowDxfId="18"/>
    <tableColumn id="14" xr3:uid="{45E2C64F-BB22-374A-BBE0-D04B49685666}" name="Column1" dataDxfId="17" totalsRowDxfId="16" dataCellStyle="Percent"/>
    <tableColumn id="4" xr3:uid="{00000000-0010-0000-0000-000004000000}" name="Beginning Date" dataDxfId="15" totalsRowDxfId="14"/>
    <tableColumn id="9" xr3:uid="{00000000-0010-0000-0000-000009000000}" name="Length (Yrs)" dataDxfId="13" totalsRowDxfId="12"/>
    <tableColumn id="5" xr3:uid="{00000000-0010-0000-0000-000005000000}" name="Ending Date" dataDxfId="11" totalsRowDxfId="10">
      <calculatedColumnFormula>IF(AND(CollegeLoans[[#This Row],[Beginning Date]]&gt;0,CollegeLoans[[#This Row],[Length (Yrs)]]&gt;0),EDATE(CollegeLoans[[#This Row],[Beginning Date]],CollegeLoans[[#This Row],[Length (Yrs)]]*12),"")</calculatedColumnFormula>
    </tableColumn>
    <tableColumn id="16" xr3:uid="{4F61C5E2-45E0-3E4A-97B3-1959F99EA571}" name="Column2" dataDxfId="9" totalsRowDxfId="8"/>
    <tableColumn id="8" xr3:uid="{00000000-0010-0000-0000-000008000000}" name="Current Monthly Payment" totalsRowFunction="sum" dataDxfId="7" totalsRowDxfId="6" dataCellStyle="Currency">
      <calculatedColumnFormula>IFERROR(IF(AND(LoanStartLToday,COUNT(CollegeLoans[[#This Row],[Loan Amount]:[Length (Yrs)]])=4,CollegeLoans[[#This Row],[Beginning Date]]&lt;=TODAY()),PMT(CollegeLoans[[#This Row],[Annual Interest Rate]]/12,CollegeLoans[[#This Row],[Length (Yrs)]]*12,-CollegeLoans[[#This Row],[Loan Amount]],0,0),""),0)</calculatedColumnFormula>
    </tableColumn>
    <tableColumn id="13" xr3:uid="{00000000-0010-0000-0000-00000D000000}" name="Total Interest" totalsRowFunction="sum" dataDxfId="5" totalsRowDxfId="4">
      <calculatedColumnFormula>IFERROR((CollegeLoans[[#This Row],[Scheduled Payment]]*(CollegeLoans[[#This Row],[Length (Yrs)]]*12))-CollegeLoans[[#This Row],[Loan Amount]],"")</calculatedColumnFormula>
    </tableColumn>
    <tableColumn id="11" xr3:uid="{00000000-0010-0000-0000-00000B000000}" name="Scheduled Payment" totalsRowFunction="sum" dataDxfId="3" totalsRowDxfId="2">
      <calculatedColumnFormula>IF(COUNTA(CollegeLoans[[#This Row],[Loan Amount]:[Length (Yrs)]])&lt;&gt;4,"",PMT(CollegeLoans[[#This Row],[Annual Interest Rate]]/12,CollegeLoans[[#This Row],[Length (Yrs)]]*12,-CollegeLoans[[#This Row],[Loan Amount]],0,0))</calculatedColumnFormula>
    </tableColumn>
    <tableColumn id="2" xr3:uid="{00000000-0010-0000-0000-000002000000}" name="Annual Payment" totalsRowFunction="sum" dataDxfId="1" totalsRowDxfId="0">
      <calculatedColumnFormula>IFERROR(CollegeLoans[[#This Row],[Scheduled Payment]]*12,"")</calculatedColumnFormula>
    </tableColumn>
  </tableColumns>
  <tableStyleInfo name="College Loan Calculator" showFirstColumn="0" showLastColumn="0" showRowStripes="1" showColumnStripes="0"/>
  <extLst>
    <ext xmlns:x14="http://schemas.microsoft.com/office/spreadsheetml/2009/9/main" uri="{504A1905-F514-4f6f-8877-14C23A59335A}">
      <x14:table altTextSummary="Enter Loan Number, Lender, Loan Amount, Annual Interest rate, Beginning date and Length of Loan in Years in this table. End Date, Current, Scheduled, and Annual Payments, Total Interest amount are auto calculated"/>
    </ext>
  </extLst>
</table>
</file>

<file path=xl/theme/theme11.xml><?xml version="1.0" encoding="utf-8"?>
<a:theme xmlns:a="http://schemas.openxmlformats.org/drawingml/2006/main" name="college_theme_calc">
  <a:themeElements>
    <a:clrScheme name="TM00000035">
      <a:dk1>
        <a:srgbClr val="000000"/>
      </a:dk1>
      <a:lt1>
        <a:srgbClr val="FFFFFF"/>
      </a:lt1>
      <a:dk2>
        <a:srgbClr val="44546A"/>
      </a:dk2>
      <a:lt2>
        <a:srgbClr val="E7E6E6"/>
      </a:lt2>
      <a:accent1>
        <a:srgbClr val="9DBDB0"/>
      </a:accent1>
      <a:accent2>
        <a:srgbClr val="B57F96"/>
      </a:accent2>
      <a:accent3>
        <a:srgbClr val="7FA5B5"/>
      </a:accent3>
      <a:accent4>
        <a:srgbClr val="A399BB"/>
      </a:accent4>
      <a:accent5>
        <a:srgbClr val="B3C18E"/>
      </a:accent5>
      <a:accent6>
        <a:srgbClr val="305081"/>
      </a:accent6>
      <a:hlink>
        <a:srgbClr val="0563C1"/>
      </a:hlink>
      <a:folHlink>
        <a:srgbClr val="954F72"/>
      </a:folHlink>
    </a:clrScheme>
    <a:fontScheme name="Custom 38">
      <a:majorFont>
        <a:latin typeface="Trebuchet MS"/>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2:P28"/>
  <sheetViews>
    <sheetView showGridLines="0" tabSelected="1" zoomScaleNormal="100" workbookViewId="0"/>
  </sheetViews>
  <sheetFormatPr defaultColWidth="9.109375" defaultRowHeight="20.25" customHeight="1" x14ac:dyDescent="0.3"/>
  <cols>
    <col min="1" max="2" width="2.6640625" customWidth="1"/>
    <col min="3" max="3" width="15.77734375" customWidth="1"/>
    <col min="4" max="4" width="25.77734375" customWidth="1"/>
    <col min="5" max="5" width="17.77734375" customWidth="1"/>
    <col min="6" max="6" width="20.77734375" customWidth="1"/>
    <col min="7" max="7" width="2.6640625" customWidth="1"/>
    <col min="8" max="8" width="15.77734375" customWidth="1"/>
    <col min="9" max="10" width="12.77734375" customWidth="1"/>
    <col min="11" max="11" width="2.6640625" customWidth="1"/>
    <col min="12" max="12" width="25.77734375" customWidth="1"/>
    <col min="13" max="13" width="15.77734375" customWidth="1"/>
    <col min="14" max="15" width="22" customWidth="1"/>
    <col min="16" max="17" width="2.6640625" customWidth="1"/>
  </cols>
  <sheetData>
    <row r="2" spans="2:16" ht="40.049999999999997" customHeight="1" x14ac:dyDescent="0.3">
      <c r="B2" s="1"/>
      <c r="C2" s="1"/>
      <c r="D2" s="1"/>
      <c r="E2" s="1"/>
      <c r="F2" s="1"/>
      <c r="G2" s="1"/>
      <c r="H2" s="1"/>
      <c r="I2" s="1"/>
      <c r="J2" s="1"/>
      <c r="K2" s="1"/>
      <c r="L2" s="1"/>
      <c r="M2" s="1"/>
      <c r="N2" s="1"/>
      <c r="O2" s="1"/>
      <c r="P2" s="1"/>
    </row>
    <row r="3" spans="2:16" ht="60" customHeight="1" x14ac:dyDescent="0.3">
      <c r="B3" s="1"/>
      <c r="C3" s="96" t="s">
        <v>27</v>
      </c>
      <c r="D3" s="97"/>
      <c r="E3" s="97"/>
      <c r="F3" s="97"/>
      <c r="G3" s="97"/>
      <c r="H3" s="97"/>
      <c r="I3" s="97"/>
      <c r="J3" s="1"/>
      <c r="K3" s="1"/>
      <c r="L3" s="1"/>
      <c r="M3" s="1"/>
      <c r="N3" s="1"/>
      <c r="O3" s="1"/>
      <c r="P3" s="1"/>
    </row>
    <row r="4" spans="2:16" ht="49.95" customHeight="1" x14ac:dyDescent="0.95">
      <c r="B4" s="1"/>
      <c r="C4" s="97"/>
      <c r="D4" s="97"/>
      <c r="E4" s="97"/>
      <c r="F4" s="97"/>
      <c r="G4" s="97"/>
      <c r="H4" s="97"/>
      <c r="I4" s="97"/>
      <c r="J4" s="1"/>
      <c r="K4" s="106">
        <v>70000</v>
      </c>
      <c r="L4" s="106"/>
      <c r="M4" s="106"/>
      <c r="N4" s="107">
        <f ca="1">TODAY()-701</f>
        <v>44256</v>
      </c>
      <c r="O4" s="108"/>
      <c r="P4" s="1"/>
    </row>
    <row r="5" spans="2:16" ht="30" customHeight="1" x14ac:dyDescent="0.3">
      <c r="B5" s="1"/>
      <c r="C5" s="97"/>
      <c r="D5" s="97"/>
      <c r="E5" s="97"/>
      <c r="F5" s="97"/>
      <c r="G5" s="97"/>
      <c r="H5" s="97"/>
      <c r="I5" s="97"/>
      <c r="J5" s="1"/>
      <c r="K5" s="5"/>
      <c r="L5" s="105" t="s">
        <v>28</v>
      </c>
      <c r="M5" s="105"/>
      <c r="N5" s="105" t="s">
        <v>21</v>
      </c>
      <c r="O5" s="105"/>
      <c r="P5" s="1"/>
    </row>
    <row r="6" spans="2:16" ht="20.25" customHeight="1" x14ac:dyDescent="0.3">
      <c r="B6" s="1"/>
      <c r="C6" s="1"/>
      <c r="D6" s="1"/>
      <c r="E6" s="1"/>
      <c r="F6" s="1"/>
      <c r="G6" s="1"/>
      <c r="H6" s="1"/>
      <c r="I6" s="1"/>
      <c r="J6" s="1"/>
      <c r="K6" s="1"/>
      <c r="L6" s="1"/>
      <c r="M6" s="1"/>
      <c r="N6" s="1"/>
      <c r="O6" s="1"/>
      <c r="P6" s="1"/>
    </row>
    <row r="7" spans="2:16" ht="30" customHeight="1" x14ac:dyDescent="0.3">
      <c r="B7" s="1"/>
      <c r="C7" s="94" t="s">
        <v>29</v>
      </c>
      <c r="D7" s="95"/>
      <c r="E7" s="95"/>
      <c r="F7" s="95"/>
      <c r="G7" s="95"/>
      <c r="H7" s="95"/>
      <c r="I7" s="95"/>
      <c r="J7" s="10"/>
      <c r="K7" s="8"/>
      <c r="L7" s="1"/>
      <c r="M7" s="1"/>
      <c r="N7" s="1"/>
      <c r="O7" s="1"/>
      <c r="P7" s="1"/>
    </row>
    <row r="8" spans="2:16" ht="15" customHeight="1" thickBot="1" x14ac:dyDescent="0.35">
      <c r="B8" s="1"/>
      <c r="C8" s="11"/>
      <c r="D8" s="11"/>
      <c r="E8" s="11"/>
      <c r="F8" s="11"/>
      <c r="G8" s="12"/>
      <c r="H8" s="12"/>
      <c r="I8" s="12"/>
      <c r="J8" s="12"/>
      <c r="K8" s="12"/>
      <c r="L8" s="12"/>
      <c r="M8" s="12"/>
      <c r="N8" s="12"/>
      <c r="O8" s="12"/>
      <c r="P8" s="2"/>
    </row>
    <row r="9" spans="2:16" ht="15" customHeight="1" thickTop="1" x14ac:dyDescent="0.3">
      <c r="B9" s="1"/>
      <c r="C9" s="13"/>
      <c r="D9" s="13"/>
      <c r="E9" s="13"/>
      <c r="F9" s="13"/>
      <c r="G9" s="9"/>
      <c r="H9" s="9"/>
      <c r="I9" s="9"/>
      <c r="J9" s="9"/>
      <c r="K9" s="9"/>
      <c r="L9" s="9"/>
      <c r="M9" s="9"/>
      <c r="N9" s="9"/>
      <c r="O9" s="9"/>
      <c r="P9" s="2"/>
    </row>
    <row r="10" spans="2:16" ht="30" customHeight="1" x14ac:dyDescent="0.35">
      <c r="B10" s="1"/>
      <c r="C10" s="40" t="s">
        <v>0</v>
      </c>
      <c r="D10" s="40"/>
      <c r="E10" s="40"/>
      <c r="F10" s="41">
        <f ca="1">IFERROR(CollegeLoans[[#Totals],[Current Monthly Payment]],"")</f>
        <v>106.06551523907524</v>
      </c>
      <c r="G10" s="42"/>
      <c r="H10" s="42"/>
      <c r="I10" s="42"/>
      <c r="J10" s="43"/>
      <c r="K10" s="43"/>
      <c r="L10" s="40" t="s">
        <v>1</v>
      </c>
      <c r="M10" s="40"/>
      <c r="N10" s="40"/>
      <c r="O10" s="44">
        <f ca="1">IFERROR(CollegeLoans[[#Totals],[Scheduled Payment]],0)</f>
        <v>190.91792743033542</v>
      </c>
      <c r="P10" s="3"/>
    </row>
    <row r="11" spans="2:16" ht="30" customHeight="1" x14ac:dyDescent="0.3">
      <c r="B11" s="1"/>
      <c r="C11" s="45" t="s">
        <v>31</v>
      </c>
      <c r="D11" s="45"/>
      <c r="E11" s="45"/>
      <c r="F11" s="46">
        <f ca="1">IFERROR(CollegeLoans[[#Totals],[Current Monthly Payment]]/EstimatedMonthlySalary,"")</f>
        <v>1.8182659755270041E-2</v>
      </c>
      <c r="G11" s="47"/>
      <c r="H11" s="47"/>
      <c r="I11" s="47"/>
      <c r="J11" s="48"/>
      <c r="K11" s="48"/>
      <c r="L11" s="45" t="s">
        <v>30</v>
      </c>
      <c r="M11" s="45"/>
      <c r="N11" s="45"/>
      <c r="O11" s="46">
        <f ca="1">IFERROR(CollegeLoans[[#Totals],[Scheduled Payment]]/EstimatedMonthlySalary,"")</f>
        <v>3.2728787559486078E-2</v>
      </c>
      <c r="P11" s="4"/>
    </row>
    <row r="12" spans="2:16" ht="30" customHeight="1" x14ac:dyDescent="0.45">
      <c r="B12" s="1"/>
      <c r="C12" s="6"/>
      <c r="D12" s="6"/>
      <c r="E12" s="7"/>
      <c r="F12" s="7"/>
      <c r="G12" s="7"/>
      <c r="H12" s="6"/>
      <c r="I12" s="6"/>
      <c r="J12" s="6"/>
      <c r="K12" s="6"/>
      <c r="L12" s="6"/>
      <c r="M12" s="6"/>
      <c r="N12" s="6"/>
      <c r="O12" s="6"/>
      <c r="P12" s="1"/>
    </row>
    <row r="13" spans="2:16" ht="30" customHeight="1" x14ac:dyDescent="0.3">
      <c r="B13" s="1"/>
      <c r="C13" s="19" t="s">
        <v>2</v>
      </c>
      <c r="D13" s="20"/>
      <c r="E13" s="20"/>
      <c r="F13" s="21"/>
      <c r="G13" s="22"/>
      <c r="H13" s="23" t="s">
        <v>3</v>
      </c>
      <c r="I13" s="24"/>
      <c r="J13" s="25"/>
      <c r="K13" s="22"/>
      <c r="L13" s="26" t="s">
        <v>4</v>
      </c>
      <c r="M13" s="27"/>
      <c r="N13" s="27"/>
      <c r="O13" s="28"/>
      <c r="P13" s="1"/>
    </row>
    <row r="14" spans="2:16" ht="40.049999999999997" customHeight="1" x14ac:dyDescent="0.3">
      <c r="B14" s="1"/>
      <c r="C14" s="29" t="s">
        <v>5</v>
      </c>
      <c r="D14" s="30" t="s">
        <v>6</v>
      </c>
      <c r="E14" s="31" t="s">
        <v>7</v>
      </c>
      <c r="F14" s="32" t="s">
        <v>24</v>
      </c>
      <c r="G14" s="33" t="s">
        <v>22</v>
      </c>
      <c r="H14" s="34" t="s">
        <v>8</v>
      </c>
      <c r="I14" s="35" t="s">
        <v>9</v>
      </c>
      <c r="J14" s="36" t="s">
        <v>10</v>
      </c>
      <c r="K14" s="33" t="s">
        <v>23</v>
      </c>
      <c r="L14" s="37" t="s">
        <v>11</v>
      </c>
      <c r="M14" s="38" t="s">
        <v>25</v>
      </c>
      <c r="N14" s="38" t="s">
        <v>12</v>
      </c>
      <c r="O14" s="39" t="s">
        <v>26</v>
      </c>
      <c r="P14" s="1"/>
    </row>
    <row r="15" spans="2:16" ht="30" customHeight="1" x14ac:dyDescent="0.3">
      <c r="B15" s="1"/>
      <c r="C15" s="49" t="s">
        <v>13</v>
      </c>
      <c r="D15" s="50" t="s">
        <v>17</v>
      </c>
      <c r="E15" s="51">
        <v>10000</v>
      </c>
      <c r="F15" s="52">
        <v>0.05</v>
      </c>
      <c r="G15" s="53"/>
      <c r="H15" s="54">
        <v>44595</v>
      </c>
      <c r="I15" s="55">
        <v>10</v>
      </c>
      <c r="J15" s="56">
        <f>IF(AND(CollegeLoans[[#This Row],[Beginning Date]]&gt;0,CollegeLoans[[#This Row],[Length (Yrs)]]&gt;0),EDATE(CollegeLoans[[#This Row],[Beginning Date]],CollegeLoans[[#This Row],[Length (Yrs)]]*12),"")</f>
        <v>48247</v>
      </c>
      <c r="K15" s="57"/>
      <c r="L15" s="58">
        <f ca="1">IFERROR(IF(AND(LoanStartLToday,COUNT(CollegeLoans[[#This Row],[Loan Amount]:[Length (Yrs)]])=4,CollegeLoans[[#This Row],[Beginning Date]]&lt;=TODAY()),PMT(CollegeLoans[[#This Row],[Annual Interest Rate]]/12,CollegeLoans[[#This Row],[Length (Yrs)]]*12,-CollegeLoans[[#This Row],[Loan Amount]],0,0),""),0)</f>
        <v>106.06551523907524</v>
      </c>
      <c r="M15" s="59">
        <f>IFERROR((CollegeLoans[[#This Row],[Scheduled Payment]]*(CollegeLoans[[#This Row],[Length (Yrs)]]*12))-CollegeLoans[[#This Row],[Loan Amount]],"")</f>
        <v>2727.8618286890287</v>
      </c>
      <c r="N15" s="59">
        <f>IF(COUNTA(CollegeLoans[[#This Row],[Loan Amount]:[Length (Yrs)]])&lt;&gt;4,"",PMT(CollegeLoans[[#This Row],[Annual Interest Rate]]/12,CollegeLoans[[#This Row],[Length (Yrs)]]*12,-CollegeLoans[[#This Row],[Loan Amount]],0,0))</f>
        <v>106.06551523907524</v>
      </c>
      <c r="O15" s="60">
        <f>IFERROR(CollegeLoans[[#This Row],[Scheduled Payment]]*12,"")</f>
        <v>1272.7861828689029</v>
      </c>
      <c r="P15" s="1"/>
    </row>
    <row r="16" spans="2:16" ht="30" customHeight="1" x14ac:dyDescent="0.3">
      <c r="B16" s="1"/>
      <c r="C16" s="61" t="s">
        <v>14</v>
      </c>
      <c r="D16" s="62" t="s">
        <v>18</v>
      </c>
      <c r="E16" s="63">
        <v>8000</v>
      </c>
      <c r="F16" s="64">
        <v>0.05</v>
      </c>
      <c r="G16" s="53"/>
      <c r="H16" s="65">
        <f ca="1">DATE(YEAR(TODAY()),5,1)</f>
        <v>45047</v>
      </c>
      <c r="I16" s="66">
        <v>10</v>
      </c>
      <c r="J16" s="67">
        <f ca="1">IF(AND(CollegeLoans[[#This Row],[Beginning Date]]&gt;0,CollegeLoans[[#This Row],[Length (Yrs)]]&gt;0),EDATE(CollegeLoans[[#This Row],[Beginning Date]],CollegeLoans[[#This Row],[Length (Yrs)]]*12),"")</f>
        <v>48700</v>
      </c>
      <c r="K16" s="57"/>
      <c r="L16" s="68" t="str">
        <f ca="1">IFERROR(IF(AND(LoanStartLToday,COUNT(CollegeLoans[[#This Row],[Loan Amount]:[Length (Yrs)]])=4,CollegeLoans[[#This Row],[Beginning Date]]&lt;=TODAY()),PMT(CollegeLoans[[#This Row],[Annual Interest Rate]]/12,CollegeLoans[[#This Row],[Length (Yrs)]]*12,-CollegeLoans[[#This Row],[Loan Amount]],0,0),""),0)</f>
        <v/>
      </c>
      <c r="M16" s="69">
        <f ca="1">IFERROR((CollegeLoans[[#This Row],[Scheduled Payment]]*(CollegeLoans[[#This Row],[Length (Yrs)]]*12))-CollegeLoans[[#This Row],[Loan Amount]],"")</f>
        <v>2182.289462951223</v>
      </c>
      <c r="N16" s="69">
        <f ca="1">IF(COUNTA(CollegeLoans[[#This Row],[Loan Amount]:[Length (Yrs)]])&lt;&gt;4,"",PMT(CollegeLoans[[#This Row],[Annual Interest Rate]]/12,CollegeLoans[[#This Row],[Length (Yrs)]]*12,-CollegeLoans[[#This Row],[Loan Amount]],0,0))</f>
        <v>84.852412191260186</v>
      </c>
      <c r="O16" s="70">
        <f ca="1">IFERROR(CollegeLoans[[#This Row],[Scheduled Payment]]*12,"")</f>
        <v>1018.2289462951222</v>
      </c>
      <c r="P16" s="1"/>
    </row>
    <row r="17" spans="2:16" ht="30" customHeight="1" x14ac:dyDescent="0.3">
      <c r="B17" s="1"/>
      <c r="C17" s="61"/>
      <c r="D17" s="62"/>
      <c r="E17" s="63"/>
      <c r="F17" s="64"/>
      <c r="G17" s="53"/>
      <c r="H17" s="65"/>
      <c r="I17" s="66"/>
      <c r="J17" s="67" t="str">
        <f>IF(AND(CollegeLoans[[#This Row],[Beginning Date]]&gt;0,CollegeLoans[[#This Row],[Length (Yrs)]]&gt;0),EDATE(CollegeLoans[[#This Row],[Beginning Date]],CollegeLoans[[#This Row],[Length (Yrs)]]*12),"")</f>
        <v/>
      </c>
      <c r="K17" s="57"/>
      <c r="L17" s="68" t="str">
        <f ca="1">IFERROR(IF(AND(LoanStartLToday,COUNT(CollegeLoans[[#This Row],[Loan Amount]:[Length (Yrs)]])=4,CollegeLoans[[#This Row],[Beginning Date]]&lt;=TODAY()),PMT(CollegeLoans[[#This Row],[Annual Interest Rate]]/12,CollegeLoans[[#This Row],[Length (Yrs)]]*12,-CollegeLoans[[#This Row],[Loan Amount]],0,0),""),0)</f>
        <v/>
      </c>
      <c r="M17" s="69" t="str">
        <f>IFERROR((CollegeLoans[[#This Row],[Scheduled Payment]]*(CollegeLoans[[#This Row],[Length (Yrs)]]*12))-CollegeLoans[[#This Row],[Loan Amount]],"")</f>
        <v/>
      </c>
      <c r="N17" s="69" t="str">
        <f>IF(COUNTA(CollegeLoans[[#This Row],[Loan Amount]:[Length (Yrs)]])&lt;&gt;4,"",PMT(CollegeLoans[[#This Row],[Annual Interest Rate]]/12,CollegeLoans[[#This Row],[Length (Yrs)]]*12,-CollegeLoans[[#This Row],[Loan Amount]],0,0))</f>
        <v/>
      </c>
      <c r="O17" s="70" t="str">
        <f>IFERROR(CollegeLoans[[#This Row],[Scheduled Payment]]*12,"")</f>
        <v/>
      </c>
      <c r="P17" s="1"/>
    </row>
    <row r="18" spans="2:16" ht="30" customHeight="1" x14ac:dyDescent="0.3">
      <c r="B18" s="1"/>
      <c r="C18" s="61"/>
      <c r="D18" s="62"/>
      <c r="E18" s="63"/>
      <c r="F18" s="64"/>
      <c r="G18" s="53"/>
      <c r="H18" s="65"/>
      <c r="I18" s="66"/>
      <c r="J18" s="67" t="str">
        <f>IF(AND(CollegeLoans[[#This Row],[Beginning Date]]&gt;0,CollegeLoans[[#This Row],[Length (Yrs)]]&gt;0),EDATE(CollegeLoans[[#This Row],[Beginning Date]],CollegeLoans[[#This Row],[Length (Yrs)]]*12),"")</f>
        <v/>
      </c>
      <c r="K18" s="57"/>
      <c r="L18" s="68" t="str">
        <f ca="1">IFERROR(IF(AND(LoanStartLToday,COUNT(CollegeLoans[[#This Row],[Loan Amount]:[Length (Yrs)]])=4,CollegeLoans[[#This Row],[Beginning Date]]&lt;=TODAY()),PMT(CollegeLoans[[#This Row],[Annual Interest Rate]]/12,CollegeLoans[[#This Row],[Length (Yrs)]]*12,-CollegeLoans[[#This Row],[Loan Amount]],0,0),""),0)</f>
        <v/>
      </c>
      <c r="M18" s="69" t="str">
        <f>IFERROR((CollegeLoans[[#This Row],[Scheduled Payment]]*(CollegeLoans[[#This Row],[Length (Yrs)]]*12))-CollegeLoans[[#This Row],[Loan Amount]],"")</f>
        <v/>
      </c>
      <c r="N18" s="69" t="str">
        <f>IF(COUNTA(CollegeLoans[[#This Row],[Loan Amount]:[Length (Yrs)]])&lt;&gt;4,"",PMT(CollegeLoans[[#This Row],[Annual Interest Rate]]/12,CollegeLoans[[#This Row],[Length (Yrs)]]*12,-CollegeLoans[[#This Row],[Loan Amount]],0,0))</f>
        <v/>
      </c>
      <c r="O18" s="70" t="str">
        <f>IFERROR(CollegeLoans[[#This Row],[Scheduled Payment]]*12,"")</f>
        <v/>
      </c>
      <c r="P18" s="1"/>
    </row>
    <row r="19" spans="2:16" ht="30" customHeight="1" x14ac:dyDescent="0.3">
      <c r="B19" s="1"/>
      <c r="C19" s="61"/>
      <c r="D19" s="62"/>
      <c r="E19" s="63"/>
      <c r="F19" s="64"/>
      <c r="G19" s="53"/>
      <c r="H19" s="65"/>
      <c r="I19" s="66"/>
      <c r="J19" s="67" t="str">
        <f>IF(AND(CollegeLoans[[#This Row],[Beginning Date]]&gt;0,CollegeLoans[[#This Row],[Length (Yrs)]]&gt;0),EDATE(CollegeLoans[[#This Row],[Beginning Date]],CollegeLoans[[#This Row],[Length (Yrs)]]*12),"")</f>
        <v/>
      </c>
      <c r="K19" s="57"/>
      <c r="L19" s="68" t="str">
        <f ca="1">IFERROR(IF(AND(LoanStartLToday,COUNT(CollegeLoans[[#This Row],[Loan Amount]:[Length (Yrs)]])=4,CollegeLoans[[#This Row],[Beginning Date]]&lt;=TODAY()),PMT(CollegeLoans[[#This Row],[Annual Interest Rate]]/12,CollegeLoans[[#This Row],[Length (Yrs)]]*12,-CollegeLoans[[#This Row],[Loan Amount]],0,0),""),0)</f>
        <v/>
      </c>
      <c r="M19" s="69" t="str">
        <f>IFERROR((CollegeLoans[[#This Row],[Scheduled Payment]]*(CollegeLoans[[#This Row],[Length (Yrs)]]*12))-CollegeLoans[[#This Row],[Loan Amount]],"")</f>
        <v/>
      </c>
      <c r="N19" s="69" t="str">
        <f>IF(COUNTA(CollegeLoans[[#This Row],[Loan Amount]:[Length (Yrs)]])&lt;&gt;4,"",PMT(CollegeLoans[[#This Row],[Annual Interest Rate]]/12,CollegeLoans[[#This Row],[Length (Yrs)]]*12,-CollegeLoans[[#This Row],[Loan Amount]],0,0))</f>
        <v/>
      </c>
      <c r="O19" s="70" t="str">
        <f>IFERROR(CollegeLoans[[#This Row],[Scheduled Payment]]*12,"")</f>
        <v/>
      </c>
      <c r="P19" s="1"/>
    </row>
    <row r="20" spans="2:16" ht="30" customHeight="1" x14ac:dyDescent="0.3">
      <c r="B20" s="1"/>
      <c r="C20" s="61"/>
      <c r="D20" s="62"/>
      <c r="E20" s="63"/>
      <c r="F20" s="64"/>
      <c r="G20" s="53"/>
      <c r="H20" s="65"/>
      <c r="I20" s="66"/>
      <c r="J20" s="67" t="str">
        <f>IF(AND(CollegeLoans[[#This Row],[Beginning Date]]&gt;0,CollegeLoans[[#This Row],[Length (Yrs)]]&gt;0),EDATE(CollegeLoans[[#This Row],[Beginning Date]],CollegeLoans[[#This Row],[Length (Yrs)]]*12),"")</f>
        <v/>
      </c>
      <c r="K20" s="57"/>
      <c r="L20" s="68" t="str">
        <f ca="1">IFERROR(IF(AND(LoanStartLToday,COUNT(CollegeLoans[[#This Row],[Loan Amount]:[Length (Yrs)]])=4,CollegeLoans[[#This Row],[Beginning Date]]&lt;=TODAY()),PMT(CollegeLoans[[#This Row],[Annual Interest Rate]]/12,CollegeLoans[[#This Row],[Length (Yrs)]]*12,-CollegeLoans[[#This Row],[Loan Amount]],0,0),""),0)</f>
        <v/>
      </c>
      <c r="M20" s="69" t="str">
        <f>IFERROR((CollegeLoans[[#This Row],[Scheduled Payment]]*(CollegeLoans[[#This Row],[Length (Yrs)]]*12))-CollegeLoans[[#This Row],[Loan Amount]],"")</f>
        <v/>
      </c>
      <c r="N20" s="69" t="str">
        <f>IF(COUNTA(CollegeLoans[[#This Row],[Loan Amount]:[Length (Yrs)]])&lt;&gt;4,"",PMT(CollegeLoans[[#This Row],[Annual Interest Rate]]/12,CollegeLoans[[#This Row],[Length (Yrs)]]*12,-CollegeLoans[[#This Row],[Loan Amount]],0,0))</f>
        <v/>
      </c>
      <c r="O20" s="70" t="str">
        <f>IFERROR(CollegeLoans[[#This Row],[Scheduled Payment]]*12,"")</f>
        <v/>
      </c>
      <c r="P20" s="1"/>
    </row>
    <row r="21" spans="2:16" ht="30" customHeight="1" x14ac:dyDescent="0.3">
      <c r="B21" s="1"/>
      <c r="C21" s="71" t="s">
        <v>15</v>
      </c>
      <c r="D21" s="72"/>
      <c r="E21" s="73">
        <f>SUBTOTAL(109,CollegeLoans[Loan Amount])</f>
        <v>18000</v>
      </c>
      <c r="F21" s="74"/>
      <c r="G21" s="75"/>
      <c r="H21" s="76"/>
      <c r="I21" s="77"/>
      <c r="J21" s="78"/>
      <c r="K21" s="79"/>
      <c r="L21" s="80">
        <f ca="1">SUBTOTAL(109,CollegeLoans[Current Monthly Payment])</f>
        <v>106.06551523907524</v>
      </c>
      <c r="M21" s="81">
        <f ca="1">SUBTOTAL(109,CollegeLoans[Total Interest])</f>
        <v>4910.1512916402517</v>
      </c>
      <c r="N21" s="81">
        <f ca="1">SUBTOTAL(109,CollegeLoans[Scheduled Payment])</f>
        <v>190.91792743033542</v>
      </c>
      <c r="O21" s="82">
        <f ca="1">SUBTOTAL(109,CollegeLoans[Annual Payment])</f>
        <v>2291.015129164025</v>
      </c>
      <c r="P21" s="1"/>
    </row>
    <row r="22" spans="2:16" ht="30" customHeight="1" x14ac:dyDescent="0.3">
      <c r="B22" s="1"/>
      <c r="C22" s="83" t="s">
        <v>16</v>
      </c>
      <c r="D22" s="84"/>
      <c r="E22" s="85">
        <f>AVERAGE(CollegeLoans[Loan Amount])</f>
        <v>9000</v>
      </c>
      <c r="F22" s="86">
        <f>AVERAGE(CollegeLoans[Annual Interest Rate])</f>
        <v>0.05</v>
      </c>
      <c r="G22" s="87"/>
      <c r="H22" s="88"/>
      <c r="I22" s="89"/>
      <c r="J22" s="90"/>
      <c r="K22" s="87"/>
      <c r="L22" s="91"/>
      <c r="M22" s="92">
        <f ca="1">AVERAGE(CollegeLoans[Total Interest])</f>
        <v>2455.0756458201258</v>
      </c>
      <c r="N22" s="92"/>
      <c r="O22" s="93">
        <f ca="1">AVERAGE(CollegeLoans[Annual Payment])</f>
        <v>1145.5075645820125</v>
      </c>
      <c r="P22" s="1"/>
    </row>
    <row r="23" spans="2:16" ht="30" customHeight="1" x14ac:dyDescent="0.45">
      <c r="B23" s="1"/>
      <c r="C23" s="1"/>
      <c r="D23" s="14"/>
      <c r="E23" s="14"/>
      <c r="F23" s="14"/>
      <c r="G23" s="14"/>
      <c r="H23" s="14"/>
      <c r="I23" s="14"/>
      <c r="J23" s="14"/>
      <c r="K23" s="14"/>
      <c r="L23" s="14"/>
      <c r="M23" s="14"/>
      <c r="N23" s="14"/>
      <c r="O23" s="1"/>
      <c r="P23" s="1"/>
    </row>
    <row r="24" spans="2:16" ht="30" customHeight="1" x14ac:dyDescent="0.45">
      <c r="B24" s="1"/>
      <c r="C24" s="1"/>
      <c r="D24" s="17"/>
      <c r="E24" s="17"/>
      <c r="F24" s="17"/>
      <c r="G24" s="17"/>
      <c r="H24" s="1"/>
      <c r="I24" s="14"/>
      <c r="J24" s="14"/>
      <c r="K24" s="14"/>
      <c r="L24" s="104" t="s">
        <v>19</v>
      </c>
      <c r="M24" s="103"/>
      <c r="N24" s="102" t="s">
        <v>20</v>
      </c>
      <c r="O24" s="103"/>
      <c r="P24" s="5"/>
    </row>
    <row r="25" spans="2:16" ht="49.95" customHeight="1" x14ac:dyDescent="0.9">
      <c r="B25" s="1"/>
      <c r="C25" s="1"/>
      <c r="D25" s="1"/>
      <c r="E25" s="15"/>
      <c r="F25" s="15"/>
      <c r="G25" s="15"/>
      <c r="H25" s="1"/>
      <c r="I25" s="1"/>
      <c r="J25" s="1"/>
      <c r="K25" s="15"/>
      <c r="L25" s="98">
        <f ca="1">CollegeLoans[[#Totals],[Loan Amount]]+CollegeLoans[[#Totals],[Total Interest]]</f>
        <v>22910.15129164025</v>
      </c>
      <c r="M25" s="99"/>
      <c r="N25" s="100">
        <f>(EstimatedAnnualSalary/12)</f>
        <v>5833.333333333333</v>
      </c>
      <c r="O25" s="101"/>
      <c r="P25" s="18"/>
    </row>
    <row r="26" spans="2:16" ht="30" customHeight="1" x14ac:dyDescent="0.45">
      <c r="B26" s="1"/>
      <c r="C26" s="15"/>
      <c r="D26" s="15"/>
      <c r="E26" s="15"/>
      <c r="F26" s="15"/>
      <c r="G26" s="15"/>
      <c r="H26" s="15"/>
      <c r="I26" s="15"/>
      <c r="J26" s="15"/>
      <c r="K26" s="15"/>
      <c r="L26" s="15"/>
      <c r="M26" s="15"/>
      <c r="N26" s="15"/>
      <c r="O26" s="16"/>
      <c r="P26" s="1"/>
    </row>
    <row r="27" spans="2:16" ht="30" customHeight="1" x14ac:dyDescent="0.3"/>
    <row r="28" spans="2:16" ht="30" customHeight="1" x14ac:dyDescent="0.3"/>
  </sheetData>
  <mergeCells count="10">
    <mergeCell ref="C7:I7"/>
    <mergeCell ref="C3:I5"/>
    <mergeCell ref="L25:M25"/>
    <mergeCell ref="N25:O25"/>
    <mergeCell ref="N24:O24"/>
    <mergeCell ref="L24:M24"/>
    <mergeCell ref="L5:M5"/>
    <mergeCell ref="K4:M4"/>
    <mergeCell ref="N4:O4"/>
    <mergeCell ref="N5:O5"/>
  </mergeCells>
  <dataValidations xWindow="503" yWindow="415" count="40">
    <dataValidation type="whole" operator="greaterThanOrEqual" allowBlank="1" showInputMessage="1" showErrorMessage="1" sqref="I15:I20" xr:uid="{00000000-0002-0000-0000-000000000000}">
      <formula1>0</formula1>
    </dataValidation>
    <dataValidation operator="greaterThanOrEqual" allowBlank="1" showInputMessage="1" showErrorMessage="1" sqref="J15:M20" xr:uid="{00000000-0002-0000-0000-000001000000}"/>
    <dataValidation allowBlank="1" showErrorMessage="1" prompt="Enter Estimated Annual Salary After Graduation in cell above" sqref="J7:K7" xr:uid="{00000000-0002-0000-0000-000004000000}"/>
    <dataValidation allowBlank="1" showErrorMessage="1" prompt="Enter Date to Begin Paying Back Loans in this cell" sqref="N4:O4" xr:uid="{00000000-0002-0000-0000-000005000000}"/>
    <dataValidation allowBlank="1" showErrorMessage="1" prompt="Enter Date to Begin Paying Back Loans in cell above" sqref="N5:O5" xr:uid="{00000000-0002-0000-0000-000006000000}"/>
    <dataValidation allowBlank="1" showErrorMessage="1" prompt="Your combined current monthly payment is auto calculated in cell at right" sqref="C10:E10" xr:uid="{00000000-0002-0000-0000-000007000000}"/>
    <dataValidation allowBlank="1" showInputMessage="1" showErrorMessage="1" prompt="Your combined current monthly payment is auto calculated in this cell" sqref="F10" xr:uid="{00000000-0002-0000-0000-000008000000}"/>
    <dataValidation allowBlank="1" showErrorMessage="1" prompt="Percentage of current monthly income is auto calculated in cell at right" sqref="C11:E11" xr:uid="{00000000-0002-0000-0000-000009000000}"/>
    <dataValidation allowBlank="1" showInputMessage="1" showErrorMessage="1" prompt="Percentage of current monthly income is auto calculated in this cell" sqref="F11" xr:uid="{00000000-0002-0000-0000-00000A000000}"/>
    <dataValidation allowBlank="1" showErrorMessage="1" prompt="Your combined scheduled monthly payment is auto calculated in cell at right" sqref="L10:N10" xr:uid="{00000000-0002-0000-0000-00000B000000}"/>
    <dataValidation allowBlank="1" showInputMessage="1" showErrorMessage="1" prompt="Your combined scheduled monthly payment is auto calculated in this cell" sqref="O10" xr:uid="{00000000-0002-0000-0000-00000C000000}"/>
    <dataValidation allowBlank="1" showErrorMessage="1" prompt="Percentage of scheduled monthly income is auto calculated in cell at right" sqref="L11:N11" xr:uid="{00000000-0002-0000-0000-00000D000000}"/>
    <dataValidation allowBlank="1" showInputMessage="1" showErrorMessage="1" prompt="Percentage of scheduled monthly income is auto calculated in this cell" sqref="O11" xr:uid="{00000000-0002-0000-0000-00000E000000}"/>
    <dataValidation allowBlank="1" showErrorMessage="1" prompt="Enter General Loan Details in table columns below" sqref="C13:G13" xr:uid="{00000000-0002-0000-0000-00000F000000}"/>
    <dataValidation allowBlank="1" showErrorMessage="1" prompt="Enter Loan No. in this column under this heading" sqref="C14" xr:uid="{00000000-0002-0000-0000-000010000000}"/>
    <dataValidation allowBlank="1" showErrorMessage="1" prompt="Enter Lender in this column under this heading" sqref="D14" xr:uid="{00000000-0002-0000-0000-000011000000}"/>
    <dataValidation allowBlank="1" showErrorMessage="1" prompt="Enter Loan Amount in this column under this heading" sqref="E14" xr:uid="{00000000-0002-0000-0000-000012000000}"/>
    <dataValidation allowBlank="1" showErrorMessage="1" prompt="Enter Annual Interest Rate in this column under this heading" sqref="F14:G14" xr:uid="{00000000-0002-0000-0000-000013000000}"/>
    <dataValidation allowBlank="1" showErrorMessage="1" prompt="Enter Loan Payback Data in table columns below" sqref="H13:K13" xr:uid="{00000000-0002-0000-0000-000014000000}"/>
    <dataValidation allowBlank="1" showErrorMessage="1" prompt="Enter Beginning Date in this column under this heading" sqref="H14" xr:uid="{00000000-0002-0000-0000-000015000000}"/>
    <dataValidation allowBlank="1" showErrorMessage="1" prompt="Enter Length in years in this column under this heading" sqref="I14" xr:uid="{00000000-0002-0000-0000-000016000000}"/>
    <dataValidation allowBlank="1" showErrorMessage="1" prompt="Ending Date is auto updated in this column under this heading" sqref="J14:K14" xr:uid="{00000000-0002-0000-0000-000017000000}"/>
    <dataValidation allowBlank="1" showErrorMessage="1" prompt="Payment Details are auto calculated in table columns below" sqref="L13:O13" xr:uid="{00000000-0002-0000-0000-000018000000}"/>
    <dataValidation allowBlank="1" showErrorMessage="1" prompt="Current Monthly Payment is auto calculated in this column under this heading" sqref="L14" xr:uid="{00000000-0002-0000-0000-000019000000}"/>
    <dataValidation allowBlank="1" showErrorMessage="1" prompt="Total Interest amount is auto calculated in this column under this heading" sqref="M14" xr:uid="{00000000-0002-0000-0000-00001A000000}"/>
    <dataValidation allowBlank="1" showErrorMessage="1" prompt="Scheduled Payment is auto calculated in this column under this heading" sqref="N14" xr:uid="{00000000-0002-0000-0000-00001B000000}"/>
    <dataValidation allowBlank="1" showErrorMessage="1" prompt="Annual Payment is auto calculated in this column under this heading. Averages are auto calculated below table in this column" sqref="O14" xr:uid="{00000000-0002-0000-0000-00001C000000}"/>
    <dataValidation allowBlank="1" showInputMessage="1" showErrorMessage="1" prompt="Averages of loan amount, annual interest rate, total interest amount, and annual payment are auto calculated, and scheduled payment chart is updated in cells at right." sqref="C22" xr:uid="{00000000-0002-0000-0000-00001D000000}"/>
    <dataValidation allowBlank="1" showInputMessage="1" showErrorMessage="1" prompt="Average loan amount is auto calculated in this cell" sqref="E22" xr:uid="{00000000-0002-0000-0000-00001E000000}"/>
    <dataValidation allowBlank="1" showInputMessage="1" showErrorMessage="1" prompt="Average annual interest rate is auto calculated in this cell" sqref="F22:G22" xr:uid="{00000000-0002-0000-0000-00001F000000}"/>
    <dataValidation allowBlank="1" showInputMessage="1" showErrorMessage="1" prompt="Average total interest amount is auto calculated in this cell" sqref="M22" xr:uid="{00000000-0002-0000-0000-000020000000}"/>
    <dataValidation allowBlank="1" showInputMessage="1" showErrorMessage="1" prompt="Average Scheduled Payment chart is auto updated in this cell" sqref="N22" xr:uid="{00000000-0002-0000-0000-000021000000}"/>
    <dataValidation allowBlank="1" showInputMessage="1" showErrorMessage="1" prompt="Average annual payment amount is auto calculated in this cell. Total consolidated loan payback and estimated monthly income after graduation in cells below." sqref="O22" xr:uid="{00000000-0002-0000-0000-000022000000}"/>
    <dataValidation allowBlank="1" showInputMessage="1" showErrorMessage="1" prompt="Enter estimated annual salary after graduation in this cell" sqref="K4:M4" xr:uid="{002FC76E-543C-B34B-B74D-BDDDDF0B58C5}"/>
    <dataValidation allowBlank="1" showErrorMessage="1" prompt="Total Consolidated Loan Payback is auto calculated in cell at right" sqref="D23:N23 D24:G24 I24:L24 N24" xr:uid="{00000000-0002-0000-0000-000023000000}"/>
    <dataValidation allowBlank="1" showErrorMessage="1" prompt="Estimated Monthly Income After Graduation is auto calculated in cell at right" sqref="C26:N26 E25:G25 K25 N24:N25" xr:uid="{00000000-0002-0000-0000-000025000000}"/>
    <dataValidation allowBlank="1" showInputMessage="1" showErrorMessage="1" prompt="Total consolidated loan payback is auto calculated in this cell" sqref="L25" xr:uid="{00000000-0002-0000-0000-000024000000}"/>
    <dataValidation allowBlank="1" showInputMessage="1" showErrorMessage="1" prompt="Estimated monthly income after graduation is auto calculated in this cell" sqref="O26 N25" xr:uid="{00000000-0002-0000-0000-000026000000}"/>
    <dataValidation allowBlank="1" showInputMessage="1" showErrorMessage="1" prompt="Create a college loan calculator in this worksheet. Enter details in table starting in cell C15, estimated annual salary in cell K4, and date to start loan payback in cell N4." sqref="A1" xr:uid="{BF515ACD-1AF5-4B89-A388-38140F265475}"/>
    <dataValidation allowBlank="1" showInputMessage="1" showErrorMessage="1" prompt="Combined current and scheduled monthly payments and percentage of current and scheduled monthly income are auto calculated in cells F10, F11, O10, and O11." sqref="C7:I7" xr:uid="{67E681B7-19CF-4076-ADF0-154F01916FC0}"/>
  </dataValidations>
  <printOptions horizontalCentered="1"/>
  <pageMargins left="0.25" right="0.25" top="0.75" bottom="0.75" header="0.3" footer="0.3"/>
  <pageSetup scale="72" fitToHeight="0" orientation="landscape" r:id="rId1"/>
  <headerFooter differentFirst="1">
    <oddFooter>Page &amp;P of &amp;N</oddFooter>
  </headerFooter>
  <ignoredErrors>
    <ignoredError sqref="J17:J20 L17:N20" emptyCellReference="1"/>
  </ignoredErrors>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type="column" displayEmptyCellsAs="gap" xr2:uid="{00000000-0003-0000-0000-000000000000}">
          <x14:colorSeries theme="0"/>
          <x14:colorNegative theme="5"/>
          <x14:colorAxis rgb="FF000000"/>
          <x14:colorMarkers theme="4" tint="-0.499984740745262"/>
          <x14:colorFirst theme="4" tint="0.39997558519241921"/>
          <x14:colorLast theme="4" tint="0.39997558519241921"/>
          <x14:colorHigh theme="4"/>
          <x14:colorLow theme="4"/>
          <x14:sparklines>
            <x14:sparkline>
              <xm:f>'Loan calculator'!N15:N20</xm:f>
              <xm:sqref>N22</xm:sqref>
            </x14:sparkline>
            <x14:sparkline>
              <xm:f>'Loan calculator'!L15:L20</xm:f>
              <xm:sqref>L22</xm:sqref>
            </x14:sparkline>
          </x14:sparklines>
        </x14:sparklineGroup>
      </x14:sparklineGroups>
    </ext>
  </extLst>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24A7AA6D-D235-4F98-9AE4-C3C6C5739B63}"/>
</file>

<file path=customXml/itemProps22.xml><?xml version="1.0" encoding="utf-8"?>
<ds:datastoreItem xmlns:ds="http://schemas.openxmlformats.org/officeDocument/2006/customXml" ds:itemID="{5F0617CF-E0CC-4BBD-A87E-AC1A9CFF67E1}"/>
</file>

<file path=customXml/itemProps31.xml><?xml version="1.0" encoding="utf-8"?>
<ds:datastoreItem xmlns:ds="http://schemas.openxmlformats.org/officeDocument/2006/customXml" ds:itemID="{397D647F-1D16-4BF1-B16F-02E8ACBB28E7}"/>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Application>Microsoft Excel</ap:Application>
  <ap:Template>TM00000035</ap:Template>
  <ap:DocSecurity>0</ap:DocSecurity>
  <ap:ScaleCrop>false</ap:ScaleCrop>
  <ap:HeadingPairs>
    <vt:vector baseType="variant" size="4">
      <vt:variant>
        <vt:lpstr>Worksheets</vt:lpstr>
      </vt:variant>
      <vt:variant>
        <vt:i4>1</vt:i4>
      </vt:variant>
      <vt:variant>
        <vt:lpstr>Named Ranges</vt:lpstr>
      </vt:variant>
      <vt:variant>
        <vt:i4>6</vt:i4>
      </vt:variant>
    </vt:vector>
  </ap:HeadingPairs>
  <ap:TitlesOfParts>
    <vt:vector baseType="lpstr" size="7">
      <vt:lpstr>Loan calculator</vt:lpstr>
      <vt:lpstr>CombinedMonthlyPayment</vt:lpstr>
      <vt:lpstr>ConsLoanPayback</vt:lpstr>
      <vt:lpstr>EstimatedAnnualSalary</vt:lpstr>
      <vt:lpstr>EstimatedMonthlySalary</vt:lpstr>
      <vt:lpstr>LoanPaybackStart</vt:lpstr>
      <vt:lpstr>'Loan calculator'!Print_Titles</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2023-01-31T07:04:52Z</dcterms:created>
  <dcterms:modified xsi:type="dcterms:W3CDTF">2023-01-31T07:04:57Z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