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dm\Downloads\TOPS\Documentation\"/>
    </mc:Choice>
  </mc:AlternateContent>
  <xr:revisionPtr revIDLastSave="0" documentId="13_ncr:1_{6C5545B2-06BF-4629-A183-5BEA80B2AA14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Single Leg Assembly V2 BOM" sheetId="3" r:id="rId1"/>
    <sheet name="Robot Assembly BO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7" i="3"/>
  <c r="I9" i="3"/>
  <c r="I10" i="3"/>
  <c r="I11" i="3"/>
  <c r="I12" i="3"/>
  <c r="I6" i="3"/>
  <c r="I5" i="3"/>
  <c r="I4" i="3"/>
  <c r="F10" i="1"/>
  <c r="F8" i="1"/>
  <c r="F7" i="1"/>
  <c r="F6" i="1"/>
  <c r="F58" i="3"/>
  <c r="F57" i="3"/>
  <c r="F35" i="3"/>
  <c r="F34" i="3"/>
  <c r="F49" i="3"/>
  <c r="F48" i="3"/>
  <c r="F56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9" i="3"/>
  <c r="F55" i="3"/>
  <c r="F50" i="3" l="1"/>
  <c r="F36" i="3"/>
  <c r="F62" i="3"/>
  <c r="F61" i="3"/>
  <c r="F60" i="3"/>
  <c r="F59" i="3"/>
  <c r="F54" i="3"/>
  <c r="F53" i="3"/>
  <c r="F63" i="3" s="1"/>
  <c r="F18" i="3"/>
  <c r="F17" i="3"/>
  <c r="F16" i="3"/>
  <c r="F15" i="3"/>
  <c r="F14" i="3"/>
  <c r="F13" i="3"/>
  <c r="F12" i="3"/>
  <c r="F11" i="3"/>
  <c r="F10" i="3"/>
  <c r="F8" i="3"/>
  <c r="F7" i="3"/>
  <c r="F6" i="3"/>
  <c r="F19" i="3" l="1"/>
  <c r="F65" i="3" l="1"/>
  <c r="F15" i="1"/>
  <c r="F17" i="1" l="1"/>
</calcChain>
</file>

<file path=xl/sharedStrings.xml><?xml version="1.0" encoding="utf-8"?>
<sst xmlns="http://schemas.openxmlformats.org/spreadsheetml/2006/main" count="91" uniqueCount="48">
  <si>
    <t>Name of Component</t>
  </si>
  <si>
    <t>Price</t>
  </si>
  <si>
    <t>Subtotal</t>
  </si>
  <si>
    <t>Total</t>
  </si>
  <si>
    <t>Teensy 4.1 Microcontroller</t>
  </si>
  <si>
    <t>Units Needed</t>
  </si>
  <si>
    <t>Units Sold</t>
  </si>
  <si>
    <t>Cost of Needed Units</t>
  </si>
  <si>
    <t>General parts</t>
  </si>
  <si>
    <t>Electronics</t>
  </si>
  <si>
    <t>USB Isolator</t>
  </si>
  <si>
    <t>Robot Assembly BOM</t>
  </si>
  <si>
    <t>General Parts</t>
  </si>
  <si>
    <t>Eaglepower 8308 Brushless Motor 90KV</t>
  </si>
  <si>
    <t>ODrive S1 (w/Screw Terminals)</t>
  </si>
  <si>
    <t>⌀8 x 2.5mm Encoder Magnet</t>
  </si>
  <si>
    <t>12x28x8mm Bearings</t>
  </si>
  <si>
    <t>75x95x10mm Bearing</t>
  </si>
  <si>
    <t>M3 x 6mm Inserts</t>
  </si>
  <si>
    <t>M3 x 5mm Standoffs</t>
  </si>
  <si>
    <t>M3 x 6mm Screws</t>
  </si>
  <si>
    <t>M3 x 10mm Screws</t>
  </si>
  <si>
    <t>M3 x 18mm Screws</t>
  </si>
  <si>
    <t>M4 Locknuts</t>
  </si>
  <si>
    <t>M4 x 10mm Screws</t>
  </si>
  <si>
    <t>Leg Assembly</t>
  </si>
  <si>
    <t>26mmOD x 24mmID Carbon Fiber Tube</t>
  </si>
  <si>
    <t>M4 x 50mm Screws</t>
  </si>
  <si>
    <t>20x32x7mm Bearings</t>
  </si>
  <si>
    <t>ABAD Actuator</t>
  </si>
  <si>
    <t>M4 x 40mm Screws</t>
  </si>
  <si>
    <t>Knee Actuator</t>
  </si>
  <si>
    <t>Hip Actuator</t>
  </si>
  <si>
    <t>300mm HTD Timing Belt</t>
  </si>
  <si>
    <t>PLA Filament</t>
  </si>
  <si>
    <t>M4 x 70mm Screws</t>
  </si>
  <si>
    <t>6mm</t>
  </si>
  <si>
    <t>10mm</t>
  </si>
  <si>
    <t>18mm</t>
  </si>
  <si>
    <t>40mm</t>
  </si>
  <si>
    <t>50mm</t>
  </si>
  <si>
    <t>70mm</t>
  </si>
  <si>
    <t>M3 Screws</t>
  </si>
  <si>
    <t>M4 Screws</t>
  </si>
  <si>
    <t>Total Screw/Insert/Nut Count</t>
  </si>
  <si>
    <t>6mm insert</t>
  </si>
  <si>
    <t>locknut</t>
  </si>
  <si>
    <t>Single Leg Assembly V2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</si>
</sst>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8" fontId="0" fillId="0" borderId="6" xfId="0" applyNumberFormat="1" applyBorder="1" applyAlignment="1">
      <alignment horizontal="center"/>
    </xf>
    <xf numFmtId="0" fontId="0" fillId="0" borderId="15" xfId="0" applyBorder="1"/>
    <xf numFmtId="0" fontId="0" fillId="5" borderId="14" xfId="0" applyFill="1" applyBorder="1"/>
    <xf numFmtId="0" fontId="3" fillId="3" borderId="1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8" fontId="3" fillId="0" borderId="6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1" applyFill="1" applyBorder="1" applyAlignment="1">
      <alignment horizontal="left"/>
    </xf>
    <xf numFmtId="0" fontId="1" fillId="0" borderId="10" xfId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8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8" fontId="0" fillId="0" borderId="9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8" fontId="0" fillId="0" borderId="11" xfId="0" applyNumberFormat="1" applyBorder="1" applyAlignment="1">
      <alignment horizontal="left"/>
    </xf>
    <xf numFmtId="8" fontId="3" fillId="0" borderId="12" xfId="0" applyNumberFormat="1" applyFont="1" applyBorder="1" applyAlignment="1">
      <alignment horizontal="left"/>
    </xf>
    <xf numFmtId="1" fontId="0" fillId="0" borderId="21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8" fontId="0" fillId="0" borderId="0" xfId="0" applyNumberFormat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8" fontId="3" fillId="0" borderId="19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8" fontId="0" fillId="0" borderId="20" xfId="0" applyNumberFormat="1" applyBorder="1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8" fontId="0" fillId="0" borderId="6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14" xfId="0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8" xfId="0" applyBorder="1"/>
    <xf numFmtId="0" fontId="3" fillId="2" borderId="2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1" fontId="0" fillId="0" borderId="9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23" xfId="0" applyNumberFormat="1" applyBorder="1" applyAlignment="1">
      <alignment horizontal="left"/>
    </xf>
    <xf numFmtId="0" fontId="0" fillId="0" borderId="22" xfId="0" applyFill="1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Font="1" applyFill="1" applyBorder="1" applyAlignment="1">
      <alignment horizontal="left"/>
    </xf>
    <xf numFmtId="1" fontId="0" fillId="0" borderId="2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77ZDS1TM?psc=1&amp;ref=ppx_yo2ov_dt_b_product_details" TargetMode="External"/><Relationship Id="rId18" Type="http://schemas.openxmlformats.org/officeDocument/2006/relationships/hyperlink" Target="https://www.amazon.com/gp/product/B07TJFK68V/ref=ppx_yo_dt_b_search_asin_title?ie=UTF8&amp;psc=1" TargetMode="External"/><Relationship Id="rId26" Type="http://schemas.openxmlformats.org/officeDocument/2006/relationships/hyperlink" Target="https://www.amazon.com/gp/product/B07M7D9PRM/ref=ppx_yo_dt_b_search_asin_title?ie=UTF8&amp;psc=1" TargetMode="External"/><Relationship Id="rId39" Type="http://schemas.openxmlformats.org/officeDocument/2006/relationships/hyperlink" Target="https://www.amazon.com/uxcell-Knurled-Threaded-Insert-Embedment/dp/B07LBQRYR3/ref=sr_1_4?crid=3RRHWRSPIZ518&amp;keywords=m3+x+6mm+inserts&amp;qid=1689894103&amp;s=industrial&amp;sprefix=m3+x+6mm+inserts%2Cindustrial%2C213&amp;sr=1-4" TargetMode="External"/><Relationship Id="rId21" Type="http://schemas.openxmlformats.org/officeDocument/2006/relationships/hyperlink" Target="https://odriverobotics.com/shop/odrive-s1" TargetMode="External"/><Relationship Id="rId34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42" Type="http://schemas.openxmlformats.org/officeDocument/2006/relationships/hyperlink" Target="https://www.amazon.com/dp/B089N9WMD6?ref=ppx_yo2ov_dt_b_product_details&amp;th=1" TargetMode="External"/><Relationship Id="rId7" Type="http://schemas.openxmlformats.org/officeDocument/2006/relationships/hyperlink" Target="https://www.amazon.com/gp/product/B07M7D9PRM/ref=ppx_yo_dt_b_search_asin_title?ie=UTF8&amp;psc=1" TargetMode="External"/><Relationship Id="rId2" Type="http://schemas.openxmlformats.org/officeDocument/2006/relationships/hyperlink" Target="https://odriverobotics.com/shop/odrive-s1" TargetMode="External"/><Relationship Id="rId16" Type="http://schemas.openxmlformats.org/officeDocument/2006/relationships/hyperlink" Target="https://www.amazon.com/M4-0-7-Button-Stainless-Machine-Hexagon/dp/B09HQKVHJ1/ref=sr_1_2_sspa?crid=KBX4DFCW0ILP&amp;keywords=m4%2Bx%2B60mm%2Bscrews&amp;qid=1689896267&amp;sprefix=m4%2Bx%2Bmm%2Bscrews%2Caps%2C250&amp;sr=8-2-spons&amp;sp_csd=d2lkZ2V0TmFtZT1zcF9hdGY&amp;th=1" TargetMode="External"/><Relationship Id="rId29" Type="http://schemas.openxmlformats.org/officeDocument/2006/relationships/hyperlink" Target="https://www.amazon.com/dp/B01K1OUR84?psc=1&amp;ref=ppx_yo2ov_dt_b_product_details" TargetMode="External"/><Relationship Id="rId1" Type="http://schemas.openxmlformats.org/officeDocument/2006/relationships/hyperlink" Target="https://www.aliexpress.us/item/2255800377511662.html?spm=a2g0o.order_detail.order_detail_item.4.6d9cf19cZiaruc&amp;gatewayAdapt=glo2usa" TargetMode="External"/><Relationship Id="rId6" Type="http://schemas.openxmlformats.org/officeDocument/2006/relationships/hyperlink" Target="https://www.amazon.com/Socket-Screws-Metric-Stainless-Machine/dp/B089788291/ref=sr_1_6?crid=33NHASO87GD83&amp;keywords=m3+x+18mm+screw&amp;qid=1685253166&amp;sprefix=m3+x+1mm+screw%2Caps%2C111&amp;sr=8-6" TargetMode="External"/><Relationship Id="rId11" Type="http://schemas.openxmlformats.org/officeDocument/2006/relationships/hyperlink" Target="https://www.amazon.com/M4-0-7X-Available-Stainless-Machine-Fastener/dp/B094D5M33P/ref=sr_1_6?crid=28A7WPWIMD7OA&amp;keywords=m4%2Bx%2B8mm%2Bscrews&amp;qid=1685687553&amp;s=industrial&amp;sprefix=m4%2Bx%2Bmm%2Bscrews%2Cindustrial%2C116&amp;sr=1-6&amp;th=1" TargetMode="External"/><Relationship Id="rId24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32" Type="http://schemas.openxmlformats.org/officeDocument/2006/relationships/hyperlink" Target="https://www.aliexpress.us/item/2255800377511662.html?spm=a2g0o.order_detail.order_detail_item.4.6d9cf19cZiaruc&amp;gatewayAdapt=glo2usa" TargetMode="External"/><Relationship Id="rId37" Type="http://schemas.openxmlformats.org/officeDocument/2006/relationships/hyperlink" Target="https://www.amazon.com/Socket-Screws-Metric-Stainless-Machine/dp/B089788291/ref=sr_1_6?crid=33NHASO87GD83&amp;keywords=m3+x+18mm+screw&amp;qid=1685253166&amp;sprefix=m3+x+1mm+screw%2Caps%2C111&amp;sr=8-6" TargetMode="External"/><Relationship Id="rId40" Type="http://schemas.openxmlformats.org/officeDocument/2006/relationships/hyperlink" Target="https://www.amazon.com/M4-0-7X-Available-Stainless-Machine-Fastener/dp/B094D5M33P/ref=sr_1_6?crid=28A7WPWIMD7OA&amp;keywords=m4%2Bx%2B8mm%2Bscrews&amp;qid=1685687553&amp;s=industrial&amp;sprefix=m4%2Bx%2Bmm%2Bscrews%2Cindustrial%2C116&amp;sr=1-6&amp;th=1" TargetMode="External"/><Relationship Id="rId45" Type="http://schemas.openxmlformats.org/officeDocument/2006/relationships/hyperlink" Target="https://www.amazon.com/uxcell-Knurled-Threaded-Insert-Embedment/dp/B07LBQRYR3/ref=sr_1_4?crid=3RRHWRSPIZ518&amp;keywords=m3+x+6mm+inserts&amp;qid=1689894103&amp;s=industrial&amp;sprefix=m3+x+6mm+inserts%2Cindustrial%2C213&amp;sr=1-4" TargetMode="External"/><Relationship Id="rId5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15" Type="http://schemas.openxmlformats.org/officeDocument/2006/relationships/hyperlink" Target="https://www.amazon.com/gp/product/B08LMNFS5P/ref=ewc_pr_img_1?smid=A7L3QGQ9OUIWY&amp;psc=1" TargetMode="External"/><Relationship Id="rId23" Type="http://schemas.openxmlformats.org/officeDocument/2006/relationships/hyperlink" Target="https://www.amazon.com/Socket-Screws-Stainless-Thread-Bright/dp/B08GLK3VZM/ref=sr_1_4?crid=7TZJGG55STJ3&amp;keywords=m3+x+6mm+screw&amp;qid=1685253043&amp;sprefix=m3+x+6mm+scre%2Caps%2C127&amp;sr=8-4" TargetMode="External"/><Relationship Id="rId28" Type="http://schemas.openxmlformats.org/officeDocument/2006/relationships/hyperlink" Target="https://www.amazon.com/gp/product/B08LMNFS5P/ref=ewc_pr_img_1?smid=A7L3QGQ9OUIWY&amp;psc=1" TargetMode="External"/><Relationship Id="rId36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10" Type="http://schemas.openxmlformats.org/officeDocument/2006/relationships/hyperlink" Target="https://www.amazon.com/dp/B01K1OUR84?psc=1&amp;ref=ppx_yo2ov_dt_b_product_details" TargetMode="External"/><Relationship Id="rId19" Type="http://schemas.openxmlformats.org/officeDocument/2006/relationships/hyperlink" Target="https://www.amazon.com/gp/product/B082PYRJ4V/ref=ppx_yo_dt_b_asin_title_o01_s00?ie=UTF8&amp;psc=1" TargetMode="External"/><Relationship Id="rId31" Type="http://schemas.openxmlformats.org/officeDocument/2006/relationships/hyperlink" Target="https://www.amazon.com/gp/product/B082PYRJ4V/ref=ppx_yo_dt_b_asin_title_o01_s00?ie=UTF8&amp;psc=1" TargetMode="External"/><Relationship Id="rId44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4" Type="http://schemas.openxmlformats.org/officeDocument/2006/relationships/hyperlink" Target="https://www.amazon.com/Socket-Screws-Stainless-Thread-Bright/dp/B08GLK3VZM/ref=sr_1_4?crid=7TZJGG55STJ3&amp;keywords=m3+x+6mm+screw&amp;qid=1685253043&amp;sprefix=m3+x+6mm+scre%2Caps%2C127&amp;sr=8-4" TargetMode="External"/><Relationship Id="rId9" Type="http://schemas.openxmlformats.org/officeDocument/2006/relationships/hyperlink" Target="https://www.amazon.com/gp/product/B08LMNFS5P/ref=ewc_pr_img_1?smid=A7L3QGQ9OUIWY&amp;psc=1" TargetMode="External"/><Relationship Id="rId14" Type="http://schemas.openxmlformats.org/officeDocument/2006/relationships/hyperlink" Target="https://www.amazon.com/dp/B09WZZQ7Q9?psc=1&amp;ref=ppx_yo2ov_dt_b_product_details" TargetMode="External"/><Relationship Id="rId22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27" Type="http://schemas.openxmlformats.org/officeDocument/2006/relationships/hyperlink" Target="https://www.amazon.com/uxcell-Knurled-Threaded-Insert-Embedment/dp/B07LBQRYR3/ref=sr_1_4?crid=3RRHWRSPIZ518&amp;keywords=m3+x+6mm+inserts&amp;qid=1689894103&amp;s=industrial&amp;sprefix=m3+x+6mm+inserts%2Cindustrial%2C213&amp;sr=1-4" TargetMode="External"/><Relationship Id="rId30" Type="http://schemas.openxmlformats.org/officeDocument/2006/relationships/hyperlink" Target="https://www.amazon.com/M4-0-7X-Available-Stainless-Machine-Fastener/dp/B094D5M33P/ref=sr_1_6?crid=28A7WPWIMD7OA&amp;keywords=m4%2Bx%2B8mm%2Bscrews&amp;qid=1685687553&amp;s=industrial&amp;sprefix=m4%2Bx%2Bmm%2Bscrews%2Cindustrial%2C116&amp;sr=1-6&amp;th=1" TargetMode="External"/><Relationship Id="rId35" Type="http://schemas.openxmlformats.org/officeDocument/2006/relationships/hyperlink" Target="https://www.amazon.com/Socket-Screws-Stainless-Thread-Bright/dp/B08GLK3VZM/ref=sr_1_4?crid=7TZJGG55STJ3&amp;keywords=m3+x+6mm+screw&amp;qid=1685253043&amp;sprefix=m3+x+6mm+scre%2Caps%2C127&amp;sr=8-4" TargetMode="External"/><Relationship Id="rId43" Type="http://schemas.openxmlformats.org/officeDocument/2006/relationships/hyperlink" Target="https://www.amazon.com/dp/B089N9WMD6?ref=ppx_yo2ov_dt_b_product_details&amp;th=1" TargetMode="External"/><Relationship Id="rId8" Type="http://schemas.openxmlformats.org/officeDocument/2006/relationships/hyperlink" Target="https://www.amazon.com/uxcell-Knurled-Threaded-Insert-Embedment/dp/B07LBQRYR3/ref=sr_1_4?crid=3RRHWRSPIZ518&amp;keywords=m3+x+6mm+inserts&amp;qid=1689894103&amp;s=industrial&amp;sprefix=m3+x+6mm+inserts%2Cindustrial%2C213&amp;sr=1-4" TargetMode="External"/><Relationship Id="rId3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12" Type="http://schemas.openxmlformats.org/officeDocument/2006/relationships/hyperlink" Target="https://www.amazon.com/dp/B089N9WMD6?ref=ppx_yo2ov_dt_b_product_details&amp;th=1" TargetMode="External"/><Relationship Id="rId17" Type="http://schemas.openxmlformats.org/officeDocument/2006/relationships/hyperlink" Target="https://www.amazon.com/M4-0-7-Button-Stainless-Machine-Hexagon/dp/B09HQLK49X/ref=sr_1_2_sspa?crid=KBX4DFCW0ILP&amp;keywords=m4+x+60mm+screws&amp;qid=1689896267&amp;sprefix=m4+x+mm+screws%2Caps%2C250&amp;sr=8-2-spons&amp;sp_csd=d2lkZ2V0TmFtZT1zcF9hdGY&amp;psc=1" TargetMode="External"/><Relationship Id="rId25" Type="http://schemas.openxmlformats.org/officeDocument/2006/relationships/hyperlink" Target="https://www.amazon.com/Socket-Screws-Metric-Stainless-Machine/dp/B089788291/ref=sr_1_6?crid=33NHASO87GD83&amp;keywords=m3+x+18mm+screw&amp;qid=1685253166&amp;sprefix=m3+x+1mm+screw%2Caps%2C111&amp;sr=8-6" TargetMode="External"/><Relationship Id="rId33" Type="http://schemas.openxmlformats.org/officeDocument/2006/relationships/hyperlink" Target="https://odriverobotics.com/shop/odrive-s1" TargetMode="External"/><Relationship Id="rId38" Type="http://schemas.openxmlformats.org/officeDocument/2006/relationships/hyperlink" Target="https://www.amazon.com/gp/product/B07M7D9PRM/ref=ppx_yo_dt_b_search_asin_title?ie=UTF8&amp;psc=1" TargetMode="External"/><Relationship Id="rId20" Type="http://schemas.openxmlformats.org/officeDocument/2006/relationships/hyperlink" Target="https://www.aliexpress.us/item/2255800377511662.html?spm=a2g0o.order_detail.order_detail_item.4.6d9cf19cZiaruc&amp;gatewayAdapt=glo2usa" TargetMode="External"/><Relationship Id="rId41" Type="http://schemas.openxmlformats.org/officeDocument/2006/relationships/hyperlink" Target="https://www.amazon.com/dp/B01K1OUR84?psc=1&amp;ref=ppx_yo2ov_dt_b_product_detai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dymark.com/products/redline-encoder-magnet?via=Z2lkOi8vYW5keW1hcmsvV29ya2FyZWE6OkNhdGFsb2c6OkNhdGVnb3J5LzViYjYxOTJmYmM2ZjZkNmRlMWU2YTA3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1E96-09E5-4A36-9B94-C3EF8190C053}">
  <dimension ref="B1:I65"/>
  <sheetViews>
    <sheetView tabSelected="1" topLeftCell="B1" zoomScale="142" zoomScaleNormal="142" workbookViewId="0">
      <selection activeCell="K7" sqref="K7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  <col min="7" max="7" width="7.88671875" customWidth="1"/>
    <col min="8" max="8" width="15.109375" customWidth="1"/>
    <col min="9" max="9" width="10.88671875" customWidth="1"/>
  </cols>
  <sheetData>
    <row r="1" spans="2:9" ht="15" thickBot="1" x14ac:dyDescent="0.35"/>
    <row r="2" spans="2:9" ht="15" thickBot="1" x14ac:dyDescent="0.35">
      <c r="B2" s="20" t="s">
        <v>47</v>
      </c>
      <c r="C2" s="21"/>
      <c r="D2" s="21"/>
      <c r="E2" s="21"/>
      <c r="F2" s="22"/>
      <c r="H2" s="72" t="s">
        <v>44</v>
      </c>
      <c r="I2" s="73"/>
    </row>
    <row r="3" spans="2:9" ht="15" thickBot="1" x14ac:dyDescent="0.35">
      <c r="B3" s="46" t="s">
        <v>0</v>
      </c>
      <c r="C3" s="47" t="s">
        <v>1</v>
      </c>
      <c r="D3" s="47" t="s">
        <v>6</v>
      </c>
      <c r="E3" s="47" t="s">
        <v>5</v>
      </c>
      <c r="F3" s="48" t="s">
        <v>7</v>
      </c>
      <c r="H3" s="66" t="s">
        <v>42</v>
      </c>
      <c r="I3" s="67" t="s">
        <v>3</v>
      </c>
    </row>
    <row r="4" spans="2:9" ht="15" thickBot="1" x14ac:dyDescent="0.35">
      <c r="B4" s="3"/>
      <c r="C4" s="25"/>
      <c r="D4" s="25"/>
      <c r="E4" s="25"/>
      <c r="F4" s="4"/>
      <c r="H4" s="65" t="s">
        <v>36</v>
      </c>
      <c r="I4" s="68">
        <f>SUM(E13,E29,E44)</f>
        <v>10</v>
      </c>
    </row>
    <row r="5" spans="2:9" ht="15" customHeight="1" thickBot="1" x14ac:dyDescent="0.35">
      <c r="B5" s="17" t="s">
        <v>29</v>
      </c>
      <c r="C5" s="18"/>
      <c r="D5" s="18"/>
      <c r="E5" s="18"/>
      <c r="F5" s="19"/>
      <c r="H5" s="64" t="s">
        <v>37</v>
      </c>
      <c r="I5" s="69">
        <f>SUM(E14,E30,E45,E57)</f>
        <v>22</v>
      </c>
    </row>
    <row r="6" spans="2:9" ht="15.6" customHeight="1" x14ac:dyDescent="0.3">
      <c r="B6" s="28" t="s">
        <v>13</v>
      </c>
      <c r="C6" s="31">
        <v>61</v>
      </c>
      <c r="D6" s="32">
        <v>1</v>
      </c>
      <c r="E6" s="32">
        <v>1</v>
      </c>
      <c r="F6" s="33">
        <f t="shared" ref="F6:F7" si="0">(C6/D6)*E6</f>
        <v>61</v>
      </c>
      <c r="H6" s="64" t="s">
        <v>38</v>
      </c>
      <c r="I6" s="69">
        <f>SUM(E15,E31,E46)</f>
        <v>12</v>
      </c>
    </row>
    <row r="7" spans="2:9" ht="15.6" customHeight="1" thickBot="1" x14ac:dyDescent="0.35">
      <c r="B7" s="28" t="s">
        <v>14</v>
      </c>
      <c r="C7" s="31">
        <v>149</v>
      </c>
      <c r="D7" s="32">
        <v>1</v>
      </c>
      <c r="E7" s="32">
        <v>1</v>
      </c>
      <c r="F7" s="33">
        <f t="shared" si="0"/>
        <v>149</v>
      </c>
      <c r="H7" s="74" t="s">
        <v>45</v>
      </c>
      <c r="I7" s="75">
        <f>SUM(E11,E27,E42,E58)</f>
        <v>28</v>
      </c>
    </row>
    <row r="8" spans="2:9" ht="15.6" customHeight="1" thickBot="1" x14ac:dyDescent="0.35">
      <c r="B8" s="29" t="s">
        <v>15</v>
      </c>
      <c r="C8" s="34">
        <v>1.5</v>
      </c>
      <c r="D8" s="35">
        <v>1</v>
      </c>
      <c r="E8" s="35">
        <v>1</v>
      </c>
      <c r="F8" s="36">
        <f>(C8/D8)*E8</f>
        <v>1.5</v>
      </c>
      <c r="H8" s="66" t="s">
        <v>43</v>
      </c>
      <c r="I8" s="67" t="s">
        <v>3</v>
      </c>
    </row>
    <row r="9" spans="2:9" ht="15.6" customHeight="1" x14ac:dyDescent="0.3">
      <c r="B9" s="29" t="s">
        <v>17</v>
      </c>
      <c r="C9" s="34">
        <v>16.489999999999998</v>
      </c>
      <c r="D9" s="35">
        <v>1</v>
      </c>
      <c r="E9" s="35">
        <v>1</v>
      </c>
      <c r="F9" s="36">
        <f t="shared" ref="F9" si="1">(C9/D9)*E9</f>
        <v>16.489999999999998</v>
      </c>
      <c r="H9" s="65" t="s">
        <v>37</v>
      </c>
      <c r="I9" s="68">
        <f>SUM(E18,E34,E48)</f>
        <v>18</v>
      </c>
    </row>
    <row r="10" spans="2:9" ht="15.6" customHeight="1" x14ac:dyDescent="0.3">
      <c r="B10" s="29" t="s">
        <v>16</v>
      </c>
      <c r="C10" s="34">
        <v>9.99</v>
      </c>
      <c r="D10" s="35">
        <v>10</v>
      </c>
      <c r="E10" s="35">
        <v>3</v>
      </c>
      <c r="F10" s="36">
        <f t="shared" ref="F10:F17" si="2">(C10/D10)*E10</f>
        <v>2.9969999999999999</v>
      </c>
      <c r="H10" s="64" t="s">
        <v>39</v>
      </c>
      <c r="I10" s="69">
        <f>SUM(E19,E35,E49)</f>
        <v>170</v>
      </c>
    </row>
    <row r="11" spans="2:9" ht="15.6" customHeight="1" x14ac:dyDescent="0.3">
      <c r="B11" s="29" t="s">
        <v>18</v>
      </c>
      <c r="C11" s="34">
        <v>9.49</v>
      </c>
      <c r="D11" s="35">
        <v>50</v>
      </c>
      <c r="E11" s="35">
        <v>9</v>
      </c>
      <c r="F11" s="36">
        <f t="shared" si="2"/>
        <v>1.7081999999999999</v>
      </c>
      <c r="H11" s="64" t="s">
        <v>40</v>
      </c>
      <c r="I11" s="69">
        <f>SUM(E19,E35,E49)</f>
        <v>170</v>
      </c>
    </row>
    <row r="12" spans="2:9" ht="15.6" customHeight="1" x14ac:dyDescent="0.3">
      <c r="B12" s="29" t="s">
        <v>19</v>
      </c>
      <c r="C12" s="34">
        <v>7.99</v>
      </c>
      <c r="D12" s="35">
        <v>10</v>
      </c>
      <c r="E12" s="35">
        <v>4</v>
      </c>
      <c r="F12" s="36">
        <f t="shared" si="2"/>
        <v>3.1960000000000002</v>
      </c>
      <c r="H12" s="64" t="s">
        <v>41</v>
      </c>
      <c r="I12" s="69">
        <f>SUM(E62)</f>
        <v>85</v>
      </c>
    </row>
    <row r="13" spans="2:9" ht="15.6" customHeight="1" thickBot="1" x14ac:dyDescent="0.35">
      <c r="B13" s="29" t="s">
        <v>20</v>
      </c>
      <c r="C13" s="34">
        <v>6.99</v>
      </c>
      <c r="D13" s="35">
        <v>50</v>
      </c>
      <c r="E13" s="35">
        <v>3</v>
      </c>
      <c r="F13" s="36">
        <f t="shared" si="2"/>
        <v>0.4194</v>
      </c>
      <c r="H13" s="71" t="s">
        <v>46</v>
      </c>
      <c r="I13" s="70">
        <f>SUM(E16,E32,E59)</f>
        <v>37</v>
      </c>
    </row>
    <row r="14" spans="2:9" ht="15.6" customHeight="1" x14ac:dyDescent="0.3">
      <c r="B14" s="29" t="s">
        <v>21</v>
      </c>
      <c r="C14" s="34">
        <v>7.69</v>
      </c>
      <c r="D14" s="35">
        <v>100</v>
      </c>
      <c r="E14" s="35">
        <v>6</v>
      </c>
      <c r="F14" s="36">
        <f t="shared" si="2"/>
        <v>0.46140000000000003</v>
      </c>
    </row>
    <row r="15" spans="2:9" ht="15.6" customHeight="1" x14ac:dyDescent="0.3">
      <c r="B15" s="29" t="s">
        <v>22</v>
      </c>
      <c r="C15" s="34">
        <v>9.49</v>
      </c>
      <c r="D15" s="35">
        <v>100</v>
      </c>
      <c r="E15" s="35">
        <v>4</v>
      </c>
      <c r="F15" s="36">
        <f t="shared" si="2"/>
        <v>0.37959999999999999</v>
      </c>
    </row>
    <row r="16" spans="2:9" ht="15.6" customHeight="1" x14ac:dyDescent="0.3">
      <c r="B16" s="29" t="s">
        <v>23</v>
      </c>
      <c r="C16" s="34">
        <v>6.59</v>
      </c>
      <c r="D16" s="35">
        <v>50</v>
      </c>
      <c r="E16" s="35">
        <v>7</v>
      </c>
      <c r="F16" s="36">
        <f t="shared" si="2"/>
        <v>0.92259999999999998</v>
      </c>
    </row>
    <row r="17" spans="2:6" ht="15.6" customHeight="1" x14ac:dyDescent="0.3">
      <c r="B17" s="29" t="s">
        <v>24</v>
      </c>
      <c r="C17" s="34">
        <v>8.2899999999999991</v>
      </c>
      <c r="D17" s="35">
        <v>100</v>
      </c>
      <c r="E17" s="35">
        <v>4</v>
      </c>
      <c r="F17" s="36">
        <f t="shared" si="2"/>
        <v>0.33159999999999995</v>
      </c>
    </row>
    <row r="18" spans="2:6" ht="15.6" customHeight="1" thickBot="1" x14ac:dyDescent="0.35">
      <c r="B18" s="29" t="s">
        <v>30</v>
      </c>
      <c r="C18" s="34">
        <v>8.1199999999999992</v>
      </c>
      <c r="D18" s="35">
        <v>50</v>
      </c>
      <c r="E18" s="35">
        <v>7</v>
      </c>
      <c r="F18" s="36">
        <f t="shared" ref="F18" si="3">(C18/D18)*E18</f>
        <v>1.1368</v>
      </c>
    </row>
    <row r="19" spans="2:6" ht="15" thickBot="1" x14ac:dyDescent="0.35">
      <c r="B19" s="39"/>
      <c r="C19" s="40"/>
      <c r="D19" s="44"/>
      <c r="E19" s="45" t="s">
        <v>2</v>
      </c>
      <c r="F19" s="37">
        <f>SUM(F6:F18)</f>
        <v>239.54260000000002</v>
      </c>
    </row>
    <row r="20" spans="2:6" ht="15" thickBot="1" x14ac:dyDescent="0.35">
      <c r="B20" s="5"/>
      <c r="C20" s="26"/>
      <c r="D20" s="27"/>
      <c r="E20" s="24"/>
      <c r="F20" s="23"/>
    </row>
    <row r="21" spans="2:6" ht="15" thickBot="1" x14ac:dyDescent="0.35">
      <c r="B21" s="17" t="s">
        <v>32</v>
      </c>
      <c r="C21" s="18"/>
      <c r="D21" s="18"/>
      <c r="E21" s="18"/>
      <c r="F21" s="19"/>
    </row>
    <row r="22" spans="2:6" x14ac:dyDescent="0.3">
      <c r="B22" s="28" t="s">
        <v>13</v>
      </c>
      <c r="C22" s="31">
        <v>61</v>
      </c>
      <c r="D22" s="32">
        <v>1</v>
      </c>
      <c r="E22" s="32">
        <v>1</v>
      </c>
      <c r="F22" s="33">
        <f t="shared" ref="F22:F23" si="4">(C22/D22)*E22</f>
        <v>61</v>
      </c>
    </row>
    <row r="23" spans="2:6" x14ac:dyDescent="0.3">
      <c r="B23" s="28" t="s">
        <v>14</v>
      </c>
      <c r="C23" s="31">
        <v>149</v>
      </c>
      <c r="D23" s="32">
        <v>1</v>
      </c>
      <c r="E23" s="32">
        <v>1</v>
      </c>
      <c r="F23" s="33">
        <f t="shared" si="4"/>
        <v>149</v>
      </c>
    </row>
    <row r="24" spans="2:6" x14ac:dyDescent="0.3">
      <c r="B24" s="29" t="s">
        <v>15</v>
      </c>
      <c r="C24" s="34">
        <v>1.5</v>
      </c>
      <c r="D24" s="35">
        <v>1</v>
      </c>
      <c r="E24" s="35">
        <v>1</v>
      </c>
      <c r="F24" s="36">
        <f>(C24/D24)*E24</f>
        <v>1.5</v>
      </c>
    </row>
    <row r="25" spans="2:6" x14ac:dyDescent="0.3">
      <c r="B25" s="29" t="s">
        <v>17</v>
      </c>
      <c r="C25" s="34">
        <v>16.489999999999998</v>
      </c>
      <c r="D25" s="35">
        <v>1</v>
      </c>
      <c r="E25" s="35">
        <v>1</v>
      </c>
      <c r="F25" s="36">
        <f t="shared" ref="F25:F33" si="5">(C25/D25)*E25</f>
        <v>16.489999999999998</v>
      </c>
    </row>
    <row r="26" spans="2:6" x14ac:dyDescent="0.3">
      <c r="B26" s="29" t="s">
        <v>16</v>
      </c>
      <c r="C26" s="34">
        <v>9.99</v>
      </c>
      <c r="D26" s="35">
        <v>10</v>
      </c>
      <c r="E26" s="35">
        <v>3</v>
      </c>
      <c r="F26" s="36">
        <f t="shared" si="5"/>
        <v>2.9969999999999999</v>
      </c>
    </row>
    <row r="27" spans="2:6" x14ac:dyDescent="0.3">
      <c r="B27" s="29" t="s">
        <v>18</v>
      </c>
      <c r="C27" s="34">
        <v>9.49</v>
      </c>
      <c r="D27" s="35">
        <v>50</v>
      </c>
      <c r="E27" s="35">
        <v>9</v>
      </c>
      <c r="F27" s="36">
        <f t="shared" si="5"/>
        <v>1.7081999999999999</v>
      </c>
    </row>
    <row r="28" spans="2:6" x14ac:dyDescent="0.3">
      <c r="B28" s="29" t="s">
        <v>19</v>
      </c>
      <c r="C28" s="34">
        <v>7.99</v>
      </c>
      <c r="D28" s="35">
        <v>10</v>
      </c>
      <c r="E28" s="35">
        <v>4</v>
      </c>
      <c r="F28" s="36">
        <f t="shared" si="5"/>
        <v>3.1960000000000002</v>
      </c>
    </row>
    <row r="29" spans="2:6" x14ac:dyDescent="0.3">
      <c r="B29" s="29" t="s">
        <v>20</v>
      </c>
      <c r="C29" s="34">
        <v>6.99</v>
      </c>
      <c r="D29" s="35">
        <v>50</v>
      </c>
      <c r="E29" s="35">
        <v>3</v>
      </c>
      <c r="F29" s="36">
        <f t="shared" si="5"/>
        <v>0.4194</v>
      </c>
    </row>
    <row r="30" spans="2:6" x14ac:dyDescent="0.3">
      <c r="B30" s="29" t="s">
        <v>21</v>
      </c>
      <c r="C30" s="34">
        <v>7.69</v>
      </c>
      <c r="D30" s="35">
        <v>100</v>
      </c>
      <c r="E30" s="35">
        <v>6</v>
      </c>
      <c r="F30" s="36">
        <f t="shared" si="5"/>
        <v>0.46140000000000003</v>
      </c>
    </row>
    <row r="31" spans="2:6" x14ac:dyDescent="0.3">
      <c r="B31" s="29" t="s">
        <v>22</v>
      </c>
      <c r="C31" s="34">
        <v>9.49</v>
      </c>
      <c r="D31" s="35">
        <v>100</v>
      </c>
      <c r="E31" s="35">
        <v>4</v>
      </c>
      <c r="F31" s="36">
        <f t="shared" si="5"/>
        <v>0.37959999999999999</v>
      </c>
    </row>
    <row r="32" spans="2:6" x14ac:dyDescent="0.3">
      <c r="B32" s="29" t="s">
        <v>23</v>
      </c>
      <c r="C32" s="34">
        <v>6.59</v>
      </c>
      <c r="D32" s="35">
        <v>50</v>
      </c>
      <c r="E32" s="35">
        <v>13</v>
      </c>
      <c r="F32" s="36">
        <f t="shared" si="5"/>
        <v>1.7134</v>
      </c>
    </row>
    <row r="33" spans="2:6" x14ac:dyDescent="0.3">
      <c r="B33" s="29" t="s">
        <v>24</v>
      </c>
      <c r="C33" s="34">
        <v>8.2899999999999991</v>
      </c>
      <c r="D33" s="35">
        <v>100</v>
      </c>
      <c r="E33" s="35">
        <v>4</v>
      </c>
      <c r="F33" s="36">
        <f t="shared" si="5"/>
        <v>0.33159999999999995</v>
      </c>
    </row>
    <row r="34" spans="2:6" x14ac:dyDescent="0.3">
      <c r="B34" s="29" t="s">
        <v>30</v>
      </c>
      <c r="C34" s="34">
        <v>8.1199999999999992</v>
      </c>
      <c r="D34" s="35">
        <v>50</v>
      </c>
      <c r="E34" s="35">
        <v>9</v>
      </c>
      <c r="F34" s="36">
        <f t="shared" ref="F34:F35" si="6">(C34/D34)*E34</f>
        <v>1.4615999999999998</v>
      </c>
    </row>
    <row r="35" spans="2:6" ht="15" thickBot="1" x14ac:dyDescent="0.35">
      <c r="B35" s="30" t="s">
        <v>34</v>
      </c>
      <c r="C35" s="34">
        <v>20</v>
      </c>
      <c r="D35" s="35">
        <v>1000</v>
      </c>
      <c r="E35" s="35">
        <v>85</v>
      </c>
      <c r="F35" s="36">
        <f t="shared" si="6"/>
        <v>1.7</v>
      </c>
    </row>
    <row r="36" spans="2:6" ht="15" thickBot="1" x14ac:dyDescent="0.35">
      <c r="B36" s="5"/>
      <c r="C36" s="26"/>
      <c r="D36" s="27"/>
      <c r="E36" s="6" t="s">
        <v>2</v>
      </c>
      <c r="F36" s="7">
        <f>SUM(F22:F35)</f>
        <v>242.35820000000004</v>
      </c>
    </row>
    <row r="37" spans="2:6" ht="15" thickBot="1" x14ac:dyDescent="0.35">
      <c r="B37" s="5"/>
      <c r="C37" s="26"/>
      <c r="D37" s="27"/>
      <c r="E37" s="24"/>
      <c r="F37" s="23"/>
    </row>
    <row r="38" spans="2:6" ht="15" thickBot="1" x14ac:dyDescent="0.35">
      <c r="B38" s="17" t="s">
        <v>31</v>
      </c>
      <c r="C38" s="18"/>
      <c r="D38" s="18"/>
      <c r="E38" s="18"/>
      <c r="F38" s="19"/>
    </row>
    <row r="39" spans="2:6" x14ac:dyDescent="0.3">
      <c r="B39" s="28" t="s">
        <v>13</v>
      </c>
      <c r="C39" s="31">
        <v>61</v>
      </c>
      <c r="D39" s="32">
        <v>1</v>
      </c>
      <c r="E39" s="32">
        <v>1</v>
      </c>
      <c r="F39" s="33">
        <f t="shared" ref="F39:F40" si="7">(C39/D39)*E39</f>
        <v>61</v>
      </c>
    </row>
    <row r="40" spans="2:6" x14ac:dyDescent="0.3">
      <c r="B40" s="28" t="s">
        <v>14</v>
      </c>
      <c r="C40" s="31">
        <v>149</v>
      </c>
      <c r="D40" s="32">
        <v>1</v>
      </c>
      <c r="E40" s="32">
        <v>1</v>
      </c>
      <c r="F40" s="33">
        <f t="shared" si="7"/>
        <v>149</v>
      </c>
    </row>
    <row r="41" spans="2:6" x14ac:dyDescent="0.3">
      <c r="B41" s="29" t="s">
        <v>15</v>
      </c>
      <c r="C41" s="34">
        <v>1.5</v>
      </c>
      <c r="D41" s="35">
        <v>1</v>
      </c>
      <c r="E41" s="35">
        <v>1</v>
      </c>
      <c r="F41" s="36">
        <f>(C41/D41)*E41</f>
        <v>1.5</v>
      </c>
    </row>
    <row r="42" spans="2:6" x14ac:dyDescent="0.3">
      <c r="B42" s="29" t="s">
        <v>18</v>
      </c>
      <c r="C42" s="34">
        <v>9.49</v>
      </c>
      <c r="D42" s="35">
        <v>50</v>
      </c>
      <c r="E42" s="35">
        <v>6</v>
      </c>
      <c r="F42" s="36">
        <f t="shared" ref="F42:F47" si="8">(C42/D42)*E42</f>
        <v>1.1388</v>
      </c>
    </row>
    <row r="43" spans="2:6" x14ac:dyDescent="0.3">
      <c r="B43" s="29" t="s">
        <v>19</v>
      </c>
      <c r="C43" s="34">
        <v>7.99</v>
      </c>
      <c r="D43" s="35">
        <v>10</v>
      </c>
      <c r="E43" s="35">
        <v>4</v>
      </c>
      <c r="F43" s="36">
        <f t="shared" si="8"/>
        <v>3.1960000000000002</v>
      </c>
    </row>
    <row r="44" spans="2:6" x14ac:dyDescent="0.3">
      <c r="B44" s="29" t="s">
        <v>20</v>
      </c>
      <c r="C44" s="34">
        <v>6.99</v>
      </c>
      <c r="D44" s="35">
        <v>50</v>
      </c>
      <c r="E44" s="35">
        <v>4</v>
      </c>
      <c r="F44" s="36">
        <f t="shared" si="8"/>
        <v>0.55920000000000003</v>
      </c>
    </row>
    <row r="45" spans="2:6" x14ac:dyDescent="0.3">
      <c r="B45" s="29" t="s">
        <v>21</v>
      </c>
      <c r="C45" s="34">
        <v>7.69</v>
      </c>
      <c r="D45" s="35">
        <v>100</v>
      </c>
      <c r="E45" s="35">
        <v>6</v>
      </c>
      <c r="F45" s="36">
        <f t="shared" si="8"/>
        <v>0.46140000000000003</v>
      </c>
    </row>
    <row r="46" spans="2:6" x14ac:dyDescent="0.3">
      <c r="B46" s="29" t="s">
        <v>22</v>
      </c>
      <c r="C46" s="34">
        <v>9.49</v>
      </c>
      <c r="D46" s="35">
        <v>100</v>
      </c>
      <c r="E46" s="35">
        <v>4</v>
      </c>
      <c r="F46" s="36">
        <f t="shared" si="8"/>
        <v>0.37959999999999999</v>
      </c>
    </row>
    <row r="47" spans="2:6" x14ac:dyDescent="0.3">
      <c r="B47" s="29" t="s">
        <v>24</v>
      </c>
      <c r="C47" s="34">
        <v>8.2899999999999991</v>
      </c>
      <c r="D47" s="35">
        <v>100</v>
      </c>
      <c r="E47" s="35">
        <v>4</v>
      </c>
      <c r="F47" s="36">
        <f t="shared" si="8"/>
        <v>0.33159999999999995</v>
      </c>
    </row>
    <row r="48" spans="2:6" x14ac:dyDescent="0.3">
      <c r="B48" s="29" t="s">
        <v>30</v>
      </c>
      <c r="C48" s="34">
        <v>8.1199999999999992</v>
      </c>
      <c r="D48" s="35">
        <v>50</v>
      </c>
      <c r="E48" s="35">
        <v>2</v>
      </c>
      <c r="F48" s="36">
        <f t="shared" ref="F48:F49" si="9">(C48/D48)*E48</f>
        <v>0.32479999999999998</v>
      </c>
    </row>
    <row r="49" spans="2:6" ht="15" thickBot="1" x14ac:dyDescent="0.35">
      <c r="B49" s="30" t="s">
        <v>34</v>
      </c>
      <c r="C49" s="34">
        <v>20</v>
      </c>
      <c r="D49" s="35">
        <v>1000</v>
      </c>
      <c r="E49" s="35">
        <v>85</v>
      </c>
      <c r="F49" s="36">
        <f t="shared" si="9"/>
        <v>1.7</v>
      </c>
    </row>
    <row r="50" spans="2:6" ht="15" thickBot="1" x14ac:dyDescent="0.35">
      <c r="B50" s="5"/>
      <c r="C50" s="26"/>
      <c r="D50" s="27"/>
      <c r="E50" s="6" t="s">
        <v>2</v>
      </c>
      <c r="F50" s="37">
        <f>SUM(F39:F49)</f>
        <v>219.59140000000002</v>
      </c>
    </row>
    <row r="51" spans="2:6" ht="15" thickBot="1" x14ac:dyDescent="0.35">
      <c r="B51" s="5"/>
      <c r="C51" s="26"/>
      <c r="D51" s="27"/>
      <c r="E51" s="24"/>
      <c r="F51" s="23"/>
    </row>
    <row r="52" spans="2:6" ht="15" thickBot="1" x14ac:dyDescent="0.35">
      <c r="B52" s="17" t="s">
        <v>12</v>
      </c>
      <c r="C52" s="18"/>
      <c r="D52" s="18"/>
      <c r="E52" s="18"/>
      <c r="F52" s="19"/>
    </row>
    <row r="53" spans="2:6" x14ac:dyDescent="0.3">
      <c r="B53" s="29" t="s">
        <v>26</v>
      </c>
      <c r="C53" s="34">
        <v>29.98</v>
      </c>
      <c r="D53" s="35">
        <v>1000</v>
      </c>
      <c r="E53" s="35">
        <v>150</v>
      </c>
      <c r="F53" s="36">
        <f>(C53/D53)*E53</f>
        <v>4.4969999999999999</v>
      </c>
    </row>
    <row r="54" spans="2:6" x14ac:dyDescent="0.3">
      <c r="B54" s="29" t="s">
        <v>33</v>
      </c>
      <c r="C54" s="34">
        <v>15.19</v>
      </c>
      <c r="D54" s="35">
        <v>2</v>
      </c>
      <c r="E54" s="38">
        <v>1</v>
      </c>
      <c r="F54" s="36">
        <f>(C54/D54)*E54</f>
        <v>7.5949999999999998</v>
      </c>
    </row>
    <row r="55" spans="2:6" x14ac:dyDescent="0.3">
      <c r="B55" s="29" t="s">
        <v>28</v>
      </c>
      <c r="C55" s="34">
        <v>8.99</v>
      </c>
      <c r="D55" s="35">
        <v>5</v>
      </c>
      <c r="E55" s="35">
        <v>2</v>
      </c>
      <c r="F55" s="36">
        <f t="shared" ref="F55:F58" si="10">(C55/D55)*E55</f>
        <v>3.5960000000000001</v>
      </c>
    </row>
    <row r="56" spans="2:6" x14ac:dyDescent="0.3">
      <c r="B56" s="29" t="s">
        <v>16</v>
      </c>
      <c r="C56" s="34">
        <v>9.99</v>
      </c>
      <c r="D56" s="35">
        <v>10</v>
      </c>
      <c r="E56" s="35">
        <v>2</v>
      </c>
      <c r="F56" s="36">
        <f t="shared" si="10"/>
        <v>1.998</v>
      </c>
    </row>
    <row r="57" spans="2:6" x14ac:dyDescent="0.3">
      <c r="B57" s="29" t="s">
        <v>21</v>
      </c>
      <c r="C57" s="34">
        <v>7.69</v>
      </c>
      <c r="D57" s="35">
        <v>4</v>
      </c>
      <c r="E57" s="35">
        <v>4</v>
      </c>
      <c r="F57" s="36">
        <f t="shared" si="10"/>
        <v>7.69</v>
      </c>
    </row>
    <row r="58" spans="2:6" x14ac:dyDescent="0.3">
      <c r="B58" s="29" t="s">
        <v>18</v>
      </c>
      <c r="C58" s="34">
        <v>9.49</v>
      </c>
      <c r="D58" s="35">
        <v>50</v>
      </c>
      <c r="E58" s="35">
        <v>4</v>
      </c>
      <c r="F58" s="36">
        <f t="shared" si="10"/>
        <v>0.75919999999999999</v>
      </c>
    </row>
    <row r="59" spans="2:6" x14ac:dyDescent="0.3">
      <c r="B59" s="29" t="s">
        <v>23</v>
      </c>
      <c r="C59" s="34">
        <v>6.99</v>
      </c>
      <c r="D59" s="35">
        <v>50</v>
      </c>
      <c r="E59" s="35">
        <v>17</v>
      </c>
      <c r="F59" s="36">
        <f t="shared" ref="F59" si="11">(C59/D59)*E59</f>
        <v>2.3766000000000003</v>
      </c>
    </row>
    <row r="60" spans="2:6" x14ac:dyDescent="0.3">
      <c r="B60" s="29" t="s">
        <v>27</v>
      </c>
      <c r="C60" s="34">
        <v>9.2899999999999991</v>
      </c>
      <c r="D60" s="35">
        <v>30</v>
      </c>
      <c r="E60" s="35">
        <v>4</v>
      </c>
      <c r="F60" s="36">
        <f t="shared" ref="F60:F62" si="12">(C60/D60)*E60</f>
        <v>1.2386666666666666</v>
      </c>
    </row>
    <row r="61" spans="2:6" x14ac:dyDescent="0.3">
      <c r="B61" s="29" t="s">
        <v>35</v>
      </c>
      <c r="C61" s="34">
        <v>9.99</v>
      </c>
      <c r="D61" s="35">
        <v>20</v>
      </c>
      <c r="E61" s="35">
        <v>7</v>
      </c>
      <c r="F61" s="36">
        <f t="shared" si="12"/>
        <v>3.4965000000000002</v>
      </c>
    </row>
    <row r="62" spans="2:6" ht="15" thickBot="1" x14ac:dyDescent="0.35">
      <c r="B62" s="30" t="s">
        <v>34</v>
      </c>
      <c r="C62" s="34">
        <v>20</v>
      </c>
      <c r="D62" s="35">
        <v>1000</v>
      </c>
      <c r="E62" s="35">
        <v>85</v>
      </c>
      <c r="F62" s="36">
        <f t="shared" si="12"/>
        <v>1.7</v>
      </c>
    </row>
    <row r="63" spans="2:6" ht="15" thickBot="1" x14ac:dyDescent="0.35">
      <c r="B63" s="39"/>
      <c r="C63" s="40"/>
      <c r="D63" s="40"/>
      <c r="E63" s="41" t="s">
        <v>2</v>
      </c>
      <c r="F63" s="42">
        <f>SUM(F53:F62)</f>
        <v>34.946966666666668</v>
      </c>
    </row>
    <row r="64" spans="2:6" ht="15" thickBot="1" x14ac:dyDescent="0.35">
      <c r="B64" s="5"/>
      <c r="C64" s="26"/>
      <c r="D64" s="26"/>
      <c r="E64" s="27"/>
      <c r="F64" s="13"/>
    </row>
    <row r="65" spans="2:6" ht="15" thickBot="1" x14ac:dyDescent="0.35">
      <c r="B65" s="14"/>
      <c r="C65" s="11"/>
      <c r="D65" s="15"/>
      <c r="E65" s="43" t="s">
        <v>3</v>
      </c>
      <c r="F65" s="37">
        <f>SUM(F19,F36,F50,F63)</f>
        <v>736.43916666666678</v>
      </c>
    </row>
  </sheetData>
  <mergeCells count="6">
    <mergeCell ref="H2:I2"/>
    <mergeCell ref="B52:F52"/>
    <mergeCell ref="B2:F2"/>
    <mergeCell ref="B5:F5"/>
    <mergeCell ref="B21:F21"/>
    <mergeCell ref="B38:F38"/>
  </mergeCells>
  <hyperlinks>
    <hyperlink ref="B6" r:id="rId1" xr:uid="{6E8A550C-3AFB-4171-B52C-799FCB6FBB15}"/>
    <hyperlink ref="B7" r:id="rId2" display="Odrive S1 (w/Screw Terminals)" xr:uid="{5C22C756-8D6E-4CC0-AC84-25C20D7581ED}"/>
    <hyperlink ref="B8" r:id="rId3" display="8 x 2.5mm encoder magnet" xr:uid="{83E466B6-C2EA-43E1-9D4E-CD8909FD51B4}"/>
    <hyperlink ref="B13" r:id="rId4" xr:uid="{BB0C7BFD-E150-430A-9A19-09E246978041}"/>
    <hyperlink ref="B14" r:id="rId5" xr:uid="{5DD546FF-D481-4D2E-B117-8C8A55E4992D}"/>
    <hyperlink ref="B15" r:id="rId6" xr:uid="{BD6B46F1-7632-4F91-AC48-CC04EDB19323}"/>
    <hyperlink ref="B12" r:id="rId7" xr:uid="{1796504D-9A8D-4B8D-A1BB-7AA6EA627ECD}"/>
    <hyperlink ref="B11" r:id="rId8" xr:uid="{6AA1AF01-0298-473A-B276-6B88517EFB76}"/>
    <hyperlink ref="B16" r:id="rId9" xr:uid="{FC8210CD-4344-4BB9-BF3C-8841DCB799D4}"/>
    <hyperlink ref="B10" r:id="rId10" xr:uid="{F50819A4-582B-4C7E-9F02-0A337BD5C8BA}"/>
    <hyperlink ref="B17" r:id="rId11" xr:uid="{15C433F6-A56D-4347-A38F-B832E29185B1}"/>
    <hyperlink ref="B18" r:id="rId12" xr:uid="{0FB86AA9-37F6-47D2-A4B1-E08CC7F78700}"/>
    <hyperlink ref="B54" r:id="rId13" display="500mm HTD Timing Belt" xr:uid="{7766D717-AD60-483A-B1BC-07EF5238968C}"/>
    <hyperlink ref="B53" r:id="rId14" xr:uid="{F6FA6887-7167-4845-83E5-A3DB80C18E6A}"/>
    <hyperlink ref="B59" r:id="rId15" xr:uid="{33FE67D6-F658-433F-B1CB-30EA30A8ACAE}"/>
    <hyperlink ref="B60" r:id="rId16" xr:uid="{14A1D986-F435-48B2-A62A-99B3EA069DB1}"/>
    <hyperlink ref="B61" r:id="rId17" display="M4 x 60mm Screws" xr:uid="{75E8A476-F6B8-4CB6-AD29-2A0261E8BAD1}"/>
    <hyperlink ref="B55" r:id="rId18" xr:uid="{0380985A-5783-41DB-BEEA-E8CC72F00329}"/>
    <hyperlink ref="B9" r:id="rId19" xr:uid="{7DE96D23-62E6-4843-BBE0-15FD0C4EAFE6}"/>
    <hyperlink ref="B22" r:id="rId20" xr:uid="{1707D2A3-0004-46DB-8BD6-B902950F8202}"/>
    <hyperlink ref="B23" r:id="rId21" display="Odrive S1 (w/Screw Terminals)" xr:uid="{E1F24154-EB23-4398-A13A-5DD8F683B56E}"/>
    <hyperlink ref="B24" r:id="rId22" display="8 x 2.5mm encoder magnet" xr:uid="{7E4FE5DA-88D4-4000-B18E-91F5468485AD}"/>
    <hyperlink ref="B29" r:id="rId23" xr:uid="{550A75B2-2B37-463D-93D1-4659D23EC6D0}"/>
    <hyperlink ref="B30" r:id="rId24" xr:uid="{A63339D7-28D9-422B-9FCB-669DDCB0056B}"/>
    <hyperlink ref="B31" r:id="rId25" xr:uid="{1AF642DA-547A-4D1F-B5D3-ECD676AB7BF6}"/>
    <hyperlink ref="B28" r:id="rId26" xr:uid="{DC083F75-1FE7-437E-A776-5046E552D37B}"/>
    <hyperlink ref="B27" r:id="rId27" xr:uid="{A545671A-60DA-44EE-A169-6CFFDAB33635}"/>
    <hyperlink ref="B32" r:id="rId28" xr:uid="{25589F2C-5FFC-40B0-B561-5B3F45414805}"/>
    <hyperlink ref="B26" r:id="rId29" xr:uid="{E2179CFA-1E23-4E19-89AD-2BEDAB561A98}"/>
    <hyperlink ref="B33" r:id="rId30" xr:uid="{1E415350-2B77-4285-AD36-B61650F1E064}"/>
    <hyperlink ref="B25" r:id="rId31" xr:uid="{24AF59C4-5851-4165-8E41-6C24012622FB}"/>
    <hyperlink ref="B39" r:id="rId32" xr:uid="{20006585-8C87-4972-A7C5-F9D0359E4775}"/>
    <hyperlink ref="B40" r:id="rId33" display="Odrive S1 (w/Screw Terminals)" xr:uid="{269ED46A-5084-4DF4-912C-86497517BC01}"/>
    <hyperlink ref="B41" r:id="rId34" display="8 x 2.5mm encoder magnet" xr:uid="{5422E5C0-333F-466C-9A29-2D4EC0C2BEBC}"/>
    <hyperlink ref="B44" r:id="rId35" xr:uid="{654F0B99-924F-4BE8-8688-3F2CC2A41B47}"/>
    <hyperlink ref="B45" r:id="rId36" xr:uid="{A2592C50-C140-429C-B38F-C09310DE2C17}"/>
    <hyperlink ref="B46" r:id="rId37" xr:uid="{904D64C0-0179-48A9-92C8-E1428723096A}"/>
    <hyperlink ref="B43" r:id="rId38" xr:uid="{B68622DE-51F0-43BC-A67D-75060B50A116}"/>
    <hyperlink ref="B42" r:id="rId39" xr:uid="{9BC859EF-2DB4-4F60-8F17-1B640E4CD5ED}"/>
    <hyperlink ref="B47" r:id="rId40" xr:uid="{273D4C1D-1B72-420D-A347-3F7FA2236AF4}"/>
    <hyperlink ref="B56" r:id="rId41" xr:uid="{06E82CF6-3AA1-426A-8D9B-B31C8DD19C03}"/>
    <hyperlink ref="B48" r:id="rId42" xr:uid="{1372AC79-60B0-42F1-B247-88F31B21D559}"/>
    <hyperlink ref="B34" r:id="rId43" xr:uid="{5C65F841-F7E3-4B77-A34C-A1D9B7881B50}"/>
    <hyperlink ref="B57" r:id="rId44" xr:uid="{86C679C3-1FF5-45B5-A56A-C7038B2CF93D}"/>
    <hyperlink ref="B58" r:id="rId45" xr:uid="{6114AC77-43F5-49A4-86E3-43B45D3468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B1:F17"/>
  <sheetViews>
    <sheetView zoomScale="145" zoomScaleNormal="145" workbookViewId="0">
      <selection activeCell="J6" sqref="J6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20" t="s">
        <v>11</v>
      </c>
      <c r="C2" s="21"/>
      <c r="D2" s="21"/>
      <c r="E2" s="21"/>
      <c r="F2" s="22"/>
    </row>
    <row r="3" spans="2:6" ht="15" thickBot="1" x14ac:dyDescent="0.35">
      <c r="B3" s="1" t="s">
        <v>0</v>
      </c>
      <c r="C3" s="2" t="s">
        <v>1</v>
      </c>
      <c r="D3" s="2" t="s">
        <v>6</v>
      </c>
      <c r="E3" s="2" t="s">
        <v>5</v>
      </c>
      <c r="F3" s="16" t="s">
        <v>7</v>
      </c>
    </row>
    <row r="4" spans="2:6" ht="15" thickBot="1" x14ac:dyDescent="0.35">
      <c r="B4" s="56"/>
      <c r="C4" s="57"/>
      <c r="D4" s="57"/>
      <c r="E4" s="57"/>
      <c r="F4" s="58"/>
    </row>
    <row r="5" spans="2:6" ht="15" customHeight="1" thickBot="1" x14ac:dyDescent="0.35">
      <c r="B5" s="59" t="s">
        <v>9</v>
      </c>
      <c r="C5" s="60"/>
      <c r="D5" s="60"/>
      <c r="E5" s="60"/>
      <c r="F5" s="61"/>
    </row>
    <row r="6" spans="2:6" ht="15.6" customHeight="1" x14ac:dyDescent="0.3">
      <c r="B6" s="62" t="s">
        <v>25</v>
      </c>
      <c r="C6" s="31">
        <v>736.44</v>
      </c>
      <c r="D6" s="32">
        <v>1</v>
      </c>
      <c r="E6" s="32">
        <v>4</v>
      </c>
      <c r="F6" s="33">
        <f t="shared" ref="F6:F8" si="0">(C6/D6)*E6</f>
        <v>2945.76</v>
      </c>
    </row>
    <row r="7" spans="2:6" ht="15.6" customHeight="1" x14ac:dyDescent="0.3">
      <c r="B7" s="29" t="s">
        <v>4</v>
      </c>
      <c r="C7" s="31">
        <v>35.380000000000003</v>
      </c>
      <c r="D7" s="32">
        <v>1</v>
      </c>
      <c r="E7" s="32">
        <v>1</v>
      </c>
      <c r="F7" s="33">
        <f t="shared" si="0"/>
        <v>35.380000000000003</v>
      </c>
    </row>
    <row r="8" spans="2:6" ht="15.6" customHeight="1" x14ac:dyDescent="0.3">
      <c r="B8" s="29" t="s">
        <v>10</v>
      </c>
      <c r="C8" s="31">
        <v>14.99</v>
      </c>
      <c r="D8" s="32">
        <v>1</v>
      </c>
      <c r="E8" s="32">
        <v>1</v>
      </c>
      <c r="F8" s="33">
        <f t="shared" si="0"/>
        <v>14.99</v>
      </c>
    </row>
    <row r="9" spans="2:6" ht="15.6" customHeight="1" thickBot="1" x14ac:dyDescent="0.35">
      <c r="B9" s="29"/>
      <c r="C9" s="34"/>
      <c r="D9" s="63"/>
      <c r="E9" s="63"/>
      <c r="F9" s="33"/>
    </row>
    <row r="10" spans="2:6" ht="15" thickBot="1" x14ac:dyDescent="0.35">
      <c r="B10" s="39"/>
      <c r="C10" s="50"/>
      <c r="D10" s="51"/>
      <c r="E10" s="45" t="s">
        <v>2</v>
      </c>
      <c r="F10" s="37">
        <f>SUM(F6:F9)</f>
        <v>2996.13</v>
      </c>
    </row>
    <row r="11" spans="2:6" ht="15" thickBot="1" x14ac:dyDescent="0.35">
      <c r="B11" s="8"/>
      <c r="C11" s="9"/>
      <c r="D11" s="10"/>
      <c r="E11" s="11"/>
      <c r="F11" s="12"/>
    </row>
    <row r="12" spans="2:6" ht="15" customHeight="1" thickBot="1" x14ac:dyDescent="0.35">
      <c r="B12" s="17" t="s">
        <v>8</v>
      </c>
      <c r="C12" s="18"/>
      <c r="D12" s="18"/>
      <c r="E12" s="18"/>
      <c r="F12" s="19"/>
    </row>
    <row r="13" spans="2:6" x14ac:dyDescent="0.3">
      <c r="B13" s="29"/>
      <c r="C13" s="34"/>
      <c r="D13" s="35"/>
      <c r="E13" s="35"/>
      <c r="F13" s="36"/>
    </row>
    <row r="14" spans="2:6" ht="15" thickBot="1" x14ac:dyDescent="0.35">
      <c r="B14" s="29"/>
      <c r="C14" s="34"/>
      <c r="D14" s="35"/>
      <c r="E14" s="38"/>
      <c r="F14" s="49"/>
    </row>
    <row r="15" spans="2:6" ht="15" thickBot="1" x14ac:dyDescent="0.35">
      <c r="B15" s="39"/>
      <c r="C15" s="50"/>
      <c r="D15" s="50"/>
      <c r="E15" s="41" t="s">
        <v>2</v>
      </c>
      <c r="F15" s="42">
        <f>SUM(F13:F14)</f>
        <v>0</v>
      </c>
    </row>
    <row r="16" spans="2:6" ht="15" thickBot="1" x14ac:dyDescent="0.35">
      <c r="B16" s="39"/>
      <c r="C16" s="50"/>
      <c r="D16" s="50"/>
      <c r="E16" s="51"/>
      <c r="F16" s="52"/>
    </row>
    <row r="17" spans="2:6" ht="15" thickBot="1" x14ac:dyDescent="0.35">
      <c r="B17" s="53"/>
      <c r="C17" s="54"/>
      <c r="D17" s="55"/>
      <c r="E17" s="43" t="s">
        <v>3</v>
      </c>
      <c r="F17" s="37">
        <f>SUM(F15,F10)</f>
        <v>2996.13</v>
      </c>
    </row>
  </sheetData>
  <mergeCells count="3">
    <mergeCell ref="B12:F12"/>
    <mergeCell ref="B5:F5"/>
    <mergeCell ref="B2:F2"/>
  </mergeCells>
  <phoneticPr fontId="2" type="noConversion"/>
  <hyperlinks>
    <hyperlink ref="B8" r:id="rId1" xr:uid="{9CDFAC4A-91D8-4C7D-AACB-52D2D8837DE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Leg Assembly V2 BOM</vt:lpstr>
      <vt:lpstr>Robot Assembly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2023-08-26T04:58:58Z</dcterms:modified>
</cp:coreProperties>
</file>