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BISON-PLUS\Test\IT\"/>
    </mc:Choice>
  </mc:AlternateContent>
  <bookViews>
    <workbookView xWindow="0" yWindow="0" windowWidth="22980" windowHeight="8475" tabRatio="912" activeTab="1"/>
  </bookViews>
  <sheets>
    <sheet name="Version" sheetId="5" r:id="rId1"/>
    <sheet name="Summary" sheetId="6" r:id="rId2"/>
    <sheet name="サーバ構成" sheetId="18" r:id="rId3"/>
    <sheet name="起動・停止" sheetId="8" r:id="rId4"/>
    <sheet name="基本機能(GetQuality)" sheetId="19" r:id="rId5"/>
    <sheet name="基本機能(Insert-Delete)" sheetId="20" r:id="rId6"/>
    <sheet name="基本機能(Identify)" sheetId="21" r:id="rId7"/>
    <sheet name="可用性(マルチMM)" sheetId="22" r:id="rId8"/>
    <sheet name="可用性(マルチDM)" sheetId="23" r:id="rId9"/>
    <sheet name="可用性(マルチSB)" sheetId="24" r:id="rId10"/>
    <sheet name="可用性(マルチMR)" sheetId="25" r:id="rId11"/>
    <sheet name="可用性(マルチMU-E)" sheetId="26" r:id="rId12"/>
    <sheet name="可用性(マルチMU-I)" sheetId="27" r:id="rId13"/>
    <sheet name="可用性(MMジョブリトライ)" sheetId="28" r:id="rId14"/>
    <sheet name="可用性(リクエストジョブリトライ)" sheetId="34" r:id="rId15"/>
    <sheet name="MUセグメント" sheetId="29" r:id="rId16"/>
    <sheet name="CHANGELOG評価" sheetId="31" r:id="rId17"/>
    <sheet name="CHANGELOG遷移例" sheetId="32" r:id="rId18"/>
    <sheet name="性能評価" sheetId="30" r:id="rId19"/>
    <sheet name="性能評価 (諸元)" sheetId="14" r:id="rId20"/>
    <sheet name="耐久評価" sheetId="33" r:id="rId21"/>
    <sheet name="参考(NSM UT)" sheetId="17" r:id="rId22"/>
    <sheet name="Sheet1" sheetId="35" r:id="rId23"/>
  </sheets>
  <definedNames>
    <definedName name="_xlnm._FilterDatabase" localSheetId="1" hidden="1">Summary!$A$1:$C$20</definedName>
    <definedName name="Z_77029DA5_35DE_4819_BD93_5198DDD78408_.wvu.FilterData" localSheetId="1" hidden="1">Summary!$A$1:$C$20</definedName>
    <definedName name="Z_77029DA5_35DE_4819_BD93_5198DDD78408_.wvu.PrintArea" localSheetId="1" hidden="1">Summary!$A$1:$C$22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4" l="1"/>
  <c r="B32" i="34"/>
  <c r="B30" i="34"/>
  <c r="B29" i="34"/>
  <c r="B28" i="34"/>
  <c r="B27" i="34"/>
  <c r="B26" i="34"/>
  <c r="B25" i="34"/>
  <c r="B23" i="34"/>
  <c r="B22" i="34"/>
  <c r="B21" i="34"/>
  <c r="B20" i="34"/>
  <c r="B19" i="34"/>
  <c r="B18" i="34"/>
  <c r="B16" i="34"/>
  <c r="B15" i="34"/>
  <c r="A9" i="34" s="1"/>
  <c r="B14" i="34"/>
  <c r="T11" i="34"/>
  <c r="S11" i="34"/>
  <c r="R11" i="34"/>
  <c r="Q11" i="34"/>
  <c r="P11" i="34"/>
  <c r="T10" i="34"/>
  <c r="S10" i="34"/>
  <c r="S12" i="34" s="1"/>
  <c r="R10" i="34"/>
  <c r="Q10" i="34"/>
  <c r="Q12" i="34" s="1"/>
  <c r="P10" i="34"/>
  <c r="T9" i="34"/>
  <c r="S9" i="34"/>
  <c r="R9" i="34"/>
  <c r="Q9" i="34"/>
  <c r="P9" i="34"/>
  <c r="D9" i="34"/>
  <c r="T14" i="6"/>
  <c r="U14" i="6"/>
  <c r="V14" i="6"/>
  <c r="U9" i="34" l="1"/>
  <c r="U10" i="34"/>
  <c r="R12" i="34"/>
  <c r="T12" i="34"/>
  <c r="U11" i="34"/>
  <c r="W14" i="6"/>
  <c r="B9" i="34"/>
  <c r="C10" i="34"/>
  <c r="C9" i="34"/>
  <c r="P12" i="34"/>
  <c r="U12" i="34" l="1"/>
  <c r="B49" i="31"/>
  <c r="B48" i="31"/>
  <c r="B28" i="30" l="1"/>
  <c r="B26" i="30"/>
  <c r="B20" i="33"/>
  <c r="B18" i="33"/>
  <c r="B16" i="33"/>
  <c r="B14" i="33"/>
  <c r="AF11" i="33"/>
  <c r="AE11" i="33"/>
  <c r="AD11" i="33"/>
  <c r="AC11" i="33"/>
  <c r="AB11" i="33"/>
  <c r="AF10" i="33"/>
  <c r="AE10" i="33"/>
  <c r="AD10" i="33"/>
  <c r="AC10" i="33"/>
  <c r="AB10" i="33"/>
  <c r="AF9" i="33"/>
  <c r="AE9" i="33"/>
  <c r="AD9" i="33"/>
  <c r="AC9" i="33"/>
  <c r="AB9" i="33"/>
  <c r="D9" i="33"/>
  <c r="B59" i="31"/>
  <c r="B58" i="31"/>
  <c r="B57" i="31"/>
  <c r="B55" i="31"/>
  <c r="B54" i="31"/>
  <c r="B71" i="21"/>
  <c r="B47" i="19"/>
  <c r="B35" i="20"/>
  <c r="B33" i="20"/>
  <c r="B52" i="31"/>
  <c r="B51" i="31"/>
  <c r="B45" i="31"/>
  <c r="B46" i="31"/>
  <c r="B43" i="31"/>
  <c r="B41" i="31"/>
  <c r="B40" i="31"/>
  <c r="B38" i="31"/>
  <c r="B37" i="31"/>
  <c r="B34" i="31"/>
  <c r="B32" i="31"/>
  <c r="B35" i="31"/>
  <c r="B33" i="31"/>
  <c r="B29" i="31"/>
  <c r="B30" i="31"/>
  <c r="B28" i="31"/>
  <c r="B27" i="31"/>
  <c r="B25" i="31"/>
  <c r="B24" i="31"/>
  <c r="B22" i="31"/>
  <c r="B17" i="31"/>
  <c r="T33" i="32"/>
  <c r="R33" i="32"/>
  <c r="M33" i="32"/>
  <c r="K33" i="32"/>
  <c r="F33" i="32"/>
  <c r="D33" i="32"/>
  <c r="C33" i="32"/>
  <c r="B33" i="32"/>
  <c r="L33" i="32" s="1"/>
  <c r="T32" i="32"/>
  <c r="R32" i="32"/>
  <c r="M32" i="32"/>
  <c r="K32" i="32"/>
  <c r="F32" i="32"/>
  <c r="D32" i="32"/>
  <c r="C32" i="32"/>
  <c r="B32" i="32"/>
  <c r="L32" i="32" s="1"/>
  <c r="T31" i="32"/>
  <c r="R31" i="32"/>
  <c r="M31" i="32"/>
  <c r="K31" i="32"/>
  <c r="F31" i="32"/>
  <c r="D31" i="32"/>
  <c r="C31" i="32"/>
  <c r="B31" i="32"/>
  <c r="L31" i="32" s="1"/>
  <c r="T30" i="32"/>
  <c r="R30" i="32"/>
  <c r="M30" i="32"/>
  <c r="K30" i="32"/>
  <c r="F30" i="32"/>
  <c r="D30" i="32"/>
  <c r="C30" i="32"/>
  <c r="B30" i="32"/>
  <c r="E30" i="32" s="1"/>
  <c r="T29" i="32"/>
  <c r="R29" i="32"/>
  <c r="M29" i="32"/>
  <c r="K29" i="32"/>
  <c r="F29" i="32"/>
  <c r="D29" i="32"/>
  <c r="C29" i="32"/>
  <c r="B29" i="32"/>
  <c r="E29" i="32" s="1"/>
  <c r="T28" i="32"/>
  <c r="R28" i="32"/>
  <c r="M28" i="32"/>
  <c r="K28" i="32"/>
  <c r="F28" i="32"/>
  <c r="D28" i="32"/>
  <c r="C28" i="32"/>
  <c r="B28" i="32"/>
  <c r="S28" i="32" s="1"/>
  <c r="T27" i="32"/>
  <c r="R27" i="32"/>
  <c r="M27" i="32"/>
  <c r="K27" i="32"/>
  <c r="F27" i="32"/>
  <c r="D27" i="32"/>
  <c r="C27" i="32"/>
  <c r="B27" i="32"/>
  <c r="E27" i="32" s="1"/>
  <c r="T26" i="32"/>
  <c r="R26" i="32"/>
  <c r="M26" i="32"/>
  <c r="K26" i="32"/>
  <c r="F26" i="32"/>
  <c r="D26" i="32"/>
  <c r="C26" i="32"/>
  <c r="B26" i="32"/>
  <c r="S26" i="32" s="1"/>
  <c r="T25" i="32"/>
  <c r="R25" i="32"/>
  <c r="M25" i="32"/>
  <c r="K25" i="32"/>
  <c r="F25" i="32"/>
  <c r="D25" i="32"/>
  <c r="C25" i="32"/>
  <c r="B25" i="32"/>
  <c r="L25" i="32" s="1"/>
  <c r="M24" i="32"/>
  <c r="K24" i="32"/>
  <c r="F24" i="32"/>
  <c r="D24" i="32"/>
  <c r="C24" i="32"/>
  <c r="B24" i="32"/>
  <c r="E24" i="32" s="1"/>
  <c r="M23" i="32"/>
  <c r="K23" i="32"/>
  <c r="F23" i="32"/>
  <c r="D23" i="32"/>
  <c r="C23" i="32"/>
  <c r="B23" i="32"/>
  <c r="L23" i="32" s="1"/>
  <c r="M22" i="32"/>
  <c r="K22" i="32"/>
  <c r="F22" i="32"/>
  <c r="D22" i="32"/>
  <c r="C22" i="32"/>
  <c r="B22" i="32"/>
  <c r="E22" i="32" s="1"/>
  <c r="M21" i="32"/>
  <c r="K21" i="32"/>
  <c r="F21" i="32"/>
  <c r="D21" i="32"/>
  <c r="C21" i="32"/>
  <c r="B21" i="32"/>
  <c r="L21" i="32" s="1"/>
  <c r="M20" i="32"/>
  <c r="K20" i="32"/>
  <c r="F20" i="32"/>
  <c r="D20" i="32"/>
  <c r="C20" i="32"/>
  <c r="B20" i="32"/>
  <c r="E20" i="32" s="1"/>
  <c r="K19" i="32"/>
  <c r="F19" i="32"/>
  <c r="D19" i="32"/>
  <c r="C19" i="32"/>
  <c r="B19" i="32"/>
  <c r="E19" i="32" s="1"/>
  <c r="K18" i="32"/>
  <c r="F18" i="32"/>
  <c r="D18" i="32"/>
  <c r="C18" i="32"/>
  <c r="B18" i="32"/>
  <c r="E18" i="32" s="1"/>
  <c r="K17" i="32"/>
  <c r="F17" i="32"/>
  <c r="D17" i="32"/>
  <c r="C17" i="32"/>
  <c r="B17" i="32"/>
  <c r="E17" i="32" s="1"/>
  <c r="K16" i="32"/>
  <c r="F16" i="32"/>
  <c r="D16" i="32"/>
  <c r="C16" i="32"/>
  <c r="B16" i="32"/>
  <c r="E16" i="32" s="1"/>
  <c r="K15" i="32"/>
  <c r="F15" i="32"/>
  <c r="D15" i="32"/>
  <c r="C15" i="32"/>
  <c r="B15" i="32"/>
  <c r="E15" i="32" s="1"/>
  <c r="K14" i="32"/>
  <c r="F14" i="32"/>
  <c r="D14" i="32"/>
  <c r="C14" i="32"/>
  <c r="B14" i="32"/>
  <c r="E14" i="32" s="1"/>
  <c r="K13" i="32"/>
  <c r="F13" i="32"/>
  <c r="D13" i="32"/>
  <c r="C13" i="32"/>
  <c r="B13" i="32"/>
  <c r="E13" i="32" s="1"/>
  <c r="K12" i="32"/>
  <c r="F12" i="32"/>
  <c r="D12" i="32"/>
  <c r="C12" i="32"/>
  <c r="B12" i="32"/>
  <c r="E12" i="32" s="1"/>
  <c r="K11" i="32"/>
  <c r="F11" i="32"/>
  <c r="D11" i="32"/>
  <c r="C11" i="32"/>
  <c r="B11" i="32"/>
  <c r="E11" i="32" s="1"/>
  <c r="K10" i="32"/>
  <c r="F10" i="32"/>
  <c r="D10" i="32"/>
  <c r="C10" i="32"/>
  <c r="B10" i="32"/>
  <c r="E10" i="32" s="1"/>
  <c r="K9" i="32"/>
  <c r="F9" i="32"/>
  <c r="D9" i="32"/>
  <c r="C9" i="32"/>
  <c r="B9" i="32"/>
  <c r="E9" i="32" s="1"/>
  <c r="K8" i="32"/>
  <c r="F8" i="32"/>
  <c r="D8" i="32"/>
  <c r="C8" i="32"/>
  <c r="B8" i="32"/>
  <c r="E8" i="32" s="1"/>
  <c r="K7" i="32"/>
  <c r="F7" i="32"/>
  <c r="D7" i="32"/>
  <c r="C7" i="32"/>
  <c r="B7" i="32"/>
  <c r="E7" i="32" s="1"/>
  <c r="F6" i="32"/>
  <c r="D6" i="32"/>
  <c r="C6" i="32"/>
  <c r="B6" i="32"/>
  <c r="E6" i="32" s="1"/>
  <c r="C5" i="32"/>
  <c r="B5" i="32"/>
  <c r="C4" i="32"/>
  <c r="B4" i="32"/>
  <c r="U18" i="6"/>
  <c r="T18" i="6"/>
  <c r="V18" i="6"/>
  <c r="S31" i="32" l="1"/>
  <c r="G6" i="32"/>
  <c r="G27" i="32" s="1"/>
  <c r="H27" i="32" s="1"/>
  <c r="E23" i="32"/>
  <c r="AC12" i="33"/>
  <c r="AE12" i="33"/>
  <c r="W18" i="6"/>
  <c r="E26" i="32"/>
  <c r="E33" i="32"/>
  <c r="AD12" i="33"/>
  <c r="AF12" i="33"/>
  <c r="E21" i="32"/>
  <c r="E25" i="32"/>
  <c r="S27" i="32"/>
  <c r="S32" i="32"/>
  <c r="A9" i="33"/>
  <c r="C10" i="33" s="1"/>
  <c r="AG11" i="33"/>
  <c r="AG9" i="33"/>
  <c r="AG10" i="33"/>
  <c r="AB12" i="33"/>
  <c r="G28" i="32"/>
  <c r="H28" i="32" s="1"/>
  <c r="G33" i="32"/>
  <c r="H33" i="32" s="1"/>
  <c r="G31" i="32"/>
  <c r="H31" i="32" s="1"/>
  <c r="G24" i="32"/>
  <c r="H24" i="32" s="1"/>
  <c r="G18" i="32"/>
  <c r="H18" i="32" s="1"/>
  <c r="G14" i="32"/>
  <c r="H14" i="32" s="1"/>
  <c r="G10" i="32"/>
  <c r="H10" i="32" s="1"/>
  <c r="L26" i="32"/>
  <c r="S29" i="32"/>
  <c r="E31" i="32"/>
  <c r="L27" i="32"/>
  <c r="S30" i="32"/>
  <c r="E32" i="32"/>
  <c r="L20" i="32"/>
  <c r="N20" i="32" s="1"/>
  <c r="L22" i="32"/>
  <c r="L24" i="32"/>
  <c r="L29" i="32"/>
  <c r="S25" i="32"/>
  <c r="U25" i="32" s="1"/>
  <c r="L30" i="32"/>
  <c r="S33" i="32"/>
  <c r="E28" i="32"/>
  <c r="L28" i="32"/>
  <c r="G8" i="32" l="1"/>
  <c r="H8" i="32" s="1"/>
  <c r="G12" i="32"/>
  <c r="H12" i="32" s="1"/>
  <c r="G16" i="32"/>
  <c r="H16" i="32" s="1"/>
  <c r="G20" i="32"/>
  <c r="H20" i="32" s="1"/>
  <c r="G30" i="32"/>
  <c r="H30" i="32" s="1"/>
  <c r="G23" i="32"/>
  <c r="H23" i="32" s="1"/>
  <c r="H6" i="32"/>
  <c r="G7" i="32"/>
  <c r="H7" i="32" s="1"/>
  <c r="G9" i="32"/>
  <c r="H9" i="32" s="1"/>
  <c r="G11" i="32"/>
  <c r="H11" i="32" s="1"/>
  <c r="G13" i="32"/>
  <c r="H13" i="32" s="1"/>
  <c r="G15" i="32"/>
  <c r="H15" i="32" s="1"/>
  <c r="G17" i="32"/>
  <c r="H17" i="32" s="1"/>
  <c r="G19" i="32"/>
  <c r="H19" i="32" s="1"/>
  <c r="G22" i="32"/>
  <c r="H22" i="32" s="1"/>
  <c r="G29" i="32"/>
  <c r="H29" i="32" s="1"/>
  <c r="G32" i="32"/>
  <c r="H32" i="32" s="1"/>
  <c r="G21" i="32"/>
  <c r="H21" i="32" s="1"/>
  <c r="G25" i="32"/>
  <c r="H25" i="32" s="1"/>
  <c r="G26" i="32"/>
  <c r="H26" i="32" s="1"/>
  <c r="AG12" i="33"/>
  <c r="B9" i="33"/>
  <c r="C9" i="33"/>
  <c r="U26" i="32"/>
  <c r="V26" i="32" s="1"/>
  <c r="V25" i="32"/>
  <c r="U33" i="32"/>
  <c r="V33" i="32" s="1"/>
  <c r="U29" i="32"/>
  <c r="V29" i="32" s="1"/>
  <c r="U32" i="32"/>
  <c r="V32" i="32" s="1"/>
  <c r="U31" i="32"/>
  <c r="V31" i="32" s="1"/>
  <c r="U30" i="32"/>
  <c r="V30" i="32" s="1"/>
  <c r="U28" i="32"/>
  <c r="V28" i="32" s="1"/>
  <c r="U27" i="32"/>
  <c r="V27" i="32" s="1"/>
  <c r="N31" i="32"/>
  <c r="O31" i="32" s="1"/>
  <c r="N30" i="32"/>
  <c r="O30" i="32" s="1"/>
  <c r="O20" i="32"/>
  <c r="N29" i="32"/>
  <c r="O29" i="32" s="1"/>
  <c r="N24" i="32"/>
  <c r="O24" i="32" s="1"/>
  <c r="N22" i="32"/>
  <c r="O22" i="32" s="1"/>
  <c r="N28" i="32"/>
  <c r="O28" i="32" s="1"/>
  <c r="N26" i="32"/>
  <c r="O26" i="32" s="1"/>
  <c r="N27" i="32"/>
  <c r="O27" i="32" s="1"/>
  <c r="N33" i="32"/>
  <c r="O33" i="32" s="1"/>
  <c r="N25" i="32"/>
  <c r="O25" i="32" s="1"/>
  <c r="N23" i="32"/>
  <c r="O23" i="32" s="1"/>
  <c r="N21" i="32"/>
  <c r="O21" i="32" s="1"/>
  <c r="N32" i="32"/>
  <c r="O32" i="32" s="1"/>
  <c r="B21" i="31" l="1"/>
  <c r="B19" i="31"/>
  <c r="B15" i="31"/>
  <c r="B13" i="31"/>
  <c r="U10" i="31"/>
  <c r="T10" i="31"/>
  <c r="S10" i="31"/>
  <c r="R10" i="31"/>
  <c r="Q10" i="31"/>
  <c r="U9" i="31"/>
  <c r="T9" i="31"/>
  <c r="S9" i="31"/>
  <c r="R9" i="31"/>
  <c r="Q9" i="31"/>
  <c r="U8" i="31"/>
  <c r="T8" i="31"/>
  <c r="S8" i="31"/>
  <c r="R8" i="31"/>
  <c r="Q8" i="31"/>
  <c r="D8" i="31"/>
  <c r="T16" i="6"/>
  <c r="V16" i="6"/>
  <c r="U16" i="6"/>
  <c r="W16" i="6" l="1"/>
  <c r="U11" i="31"/>
  <c r="T11" i="31"/>
  <c r="A8" i="31"/>
  <c r="C9" i="31" s="1"/>
  <c r="V10" i="31"/>
  <c r="Q11" i="31"/>
  <c r="R11" i="31"/>
  <c r="S11" i="31"/>
  <c r="V8" i="31"/>
  <c r="V9" i="31"/>
  <c r="B22" i="30"/>
  <c r="B21" i="30"/>
  <c r="B20" i="30"/>
  <c r="B24" i="30"/>
  <c r="B19" i="30"/>
  <c r="B17" i="30"/>
  <c r="B15" i="30"/>
  <c r="B13" i="30"/>
  <c r="AC10" i="30"/>
  <c r="AB10" i="30"/>
  <c r="AA10" i="30"/>
  <c r="Z10" i="30"/>
  <c r="Y10" i="30"/>
  <c r="AC9" i="30"/>
  <c r="AB9" i="30"/>
  <c r="AA9" i="30"/>
  <c r="Z9" i="30"/>
  <c r="Y9" i="30"/>
  <c r="AC8" i="30"/>
  <c r="AB8" i="30"/>
  <c r="AA8" i="30"/>
  <c r="Z8" i="30"/>
  <c r="Y8" i="30"/>
  <c r="D8" i="30"/>
  <c r="C15" i="14"/>
  <c r="D15" i="14"/>
  <c r="B15" i="14"/>
  <c r="C9" i="14"/>
  <c r="D9" i="14"/>
  <c r="B9" i="14"/>
  <c r="C10" i="14"/>
  <c r="C11" i="14" s="1"/>
  <c r="D10" i="14"/>
  <c r="D11" i="14" s="1"/>
  <c r="J26" i="14" s="1"/>
  <c r="B10" i="14"/>
  <c r="B11" i="14" s="1"/>
  <c r="C20" i="14"/>
  <c r="C21" i="14" s="1"/>
  <c r="D20" i="14"/>
  <c r="B20" i="14"/>
  <c r="B21" i="14" s="1"/>
  <c r="B22" i="29"/>
  <c r="B23" i="29"/>
  <c r="B24" i="29"/>
  <c r="B25" i="29"/>
  <c r="B26" i="29"/>
  <c r="B27" i="29"/>
  <c r="B21" i="29"/>
  <c r="B18" i="29"/>
  <c r="B17" i="29"/>
  <c r="B16" i="29"/>
  <c r="B19" i="29"/>
  <c r="B29" i="29"/>
  <c r="B15" i="29"/>
  <c r="B14" i="29"/>
  <c r="B13" i="29"/>
  <c r="T10" i="29"/>
  <c r="S10" i="29"/>
  <c r="R10" i="29"/>
  <c r="Q10" i="29"/>
  <c r="P10" i="29"/>
  <c r="T9" i="29"/>
  <c r="S9" i="29"/>
  <c r="R9" i="29"/>
  <c r="Q9" i="29"/>
  <c r="Q11" i="29" s="1"/>
  <c r="P9" i="29"/>
  <c r="T8" i="29"/>
  <c r="S8" i="29"/>
  <c r="R8" i="29"/>
  <c r="Q8" i="29"/>
  <c r="P8" i="29"/>
  <c r="D8" i="29"/>
  <c r="D16" i="14"/>
  <c r="D22" i="14" s="1"/>
  <c r="C16" i="14"/>
  <c r="C22" i="14" s="1"/>
  <c r="B16" i="14"/>
  <c r="B22" i="14" s="1"/>
  <c r="D21" i="14"/>
  <c r="B86" i="28"/>
  <c r="B87" i="28"/>
  <c r="B88" i="28"/>
  <c r="B89" i="28"/>
  <c r="B85" i="28"/>
  <c r="B81" i="28"/>
  <c r="B82" i="28"/>
  <c r="B83" i="28"/>
  <c r="B80" i="28"/>
  <c r="B75" i="28"/>
  <c r="B76" i="28"/>
  <c r="B77" i="28"/>
  <c r="B78" i="28"/>
  <c r="B74" i="28"/>
  <c r="B70" i="28"/>
  <c r="B71" i="28"/>
  <c r="B72" i="28"/>
  <c r="B69" i="28"/>
  <c r="B64" i="28"/>
  <c r="B65" i="28"/>
  <c r="B66" i="28"/>
  <c r="B67" i="28"/>
  <c r="B63" i="28"/>
  <c r="B59" i="28"/>
  <c r="B60" i="28"/>
  <c r="B61" i="28"/>
  <c r="B58" i="28"/>
  <c r="B53" i="28"/>
  <c r="B54" i="28"/>
  <c r="B55" i="28"/>
  <c r="B56" i="28"/>
  <c r="B48" i="28"/>
  <c r="B49" i="28"/>
  <c r="B50" i="28"/>
  <c r="B52" i="28"/>
  <c r="B47" i="28"/>
  <c r="B42" i="28"/>
  <c r="B43" i="28"/>
  <c r="B44" i="28"/>
  <c r="B45" i="28"/>
  <c r="B41" i="28"/>
  <c r="B39" i="28"/>
  <c r="B38" i="28"/>
  <c r="B37" i="28"/>
  <c r="B36" i="28"/>
  <c r="B34" i="28"/>
  <c r="B33" i="28"/>
  <c r="B32" i="28"/>
  <c r="B31" i="28"/>
  <c r="B30" i="28"/>
  <c r="B26" i="28"/>
  <c r="B27" i="28"/>
  <c r="B28" i="28"/>
  <c r="B25" i="28"/>
  <c r="B20" i="28"/>
  <c r="B21" i="28"/>
  <c r="B22" i="28"/>
  <c r="B23" i="28"/>
  <c r="B19" i="28"/>
  <c r="B17" i="28"/>
  <c r="B16" i="28"/>
  <c r="B15" i="28"/>
  <c r="B14" i="28"/>
  <c r="T11" i="28"/>
  <c r="S11" i="28"/>
  <c r="R11" i="28"/>
  <c r="Q11" i="28"/>
  <c r="P11" i="28"/>
  <c r="T10" i="28"/>
  <c r="S10" i="28"/>
  <c r="R10" i="28"/>
  <c r="Q10" i="28"/>
  <c r="P10" i="28"/>
  <c r="T9" i="28"/>
  <c r="S9" i="28"/>
  <c r="R9" i="28"/>
  <c r="Q9" i="28"/>
  <c r="P9" i="28"/>
  <c r="D9" i="28"/>
  <c r="B43" i="27"/>
  <c r="B42" i="27"/>
  <c r="B41" i="27"/>
  <c r="B40" i="27"/>
  <c r="B39" i="27"/>
  <c r="B38" i="27"/>
  <c r="B37" i="27"/>
  <c r="B36" i="27"/>
  <c r="B35" i="27"/>
  <c r="B33" i="27"/>
  <c r="B32" i="27"/>
  <c r="B31" i="27"/>
  <c r="B29" i="27"/>
  <c r="B28" i="27"/>
  <c r="B27" i="27"/>
  <c r="B25" i="27"/>
  <c r="B24" i="27"/>
  <c r="B23" i="27"/>
  <c r="B21" i="27"/>
  <c r="B20" i="27"/>
  <c r="B19" i="27"/>
  <c r="B17" i="27"/>
  <c r="B16" i="27"/>
  <c r="B15" i="27"/>
  <c r="B14" i="27"/>
  <c r="V11" i="27"/>
  <c r="U11" i="27"/>
  <c r="T11" i="27"/>
  <c r="S11" i="27"/>
  <c r="R11" i="27"/>
  <c r="V10" i="27"/>
  <c r="U10" i="27"/>
  <c r="T10" i="27"/>
  <c r="S10" i="27"/>
  <c r="R10" i="27"/>
  <c r="V9" i="27"/>
  <c r="U9" i="27"/>
  <c r="T9" i="27"/>
  <c r="S9" i="27"/>
  <c r="R9" i="27"/>
  <c r="D9" i="27"/>
  <c r="B43" i="26"/>
  <c r="B42" i="26"/>
  <c r="B41" i="26"/>
  <c r="B40" i="26"/>
  <c r="B39" i="26"/>
  <c r="B38" i="26"/>
  <c r="B37" i="26"/>
  <c r="B36" i="26"/>
  <c r="B35" i="26"/>
  <c r="B33" i="26"/>
  <c r="B32" i="26"/>
  <c r="B31" i="26"/>
  <c r="B29" i="26"/>
  <c r="B28" i="26"/>
  <c r="B27" i="26"/>
  <c r="B25" i="26"/>
  <c r="B24" i="26"/>
  <c r="B23" i="26"/>
  <c r="B21" i="26"/>
  <c r="B20" i="26"/>
  <c r="B19" i="26"/>
  <c r="B17" i="26"/>
  <c r="B16" i="26"/>
  <c r="B15" i="26"/>
  <c r="B14" i="26"/>
  <c r="V11" i="26"/>
  <c r="U11" i="26"/>
  <c r="T11" i="26"/>
  <c r="S11" i="26"/>
  <c r="R11" i="26"/>
  <c r="V10" i="26"/>
  <c r="U10" i="26"/>
  <c r="T10" i="26"/>
  <c r="S10" i="26"/>
  <c r="R10" i="26"/>
  <c r="V9" i="26"/>
  <c r="U9" i="26"/>
  <c r="T9" i="26"/>
  <c r="S9" i="26"/>
  <c r="R9" i="26"/>
  <c r="D9" i="26"/>
  <c r="B43" i="25"/>
  <c r="B39" i="25"/>
  <c r="B42" i="25"/>
  <c r="B41" i="25"/>
  <c r="B40" i="25"/>
  <c r="B38" i="25"/>
  <c r="B37" i="25"/>
  <c r="B36" i="25"/>
  <c r="B35" i="25"/>
  <c r="B33" i="25"/>
  <c r="B32" i="25"/>
  <c r="B31" i="25"/>
  <c r="B29" i="25"/>
  <c r="B28" i="25"/>
  <c r="B27" i="25"/>
  <c r="B25" i="25"/>
  <c r="B24" i="25"/>
  <c r="B23" i="25"/>
  <c r="B21" i="25"/>
  <c r="B20" i="25"/>
  <c r="B19" i="25"/>
  <c r="B17" i="25"/>
  <c r="B16" i="25"/>
  <c r="B15" i="25"/>
  <c r="B14" i="25"/>
  <c r="V11" i="25"/>
  <c r="U11" i="25"/>
  <c r="T11" i="25"/>
  <c r="S11" i="25"/>
  <c r="R11" i="25"/>
  <c r="V10" i="25"/>
  <c r="U10" i="25"/>
  <c r="T10" i="25"/>
  <c r="S10" i="25"/>
  <c r="R10" i="25"/>
  <c r="V9" i="25"/>
  <c r="U9" i="25"/>
  <c r="T9" i="25"/>
  <c r="S9" i="25"/>
  <c r="R9" i="25"/>
  <c r="D9" i="25"/>
  <c r="B27" i="24"/>
  <c r="B28" i="24"/>
  <c r="B29" i="24"/>
  <c r="B30" i="24"/>
  <c r="B31" i="24"/>
  <c r="B32" i="24"/>
  <c r="B26" i="24"/>
  <c r="B46" i="24"/>
  <c r="B45" i="24"/>
  <c r="B60" i="24"/>
  <c r="B59" i="24"/>
  <c r="B58" i="24"/>
  <c r="B55" i="24"/>
  <c r="B56" i="24"/>
  <c r="B57" i="24"/>
  <c r="B54" i="24"/>
  <c r="B52" i="24"/>
  <c r="B51" i="24"/>
  <c r="B50" i="24"/>
  <c r="B49" i="24"/>
  <c r="B47" i="24"/>
  <c r="B44" i="24"/>
  <c r="B42" i="24"/>
  <c r="B43" i="24"/>
  <c r="B41" i="24"/>
  <c r="B35" i="24"/>
  <c r="B36" i="24"/>
  <c r="B37" i="24"/>
  <c r="B38" i="24"/>
  <c r="B39" i="24"/>
  <c r="T13" i="6"/>
  <c r="V13" i="6"/>
  <c r="V11" i="6"/>
  <c r="U17" i="6"/>
  <c r="V17" i="6"/>
  <c r="V12" i="6"/>
  <c r="U11" i="6"/>
  <c r="T10" i="6"/>
  <c r="T12" i="6"/>
  <c r="T15" i="6"/>
  <c r="T11" i="6"/>
  <c r="T17" i="6"/>
  <c r="U15" i="6"/>
  <c r="U10" i="6"/>
  <c r="V10" i="6"/>
  <c r="V15" i="6"/>
  <c r="U13" i="6"/>
  <c r="U12" i="6"/>
  <c r="A9" i="27" l="1"/>
  <c r="S12" i="27"/>
  <c r="U12" i="27"/>
  <c r="V12" i="26"/>
  <c r="T12" i="26"/>
  <c r="U12" i="25"/>
  <c r="W10" i="6"/>
  <c r="W12" i="6"/>
  <c r="W15" i="6"/>
  <c r="W11" i="6"/>
  <c r="W13" i="6"/>
  <c r="W17" i="6"/>
  <c r="W11" i="27"/>
  <c r="R12" i="25"/>
  <c r="W9" i="26"/>
  <c r="S12" i="26"/>
  <c r="U12" i="26"/>
  <c r="W11" i="26"/>
  <c r="A9" i="26"/>
  <c r="C10" i="26" s="1"/>
  <c r="W10" i="27"/>
  <c r="T12" i="27"/>
  <c r="V12" i="27"/>
  <c r="Q12" i="28"/>
  <c r="W10" i="26"/>
  <c r="W9" i="27"/>
  <c r="C8" i="31"/>
  <c r="B8" i="31"/>
  <c r="V11" i="31"/>
  <c r="AB11" i="30"/>
  <c r="AA11" i="30"/>
  <c r="AC11" i="30"/>
  <c r="Z11" i="30"/>
  <c r="AD8" i="30"/>
  <c r="AD10" i="30"/>
  <c r="AD9" i="30"/>
  <c r="A8" i="30"/>
  <c r="B8" i="30" s="1"/>
  <c r="Y11" i="30"/>
  <c r="B23" i="14"/>
  <c r="D23" i="14"/>
  <c r="C23" i="14"/>
  <c r="K26" i="14" s="1"/>
  <c r="B26" i="14" s="1"/>
  <c r="A8" i="29"/>
  <c r="B8" i="29" s="1"/>
  <c r="R11" i="29"/>
  <c r="S11" i="29"/>
  <c r="U8" i="29"/>
  <c r="T11" i="29"/>
  <c r="U10" i="29"/>
  <c r="U9" i="29"/>
  <c r="P11" i="29"/>
  <c r="T12" i="28"/>
  <c r="S12" i="28"/>
  <c r="R12" i="28"/>
  <c r="U9" i="28"/>
  <c r="U11" i="28"/>
  <c r="U10" i="28"/>
  <c r="A9" i="28"/>
  <c r="C10" i="28" s="1"/>
  <c r="P12" i="28"/>
  <c r="C10" i="27"/>
  <c r="C9" i="27"/>
  <c r="B9" i="27"/>
  <c r="R12" i="27"/>
  <c r="B9" i="26"/>
  <c r="C9" i="26"/>
  <c r="R12" i="26"/>
  <c r="W9" i="25"/>
  <c r="T12" i="25"/>
  <c r="V12" i="25"/>
  <c r="A9" i="25"/>
  <c r="C10" i="25" s="1"/>
  <c r="S12" i="25"/>
  <c r="W11" i="25"/>
  <c r="W10" i="25"/>
  <c r="B9" i="28" l="1"/>
  <c r="W12" i="26"/>
  <c r="W12" i="27"/>
  <c r="C9" i="28"/>
  <c r="C9" i="25"/>
  <c r="B9" i="25"/>
  <c r="W12" i="25"/>
  <c r="C9" i="29"/>
  <c r="AD11" i="30"/>
  <c r="C8" i="30"/>
  <c r="C9" i="30"/>
  <c r="C8" i="29"/>
  <c r="U11" i="29"/>
  <c r="U12" i="28"/>
  <c r="B24" i="24" l="1"/>
  <c r="B23" i="24"/>
  <c r="B34" i="24"/>
  <c r="B22" i="24"/>
  <c r="B21" i="24"/>
  <c r="B20" i="24"/>
  <c r="B18" i="24"/>
  <c r="B17" i="24"/>
  <c r="B16" i="24"/>
  <c r="B15" i="24"/>
  <c r="P12" i="24"/>
  <c r="O12" i="24"/>
  <c r="N12" i="24"/>
  <c r="M12" i="24"/>
  <c r="L12" i="24"/>
  <c r="P11" i="24"/>
  <c r="O11" i="24"/>
  <c r="N11" i="24"/>
  <c r="M11" i="24"/>
  <c r="L11" i="24"/>
  <c r="P10" i="24"/>
  <c r="O10" i="24"/>
  <c r="N10" i="24"/>
  <c r="M10" i="24"/>
  <c r="L10" i="24"/>
  <c r="D10" i="24"/>
  <c r="B37" i="23"/>
  <c r="B36" i="23"/>
  <c r="B35" i="23"/>
  <c r="B33" i="23"/>
  <c r="B32" i="23"/>
  <c r="B31" i="23"/>
  <c r="B29" i="23"/>
  <c r="B28" i="23"/>
  <c r="B27" i="23"/>
  <c r="B25" i="23"/>
  <c r="B24" i="23"/>
  <c r="B23" i="23"/>
  <c r="B21" i="23"/>
  <c r="B20" i="23"/>
  <c r="B19" i="23"/>
  <c r="B17" i="23"/>
  <c r="B16" i="23"/>
  <c r="B15" i="23"/>
  <c r="B14" i="23"/>
  <c r="P11" i="23"/>
  <c r="O11" i="23"/>
  <c r="N11" i="23"/>
  <c r="M11" i="23"/>
  <c r="L11" i="23"/>
  <c r="P10" i="23"/>
  <c r="O10" i="23"/>
  <c r="N10" i="23"/>
  <c r="M10" i="23"/>
  <c r="L10" i="23"/>
  <c r="P9" i="23"/>
  <c r="O9" i="23"/>
  <c r="N9" i="23"/>
  <c r="M9" i="23"/>
  <c r="L9" i="23"/>
  <c r="D9" i="23"/>
  <c r="B44" i="22"/>
  <c r="B45" i="22"/>
  <c r="B46" i="22"/>
  <c r="B47" i="22"/>
  <c r="B48" i="22"/>
  <c r="B43" i="22"/>
  <c r="B36" i="22"/>
  <c r="B37" i="22"/>
  <c r="B38" i="22"/>
  <c r="B39" i="22"/>
  <c r="B40" i="22"/>
  <c r="B41" i="22"/>
  <c r="B35" i="22"/>
  <c r="B26" i="22"/>
  <c r="B19" i="22"/>
  <c r="B31" i="22"/>
  <c r="B30" i="22"/>
  <c r="B32" i="22"/>
  <c r="V9" i="6"/>
  <c r="T9" i="6"/>
  <c r="U8" i="6"/>
  <c r="U9" i="6"/>
  <c r="V8" i="6"/>
  <c r="T8" i="6"/>
  <c r="W8" i="6" l="1"/>
  <c r="W9" i="6"/>
  <c r="L13" i="24"/>
  <c r="M13" i="24"/>
  <c r="P13" i="24"/>
  <c r="N13" i="24"/>
  <c r="O13" i="24"/>
  <c r="A10" i="24"/>
  <c r="B10" i="24" s="1"/>
  <c r="Q10" i="24"/>
  <c r="Q12" i="24"/>
  <c r="Q11" i="24"/>
  <c r="P12" i="23"/>
  <c r="O12" i="23"/>
  <c r="A9" i="23"/>
  <c r="B9" i="23" s="1"/>
  <c r="M12" i="23"/>
  <c r="Q9" i="23"/>
  <c r="Q10" i="23"/>
  <c r="N12" i="23"/>
  <c r="Q11" i="23"/>
  <c r="L12" i="23"/>
  <c r="B33" i="22"/>
  <c r="B29" i="22"/>
  <c r="B28" i="22"/>
  <c r="B25" i="22"/>
  <c r="B24" i="22"/>
  <c r="B23" i="22"/>
  <c r="B22" i="22"/>
  <c r="B21" i="22"/>
  <c r="B18" i="22"/>
  <c r="B17" i="22"/>
  <c r="B16" i="22"/>
  <c r="B15" i="22"/>
  <c r="B14" i="22"/>
  <c r="Q11" i="22"/>
  <c r="P11" i="22"/>
  <c r="O11" i="22"/>
  <c r="N11" i="22"/>
  <c r="M11" i="22"/>
  <c r="Q10" i="22"/>
  <c r="P10" i="22"/>
  <c r="O10" i="22"/>
  <c r="N10" i="22"/>
  <c r="M10" i="22"/>
  <c r="Q9" i="22"/>
  <c r="P9" i="22"/>
  <c r="O9" i="22"/>
  <c r="N9" i="22"/>
  <c r="M9" i="22"/>
  <c r="D9" i="22"/>
  <c r="B64" i="21"/>
  <c r="B63" i="21"/>
  <c r="B62" i="21"/>
  <c r="B61" i="21"/>
  <c r="B60" i="21"/>
  <c r="B59" i="21"/>
  <c r="B47" i="21"/>
  <c r="B46" i="21"/>
  <c r="B45" i="21"/>
  <c r="B44" i="21"/>
  <c r="B43" i="21"/>
  <c r="B42" i="21"/>
  <c r="B41" i="21"/>
  <c r="B40" i="21"/>
  <c r="B39" i="21"/>
  <c r="B38" i="21"/>
  <c r="B37" i="21"/>
  <c r="B48" i="21"/>
  <c r="B36" i="21"/>
  <c r="B35" i="21"/>
  <c r="B34" i="21"/>
  <c r="B33" i="21"/>
  <c r="B32" i="21"/>
  <c r="B31" i="21"/>
  <c r="B30" i="21"/>
  <c r="B29" i="21"/>
  <c r="B28" i="21"/>
  <c r="B53" i="21"/>
  <c r="B52" i="21"/>
  <c r="B51" i="21"/>
  <c r="B50" i="21"/>
  <c r="B49" i="21"/>
  <c r="B55" i="21"/>
  <c r="B54" i="21"/>
  <c r="B27" i="21"/>
  <c r="B22" i="21"/>
  <c r="B21" i="21"/>
  <c r="B20" i="21"/>
  <c r="B19" i="21"/>
  <c r="B18" i="21"/>
  <c r="B17" i="21"/>
  <c r="B16" i="21"/>
  <c r="B15" i="21"/>
  <c r="B26" i="21"/>
  <c r="B25" i="21"/>
  <c r="B24" i="21"/>
  <c r="B23" i="21"/>
  <c r="B57" i="21"/>
  <c r="B56" i="21"/>
  <c r="B69" i="21"/>
  <c r="B68" i="21"/>
  <c r="B67" i="21"/>
  <c r="B66" i="21"/>
  <c r="B58" i="21"/>
  <c r="B14" i="21"/>
  <c r="B12" i="21"/>
  <c r="B11" i="21"/>
  <c r="B10" i="21"/>
  <c r="B9" i="21"/>
  <c r="B8" i="21"/>
  <c r="AD5" i="21"/>
  <c r="AC5" i="21"/>
  <c r="AB5" i="21"/>
  <c r="AA5" i="21"/>
  <c r="Z5" i="21"/>
  <c r="AD4" i="21"/>
  <c r="AC4" i="21"/>
  <c r="AB4" i="21"/>
  <c r="AA4" i="21"/>
  <c r="Z4" i="21"/>
  <c r="AD3" i="21"/>
  <c r="AC3" i="21"/>
  <c r="AB3" i="21"/>
  <c r="AA3" i="21"/>
  <c r="Z3" i="21"/>
  <c r="D3" i="21"/>
  <c r="T7" i="6"/>
  <c r="U7" i="6"/>
  <c r="U6" i="6"/>
  <c r="T6" i="6"/>
  <c r="V6" i="6"/>
  <c r="V7" i="6"/>
  <c r="N12" i="22" l="1"/>
  <c r="W6" i="6"/>
  <c r="W7" i="6"/>
  <c r="M12" i="22"/>
  <c r="C11" i="24"/>
  <c r="C10" i="24"/>
  <c r="Q13" i="24"/>
  <c r="C10" i="23"/>
  <c r="C9" i="23"/>
  <c r="Q12" i="23"/>
  <c r="P12" i="22"/>
  <c r="Q12" i="22"/>
  <c r="R9" i="22"/>
  <c r="R11" i="22"/>
  <c r="O12" i="22"/>
  <c r="A9" i="22"/>
  <c r="B9" i="22" s="1"/>
  <c r="R10" i="22"/>
  <c r="AD6" i="21"/>
  <c r="AA6" i="21"/>
  <c r="AE4" i="21"/>
  <c r="AB6" i="21"/>
  <c r="AE3" i="21"/>
  <c r="A3" i="21"/>
  <c r="B3" i="21" s="1"/>
  <c r="AC6" i="21"/>
  <c r="AE5" i="21"/>
  <c r="Z6" i="21"/>
  <c r="B42" i="19"/>
  <c r="B43" i="19"/>
  <c r="B44" i="19"/>
  <c r="B45" i="19"/>
  <c r="B41" i="19"/>
  <c r="B25" i="20"/>
  <c r="B24" i="20"/>
  <c r="B23" i="20"/>
  <c r="B18" i="20"/>
  <c r="B17" i="20"/>
  <c r="B32" i="20"/>
  <c r="B31" i="20"/>
  <c r="B30" i="20"/>
  <c r="B29" i="20"/>
  <c r="B28" i="20"/>
  <c r="B27" i="20"/>
  <c r="B22" i="20"/>
  <c r="B21" i="20"/>
  <c r="B20" i="20"/>
  <c r="B16" i="20"/>
  <c r="B14" i="20"/>
  <c r="B13" i="20"/>
  <c r="B12" i="20"/>
  <c r="B11" i="20"/>
  <c r="B10" i="20"/>
  <c r="B9" i="20"/>
  <c r="B8" i="20"/>
  <c r="AC5" i="20"/>
  <c r="AB5" i="20"/>
  <c r="AA5" i="20"/>
  <c r="Z5" i="20"/>
  <c r="Y5" i="20"/>
  <c r="AC4" i="20"/>
  <c r="AB4" i="20"/>
  <c r="AA4" i="20"/>
  <c r="Z4" i="20"/>
  <c r="Y4" i="20"/>
  <c r="AC3" i="20"/>
  <c r="AB3" i="20"/>
  <c r="AA3" i="20"/>
  <c r="Z3" i="20"/>
  <c r="Y3" i="20"/>
  <c r="D3" i="20"/>
  <c r="B36" i="19"/>
  <c r="B37" i="19"/>
  <c r="B38" i="19"/>
  <c r="B39" i="19"/>
  <c r="B31" i="19"/>
  <c r="B32" i="19"/>
  <c r="B33" i="19"/>
  <c r="B34" i="19"/>
  <c r="B35" i="19"/>
  <c r="U5" i="6"/>
  <c r="T5" i="6"/>
  <c r="V5" i="6"/>
  <c r="W5" i="6" l="1"/>
  <c r="AC6" i="20"/>
  <c r="C9" i="22"/>
  <c r="C10" i="22"/>
  <c r="R12" i="22"/>
  <c r="C3" i="21"/>
  <c r="C4" i="21"/>
  <c r="AE6" i="21"/>
  <c r="Z6" i="20"/>
  <c r="AD4" i="20"/>
  <c r="A3" i="20"/>
  <c r="B3" i="20" s="1"/>
  <c r="AB6" i="20"/>
  <c r="AA6" i="20"/>
  <c r="AD5" i="20"/>
  <c r="AD3" i="20"/>
  <c r="Y6" i="20"/>
  <c r="B26" i="19"/>
  <c r="B25" i="19"/>
  <c r="B27" i="19"/>
  <c r="B12" i="19"/>
  <c r="B11" i="19"/>
  <c r="B10" i="19"/>
  <c r="B9" i="19"/>
  <c r="B13" i="19"/>
  <c r="B14" i="19"/>
  <c r="B15" i="19"/>
  <c r="B16" i="19"/>
  <c r="B17" i="19"/>
  <c r="B30" i="19"/>
  <c r="B29" i="19"/>
  <c r="B24" i="19"/>
  <c r="B23" i="19"/>
  <c r="B21" i="19"/>
  <c r="B20" i="19"/>
  <c r="B19" i="19"/>
  <c r="B8" i="19"/>
  <c r="AE5" i="19"/>
  <c r="AD5" i="19"/>
  <c r="AC5" i="19"/>
  <c r="AB5" i="19"/>
  <c r="AA5" i="19"/>
  <c r="AE4" i="19"/>
  <c r="AD4" i="19"/>
  <c r="AC4" i="19"/>
  <c r="AB4" i="19"/>
  <c r="AA4" i="19"/>
  <c r="AE3" i="19"/>
  <c r="AD3" i="19"/>
  <c r="AC3" i="19"/>
  <c r="AB3" i="19"/>
  <c r="AA3" i="19"/>
  <c r="D3" i="19"/>
  <c r="T4" i="6"/>
  <c r="U4" i="6"/>
  <c r="V4" i="6"/>
  <c r="W4" i="6" l="1"/>
  <c r="AB6" i="19"/>
  <c r="C4" i="20"/>
  <c r="C3" i="20"/>
  <c r="AD6" i="20"/>
  <c r="A3" i="19"/>
  <c r="C4" i="19" s="1"/>
  <c r="AC6" i="19"/>
  <c r="AE6" i="19"/>
  <c r="AD6" i="19"/>
  <c r="AF3" i="19"/>
  <c r="AF5" i="19"/>
  <c r="AF4" i="19"/>
  <c r="AA6" i="19"/>
  <c r="B44" i="17"/>
  <c r="B29" i="17"/>
  <c r="B30" i="17"/>
  <c r="B31" i="17"/>
  <c r="B23" i="17"/>
  <c r="B24" i="17"/>
  <c r="B25" i="17"/>
  <c r="B28" i="17"/>
  <c r="B27" i="17"/>
  <c r="B26" i="17"/>
  <c r="C3" i="19" l="1"/>
  <c r="B3" i="19"/>
  <c r="AF6" i="19"/>
  <c r="B48" i="17"/>
  <c r="B47" i="17"/>
  <c r="B46" i="17"/>
  <c r="B45" i="17"/>
  <c r="B34" i="17"/>
  <c r="B51" i="17"/>
  <c r="B50" i="17"/>
  <c r="B42" i="17"/>
  <c r="B41" i="17"/>
  <c r="B40" i="17"/>
  <c r="B39" i="17"/>
  <c r="B37" i="17"/>
  <c r="B36" i="17"/>
  <c r="B35" i="17"/>
  <c r="B33" i="17"/>
  <c r="B22" i="17"/>
  <c r="B20" i="17"/>
  <c r="B19" i="17"/>
  <c r="B18" i="17"/>
  <c r="B17" i="17"/>
  <c r="B16" i="17"/>
  <c r="B15" i="17"/>
  <c r="B14" i="17"/>
  <c r="B13" i="17"/>
  <c r="B12" i="17"/>
  <c r="B10" i="17"/>
  <c r="B9" i="17"/>
  <c r="B8" i="17"/>
  <c r="R5" i="17"/>
  <c r="Q5" i="17"/>
  <c r="P5" i="17"/>
  <c r="O5" i="17"/>
  <c r="N5" i="17"/>
  <c r="R4" i="17"/>
  <c r="Q4" i="17"/>
  <c r="P4" i="17"/>
  <c r="O4" i="17"/>
  <c r="N4" i="17"/>
  <c r="R3" i="17"/>
  <c r="Q3" i="17"/>
  <c r="P3" i="17"/>
  <c r="O3" i="17"/>
  <c r="N3" i="17"/>
  <c r="D3" i="17"/>
  <c r="S3" i="17" l="1"/>
  <c r="A3" i="17"/>
  <c r="C4" i="17" s="1"/>
  <c r="O6" i="17"/>
  <c r="Q6" i="17"/>
  <c r="S5" i="17"/>
  <c r="S4" i="17"/>
  <c r="P6" i="17"/>
  <c r="R6" i="17"/>
  <c r="N6" i="17"/>
  <c r="C3" i="17" l="1"/>
  <c r="B3" i="17"/>
  <c r="S6" i="17"/>
  <c r="B21" i="8"/>
  <c r="B20" i="8"/>
  <c r="B30" i="8" l="1"/>
  <c r="B25" i="8"/>
  <c r="B29" i="8"/>
  <c r="B28" i="8"/>
  <c r="B26" i="8"/>
  <c r="B24" i="8"/>
  <c r="B22" i="8"/>
  <c r="B17" i="8"/>
  <c r="B18" i="8"/>
  <c r="B16" i="8"/>
  <c r="B13" i="8"/>
  <c r="B14" i="8"/>
  <c r="B12" i="8"/>
  <c r="B10" i="8" l="1"/>
  <c r="B9" i="8"/>
  <c r="B8" i="8"/>
  <c r="Y5" i="8"/>
  <c r="X5" i="8"/>
  <c r="W5" i="8"/>
  <c r="V5" i="8"/>
  <c r="U5" i="8"/>
  <c r="Y4" i="8"/>
  <c r="X4" i="8"/>
  <c r="W4" i="8"/>
  <c r="V4" i="8"/>
  <c r="U4" i="8"/>
  <c r="Y3" i="8"/>
  <c r="X3" i="8"/>
  <c r="W3" i="8"/>
  <c r="V3" i="8"/>
  <c r="U3" i="8"/>
  <c r="D3" i="8"/>
  <c r="J3" i="6"/>
  <c r="Q4" i="6"/>
  <c r="T3" i="6"/>
  <c r="Q3" i="6"/>
  <c r="L4" i="6"/>
  <c r="O4" i="6"/>
  <c r="F4" i="6"/>
  <c r="O3" i="6"/>
  <c r="E3" i="6"/>
  <c r="V3" i="6"/>
  <c r="L3" i="6"/>
  <c r="E4" i="6"/>
  <c r="G4" i="6"/>
  <c r="P4" i="6"/>
  <c r="K4" i="6"/>
  <c r="G3" i="6"/>
  <c r="J4" i="6"/>
  <c r="U3" i="6"/>
  <c r="U6" i="8" l="1"/>
  <c r="V6" i="8"/>
  <c r="Z3" i="8"/>
  <c r="A3" i="8"/>
  <c r="C4" i="8" s="1"/>
  <c r="T19" i="6"/>
  <c r="V19" i="6"/>
  <c r="W6" i="8"/>
  <c r="Y6" i="8"/>
  <c r="Z5" i="8"/>
  <c r="X6" i="8"/>
  <c r="Z4" i="8"/>
  <c r="G19" i="6"/>
  <c r="Q19" i="6"/>
  <c r="J19" i="6"/>
  <c r="H4" i="6"/>
  <c r="R4" i="6"/>
  <c r="L19" i="6"/>
  <c r="E19" i="6"/>
  <c r="O19" i="6"/>
  <c r="M4" i="6"/>
  <c r="F3" i="6"/>
  <c r="P3" i="6"/>
  <c r="K3" i="6"/>
  <c r="C3" i="8" l="1"/>
  <c r="B3" i="8"/>
  <c r="W3" i="6"/>
  <c r="W19" i="6" s="1"/>
  <c r="U19" i="6"/>
  <c r="M3" i="6"/>
  <c r="R3" i="6"/>
  <c r="H3" i="6"/>
  <c r="Z6" i="8"/>
  <c r="P19" i="6"/>
  <c r="F19" i="6"/>
  <c r="K19" i="6"/>
  <c r="H19" i="6" l="1"/>
  <c r="R19" i="6"/>
  <c r="M19" i="6"/>
</calcChain>
</file>

<file path=xl/sharedStrings.xml><?xml version="1.0" encoding="utf-8"?>
<sst xmlns="http://schemas.openxmlformats.org/spreadsheetml/2006/main" count="4785" uniqueCount="987">
  <si>
    <t>Version</t>
  </si>
  <si>
    <t>Contents</t>
  </si>
  <si>
    <t>Noda</t>
  </si>
  <si>
    <t>Nawata</t>
  </si>
  <si>
    <t>Izumi</t>
  </si>
  <si>
    <t>Total</t>
    <phoneticPr fontId="2"/>
  </si>
  <si>
    <r>
      <rPr>
        <sz val="9"/>
        <rFont val="ＭＳ Ｐゴシック"/>
        <family val="3"/>
        <charset val="128"/>
      </rPr>
      <t>担当</t>
    </r>
    <rPh sb="0" eb="2">
      <t>タントウ</t>
    </rPh>
    <phoneticPr fontId="2"/>
  </si>
  <si>
    <r>
      <rPr>
        <sz val="9"/>
        <rFont val="ＭＳ Ｐゴシック"/>
        <family val="3"/>
        <charset val="128"/>
      </rPr>
      <t>項目数</t>
    </r>
    <phoneticPr fontId="2"/>
  </si>
  <si>
    <r>
      <t xml:space="preserve">
</t>
    </r>
    <r>
      <rPr>
        <sz val="9"/>
        <rFont val="ＭＳ Ｐゴシック"/>
        <family val="3"/>
        <charset val="128"/>
      </rPr>
      <t>完了数</t>
    </r>
    <rPh sb="1" eb="3">
      <t>カンリョウ</t>
    </rPh>
    <rPh sb="3" eb="4">
      <t>スウ</t>
    </rPh>
    <phoneticPr fontId="2"/>
  </si>
  <si>
    <t>(内バグ)</t>
    <rPh sb="1" eb="2">
      <t>ウチ</t>
    </rPh>
    <phoneticPr fontId="2"/>
  </si>
  <si>
    <r>
      <rPr>
        <sz val="9"/>
        <rFont val="ＭＳ Ｐゴシック"/>
        <family val="3"/>
        <charset val="128"/>
      </rPr>
      <t>残項目数</t>
    </r>
    <rPh sb="0" eb="1">
      <t>ザン</t>
    </rPh>
    <rPh sb="1" eb="4">
      <t>コウモクスウ</t>
    </rPh>
    <phoneticPr fontId="2"/>
  </si>
  <si>
    <r>
      <rPr>
        <sz val="9"/>
        <rFont val="ＭＳ Ｐゴシック"/>
        <family val="3"/>
        <charset val="128"/>
      </rPr>
      <t>項目数</t>
    </r>
    <phoneticPr fontId="2"/>
  </si>
  <si>
    <r>
      <rPr>
        <sz val="9"/>
        <rFont val="ＭＳ Ｐゴシック"/>
        <family val="3"/>
        <charset val="128"/>
      </rPr>
      <t>項目数</t>
    </r>
    <phoneticPr fontId="2"/>
  </si>
  <si>
    <t>Summary</t>
    <phoneticPr fontId="2"/>
  </si>
  <si>
    <t>Jump to Summary</t>
  </si>
  <si>
    <t>all</t>
  </si>
  <si>
    <t>new</t>
  </si>
  <si>
    <t>skip</t>
  </si>
  <si>
    <t>done</t>
  </si>
  <si>
    <r>
      <rPr>
        <sz val="9"/>
        <rFont val="ＭＳ Ｐゴシック"/>
        <family val="3"/>
        <charset val="128"/>
      </rPr>
      <t>←項目数</t>
    </r>
    <rPh sb="1" eb="4">
      <t>コウモクスウ</t>
    </rPh>
    <phoneticPr fontId="2"/>
  </si>
  <si>
    <r>
      <rPr>
        <sz val="9"/>
        <color rgb="FF000000"/>
        <rFont val="ＭＳ Ｐゴシック"/>
        <family val="3"/>
        <charset val="128"/>
      </rPr>
      <t>←評価数（〇）</t>
    </r>
    <rPh sb="1" eb="3">
      <t>ヒョウカ</t>
    </rPh>
    <rPh sb="3" eb="4">
      <t>スウ</t>
    </rPh>
    <phoneticPr fontId="2"/>
  </si>
  <si>
    <t>Type</t>
    <phoneticPr fontId="2"/>
  </si>
  <si>
    <t>TestCase</t>
  </si>
  <si>
    <t>Test Description</t>
    <phoneticPr fontId="2"/>
  </si>
  <si>
    <t>Definition of success / How to confirm</t>
  </si>
  <si>
    <t>Starting date</t>
  </si>
  <si>
    <t>Execution</t>
  </si>
  <si>
    <t>Issue No</t>
    <phoneticPr fontId="2"/>
  </si>
  <si>
    <r>
      <rPr>
        <sz val="11"/>
        <color theme="0"/>
        <rFont val="ＭＳ Ｐゴシック"/>
        <family val="3"/>
        <charset val="128"/>
      </rPr>
      <t>評価手順</t>
    </r>
    <rPh sb="0" eb="2">
      <t>ヒョウカ</t>
    </rPh>
    <rPh sb="2" eb="4">
      <t>テジュン</t>
    </rPh>
    <phoneticPr fontId="2"/>
  </si>
  <si>
    <r>
      <rPr>
        <sz val="9"/>
        <color rgb="FF000000"/>
        <rFont val="ＭＳ Ｐゴシック"/>
        <family val="3"/>
        <charset val="128"/>
      </rPr>
      <t>←評価済（△）</t>
    </r>
    <rPh sb="1" eb="3">
      <t>ヒョウカ</t>
    </rPh>
    <rPh sb="3" eb="4">
      <t>スミ</t>
    </rPh>
    <phoneticPr fontId="2"/>
  </si>
  <si>
    <t>Test Item</t>
  </si>
  <si>
    <t>Tester</t>
  </si>
  <si>
    <t>Result</t>
  </si>
  <si>
    <t>NEW</t>
  </si>
  <si>
    <t>SKIP_NEW</t>
  </si>
  <si>
    <t>1.2.0</t>
    <phoneticPr fontId="2"/>
  </si>
  <si>
    <t>Type</t>
    <phoneticPr fontId="2"/>
  </si>
  <si>
    <t>Auther</t>
    <phoneticPr fontId="2"/>
  </si>
  <si>
    <t>NEW</t>
    <phoneticPr fontId="2"/>
  </si>
  <si>
    <t>正常</t>
  </si>
  <si>
    <t>Procedure</t>
    <phoneticPr fontId="2"/>
  </si>
  <si>
    <t>状態</t>
  </si>
  <si>
    <r>
      <t>1. DB</t>
    </r>
    <r>
      <rPr>
        <sz val="9"/>
        <rFont val="ＭＳ Ｐゴシック"/>
        <family val="3"/>
        <charset val="128"/>
      </rPr>
      <t>に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情報を事前登録した状態で、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起動後、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 xml:space="preserve">を起動する。
</t>
    </r>
    <r>
      <rPr>
        <sz val="9"/>
        <rFont val="Calibri"/>
        <family val="2"/>
      </rPr>
      <t xml:space="preserve">2. </t>
    </r>
    <r>
      <rPr>
        <sz val="9"/>
        <rFont val="ＭＳ Ｐゴシック"/>
        <family val="3"/>
        <charset val="128"/>
      </rPr>
      <t>ステータスは</t>
    </r>
    <r>
      <rPr>
        <sz val="9"/>
        <rFont val="Calibri"/>
        <family val="2"/>
      </rPr>
      <t xml:space="preserve"> 2 (Stopped)</t>
    </r>
    <r>
      <rPr>
        <sz val="9"/>
        <rFont val="ＭＳ Ｐゴシック"/>
        <family val="3"/>
        <charset val="128"/>
      </rPr>
      <t>とする</t>
    </r>
    <rPh sb="9" eb="11">
      <t>ジョウホウ</t>
    </rPh>
    <rPh sb="12" eb="14">
      <t>ジゼン</t>
    </rPh>
    <rPh sb="14" eb="16">
      <t>トウロク</t>
    </rPh>
    <rPh sb="18" eb="20">
      <t>ジョウタイ</t>
    </rPh>
    <rPh sb="24" eb="26">
      <t>キドウ</t>
    </rPh>
    <rPh sb="26" eb="27">
      <t>ゴ</t>
    </rPh>
    <rPh sb="32" eb="34">
      <t>キドウ</t>
    </rPh>
    <phoneticPr fontId="2"/>
  </si>
  <si>
    <r>
      <t>NSM</t>
    </r>
    <r>
      <rPr>
        <sz val="9"/>
        <rFont val="ＭＳ Ｐゴシック"/>
        <family val="3"/>
        <charset val="128"/>
      </rPr>
      <t>起動</t>
    </r>
    <rPh sb="3" eb="5">
      <t>キドウ</t>
    </rPh>
    <phoneticPr fontId="2"/>
  </si>
  <si>
    <r>
      <t>NSM</t>
    </r>
    <r>
      <rPr>
        <sz val="9"/>
        <rFont val="ＭＳ Ｐゴシック"/>
        <family val="3"/>
        <charset val="128"/>
      </rPr>
      <t>正常停止</t>
    </r>
    <rPh sb="3" eb="5">
      <t>セイジョウ</t>
    </rPh>
    <rPh sb="5" eb="7">
      <t>テイシ</t>
    </rPh>
    <phoneticPr fontId="2"/>
  </si>
  <si>
    <r>
      <t>NSM</t>
    </r>
    <r>
      <rPr>
        <sz val="9"/>
        <rFont val="ＭＳ Ｐゴシック"/>
        <family val="3"/>
        <charset val="128"/>
      </rPr>
      <t>異常停止</t>
    </r>
    <rPh sb="3" eb="5">
      <t>イジョウ</t>
    </rPh>
    <rPh sb="5" eb="7">
      <t>テイシ</t>
    </rPh>
    <phoneticPr fontId="2"/>
  </si>
  <si>
    <t>セグメント作成</t>
  </si>
  <si>
    <t>異常</t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</si>
  <si>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</si>
  <si>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</si>
  <si>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</si>
  <si>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t>1DM - 1NSM : NSM</t>
    </r>
    <r>
      <rPr>
        <sz val="14"/>
        <rFont val="ＭＳ Ｐゴシック"/>
        <family val="3"/>
        <charset val="128"/>
      </rPr>
      <t>ステータス</t>
    </r>
    <phoneticPr fontId="2"/>
  </si>
  <si>
    <r>
      <t xml:space="preserve">1. </t>
    </r>
    <r>
      <rPr>
        <sz val="9"/>
        <rFont val="ＭＳ Ｐゴシック"/>
        <family val="3"/>
        <charset val="128"/>
      </rPr>
      <t>上記状態から、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を停止</t>
    </r>
    <rPh sb="3" eb="5">
      <t>ジョウキ</t>
    </rPh>
    <rPh sb="5" eb="7">
      <t>ジョウタイ</t>
    </rPh>
    <rPh sb="14" eb="16">
      <t>テイシ</t>
    </rPh>
    <phoneticPr fontId="2"/>
  </si>
  <si>
    <r>
      <t>1. Working</t>
    </r>
    <r>
      <rPr>
        <sz val="9"/>
        <rFont val="ＭＳ Ｐゴシック"/>
        <family val="3"/>
        <charset val="128"/>
      </rPr>
      <t>状態で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プロセスを強制</t>
    </r>
    <r>
      <rPr>
        <sz val="9"/>
        <rFont val="Calibri"/>
        <family val="2"/>
      </rPr>
      <t>KILL</t>
    </r>
    <rPh sb="10" eb="12">
      <t>ジョウタイ</t>
    </rPh>
    <rPh sb="21" eb="23">
      <t>キョウセイ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</si>
  <si>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起動中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 xml:space="preserve">新規セグメント１件作成
</t>
    </r>
    <rPh sb="5" eb="7">
      <t>キドウ</t>
    </rPh>
    <rPh sb="7" eb="8">
      <t>チュウ</t>
    </rPh>
    <rPh sb="11" eb="13">
      <t>シンキ</t>
    </rPh>
    <rPh sb="19" eb="20">
      <t>ケン</t>
    </rPh>
    <rPh sb="20" eb="22">
      <t>サクセイ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</si>
  <si>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任意の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を指定して、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 xml:space="preserve">3. </t>
    </r>
    <r>
      <rPr>
        <sz val="9"/>
        <rFont val="ＭＳ Ｐゴシック"/>
        <family val="3"/>
        <charset val="128"/>
      </rPr>
      <t>セグメントサイズは</t>
    </r>
    <r>
      <rPr>
        <sz val="9"/>
        <rFont val="Calibri"/>
        <family val="2"/>
      </rPr>
      <t>30</t>
    </r>
    <r>
      <rPr>
        <sz val="9"/>
        <rFont val="ＭＳ Ｐゴシック"/>
        <family val="3"/>
        <charset val="128"/>
      </rPr>
      <t>万件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約</t>
    </r>
    <r>
      <rPr>
        <sz val="9"/>
        <rFont val="Calibri"/>
        <family val="2"/>
      </rPr>
      <t>10G)</t>
    </r>
    <rPh sb="7" eb="9">
      <t>キドウ</t>
    </rPh>
    <rPh sb="9" eb="10">
      <t>チュウ</t>
    </rPh>
    <rPh sb="28" eb="30">
      <t>ニンイ</t>
    </rPh>
    <rPh sb="41" eb="43">
      <t>シテイ</t>
    </rPh>
    <rPh sb="52" eb="53">
      <t>ヨ</t>
    </rPh>
    <rPh sb="54" eb="55">
      <t>ダ</t>
    </rPh>
    <phoneticPr fontId="2"/>
  </si>
  <si>
    <r>
      <t>1. NSM</t>
    </r>
    <r>
      <rPr>
        <sz val="9"/>
        <rFont val="ＭＳ Ｐゴシック"/>
        <family val="3"/>
        <charset val="128"/>
      </rPr>
      <t>は停止</t>
    </r>
    <r>
      <rPr>
        <sz val="9"/>
        <rFont val="Calibri"/>
        <family val="2"/>
      </rPr>
      <t>(Stopped)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任意の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を指定して、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 xml:space="preserve">3. </t>
    </r>
    <r>
      <rPr>
        <sz val="9"/>
        <rFont val="ＭＳ Ｐゴシック"/>
        <family val="3"/>
        <charset val="128"/>
      </rPr>
      <t>セグメントサイズは</t>
    </r>
    <r>
      <rPr>
        <sz val="9"/>
        <rFont val="Calibri"/>
        <family val="2"/>
      </rPr>
      <t>30</t>
    </r>
    <r>
      <rPr>
        <sz val="9"/>
        <rFont val="ＭＳ Ｐゴシック"/>
        <family val="3"/>
        <charset val="128"/>
      </rPr>
      <t>万件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約</t>
    </r>
    <r>
      <rPr>
        <sz val="9"/>
        <rFont val="Calibri"/>
        <family val="2"/>
      </rPr>
      <t>10G)</t>
    </r>
    <rPh sb="7" eb="9">
      <t>テイシ</t>
    </rPh>
    <rPh sb="27" eb="29">
      <t>ニンイ</t>
    </rPh>
    <rPh sb="40" eb="42">
      <t>シテイ</t>
    </rPh>
    <rPh sb="51" eb="52">
      <t>ヨ</t>
    </rPh>
    <rPh sb="53" eb="54">
      <t>ダ</t>
    </rPh>
    <rPh sb="70" eb="71">
      <t>マン</t>
    </rPh>
    <rPh sb="71" eb="72">
      <t>ケン</t>
    </rPh>
    <rPh sb="74" eb="75">
      <t>ヤク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</si>
  <si>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セグメント重複エラー</t>
    </r>
    <rPh sb="7" eb="9">
      <t>チョウフク</t>
    </rPh>
    <phoneticPr fontId="2"/>
  </si>
  <si>
    <t>テンプレート登録</t>
  </si>
  <si>
    <t>テンプレート取得</t>
  </si>
  <si>
    <t>テンプレート削除</t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</si>
  <si>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作成済みの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ReferenceID/BIO_ID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先頭とする
※</t>
    </r>
    <r>
      <rPr>
        <sz val="9"/>
        <rFont val="Calibri"/>
        <family val="2"/>
      </rPr>
      <t xml:space="preserve"> Request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 xml:space="preserve">bio_id_end </t>
    </r>
    <r>
      <rPr>
        <sz val="9"/>
        <rFont val="ＭＳ Ｐゴシック"/>
        <family val="3"/>
        <charset val="128"/>
      </rPr>
      <t>に当該テンプレートの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を指定する</t>
    </r>
    <rPh sb="7" eb="9">
      <t>キドウ</t>
    </rPh>
    <rPh sb="9" eb="10">
      <t>チュウ</t>
    </rPh>
    <rPh sb="28" eb="30">
      <t>サクセイ</t>
    </rPh>
    <rPh sb="30" eb="31">
      <t>ズ</t>
    </rPh>
    <rPh sb="53" eb="54">
      <t>ヨ</t>
    </rPh>
    <rPh sb="55" eb="56">
      <t>ダ</t>
    </rPh>
    <rPh sb="81" eb="83">
      <t>セントウ</t>
    </rPh>
    <rPh sb="97" eb="98">
      <t>ナイ</t>
    </rPh>
    <rPh sb="111" eb="113">
      <t>トウガイ</t>
    </rPh>
    <rPh sb="127" eb="129">
      <t>シテイ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</si>
  <si>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未登録のに対して、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BIO_ID/REF_ID</t>
    </r>
    <r>
      <rPr>
        <sz val="9"/>
        <rFont val="ＭＳ Ｐゴシック"/>
        <family val="3"/>
        <charset val="128"/>
      </rPr>
      <t>は未使用のものとする</t>
    </r>
    <rPh sb="7" eb="9">
      <t>キドウ</t>
    </rPh>
    <rPh sb="9" eb="10">
      <t>チュウ</t>
    </rPh>
    <rPh sb="43" eb="44">
      <t>ヨ</t>
    </rPh>
    <rPh sb="45" eb="46">
      <t>ダ</t>
    </rPh>
    <rPh sb="65" eb="68">
      <t>ミシヨウ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</si>
  <si>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未登録のに対して、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BIO_ID/REF_ID</t>
    </r>
    <r>
      <rPr>
        <sz val="9"/>
        <rFont val="ＭＳ Ｐゴシック"/>
        <family val="3"/>
        <charset val="128"/>
      </rPr>
      <t>は上記で削除したものとする</t>
    </r>
    <rPh sb="7" eb="9">
      <t>キドウ</t>
    </rPh>
    <rPh sb="9" eb="10">
      <t>チュウ</t>
    </rPh>
    <rPh sb="43" eb="44">
      <t>ヨ</t>
    </rPh>
    <rPh sb="45" eb="46">
      <t>ダ</t>
    </rPh>
    <rPh sb="65" eb="67">
      <t>ジョウキ</t>
    </rPh>
    <rPh sb="68" eb="70">
      <t>サクジョ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</si>
  <si>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セグメントファイル作成エラー</t>
    </r>
    <rPh sb="14" eb="16">
      <t>サクセイ</t>
    </rPh>
    <phoneticPr fontId="2"/>
  </si>
  <si>
    <r>
      <t>1. NSM</t>
    </r>
    <r>
      <rPr>
        <sz val="9"/>
        <rFont val="ＭＳ Ｐゴシック"/>
        <family val="3"/>
        <charset val="128"/>
      </rPr>
      <t>のストレージの</t>
    </r>
    <r>
      <rPr>
        <sz val="9"/>
        <rFont val="Calibri"/>
        <family val="2"/>
      </rPr>
      <t>DISK</t>
    </r>
    <r>
      <rPr>
        <sz val="9"/>
        <rFont val="ＭＳ Ｐゴシック"/>
        <family val="3"/>
        <charset val="128"/>
      </rPr>
      <t>空きサイズ以上のセグメントサイズを指定する</t>
    </r>
    <rPh sb="17" eb="18">
      <t>ア</t>
    </rPh>
    <rPh sb="22" eb="24">
      <t>イジョウ</t>
    </rPh>
    <rPh sb="34" eb="36">
      <t>シテイ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</si>
  <si>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1</t>
    </r>
    <r>
      <rPr>
        <sz val="9"/>
        <rFont val="ＭＳ Ｐゴシック"/>
        <family val="3"/>
        <charset val="128"/>
      </rPr>
      <t>件登録</t>
    </r>
    <rPh sb="3" eb="4">
      <t>ケン</t>
    </rPh>
    <rPh sb="4" eb="6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</si>
  <si>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登録済み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指定</t>
    </r>
    <rPh sb="2" eb="4">
      <t>トウロク</t>
    </rPh>
    <rPh sb="4" eb="5">
      <t>ズ</t>
    </rPh>
    <rPh sb="12" eb="14">
      <t>シテイ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</si>
  <si>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登録済みに対して、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BIO_ID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先頭</t>
    </r>
    <r>
      <rPr>
        <sz val="9"/>
        <rFont val="Calibri"/>
        <family val="2"/>
      </rPr>
      <t>/ REF_ID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任意とする
※</t>
    </r>
    <r>
      <rPr>
        <sz val="9"/>
        <rFont val="Calibri"/>
        <family val="2"/>
      </rPr>
      <t xml:space="preserve"> Request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HTTP URL</t>
    </r>
    <r>
      <rPr>
        <sz val="9"/>
        <rFont val="ＭＳ Ｐゴシック"/>
        <family val="3"/>
        <charset val="128"/>
      </rPr>
      <t>のみで指定する</t>
    </r>
    <rPh sb="7" eb="9">
      <t>キドウ</t>
    </rPh>
    <rPh sb="9" eb="10">
      <t>チュウ</t>
    </rPh>
    <rPh sb="28" eb="30">
      <t>トウロク</t>
    </rPh>
    <rPh sb="30" eb="31">
      <t>ズ</t>
    </rPh>
    <rPh sb="43" eb="44">
      <t>ヨ</t>
    </rPh>
    <rPh sb="45" eb="46">
      <t>ダ</t>
    </rPh>
    <rPh sb="59" eb="61">
      <t>セントウ</t>
    </rPh>
    <rPh sb="71" eb="73">
      <t>ニンイ</t>
    </rPh>
    <rPh sb="100" eb="102">
      <t>シテイ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</si>
  <si>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未登録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指定</t>
    </r>
    <rPh sb="2" eb="5">
      <t>ミトウロク</t>
    </rPh>
    <rPh sb="11" eb="13">
      <t>シテイ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</si>
  <si>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登録済みに対して、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BIO_ID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先頭</t>
    </r>
    <r>
      <rPr>
        <sz val="9"/>
        <rFont val="Calibri"/>
        <family val="2"/>
      </rPr>
      <t>/ REF_ID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上記テストで登録したものとする
※</t>
    </r>
    <r>
      <rPr>
        <sz val="9"/>
        <rFont val="Calibri"/>
        <family val="2"/>
      </rPr>
      <t xml:space="preserve"> Request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 xml:space="preserve">bio_id_end </t>
    </r>
    <r>
      <rPr>
        <sz val="9"/>
        <rFont val="ＭＳ Ｐゴシック"/>
        <family val="3"/>
        <charset val="128"/>
      </rPr>
      <t>に当該テンプレートの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を指定する</t>
    </r>
    <rPh sb="7" eb="9">
      <t>キドウ</t>
    </rPh>
    <rPh sb="9" eb="10">
      <t>チュウ</t>
    </rPh>
    <rPh sb="28" eb="30">
      <t>トウロク</t>
    </rPh>
    <rPh sb="30" eb="31">
      <t>ズ</t>
    </rPh>
    <rPh sb="43" eb="44">
      <t>ヨ</t>
    </rPh>
    <rPh sb="45" eb="46">
      <t>ダ</t>
    </rPh>
    <rPh sb="59" eb="61">
      <t>セントウ</t>
    </rPh>
    <rPh sb="97" eb="98">
      <t>ナイ</t>
    </rPh>
    <rPh sb="111" eb="113">
      <t>トウガイ</t>
    </rPh>
    <rPh sb="127" eb="129">
      <t>シテイ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</si>
  <si>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削除した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指定</t>
    </r>
    <rPh sb="2" eb="4">
      <t>サクジョ</t>
    </rPh>
    <rPh sb="12" eb="14">
      <t>シテイ</t>
    </rPh>
    <phoneticPr fontId="2"/>
  </si>
  <si>
    <r>
      <t>1. NSM</t>
    </r>
    <r>
      <rPr>
        <sz val="9"/>
        <rFont val="ＭＳ Ｐゴシック"/>
        <family val="3"/>
        <charset val="128"/>
      </rPr>
      <t>を起動する</t>
    </r>
    <rPh sb="7" eb="9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</si>
  <si>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起動によるキャッチアップ</t>
    </r>
    <rPh sb="5" eb="7">
      <t>キドウ</t>
    </rPh>
    <phoneticPr fontId="2"/>
  </si>
  <si>
    <r>
      <rPr>
        <sz val="9"/>
        <rFont val="ＭＳ Ｐゴシック"/>
        <family val="3"/>
        <charset val="128"/>
      </rPr>
      <t>セグメント更新</t>
    </r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</si>
  <si>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復旧後の登録</t>
    </r>
    <rPh sb="5" eb="7">
      <t>フッキュウ</t>
    </rPh>
    <rPh sb="7" eb="8">
      <t>ゴ</t>
    </rPh>
    <rPh sb="9" eb="11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</si>
  <si>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復旧後のテンプレート取得</t>
    </r>
    <rPh sb="5" eb="7">
      <t>フッキュウ</t>
    </rPh>
    <rPh sb="7" eb="8">
      <t>ゴ</t>
    </rPh>
    <rPh sb="15" eb="17">
      <t>シュトク</t>
    </rPh>
    <phoneticPr fontId="2"/>
  </si>
  <si>
    <r>
      <t>1. NSM</t>
    </r>
    <r>
      <rPr>
        <sz val="9"/>
        <rFont val="ＭＳ Ｐゴシック"/>
        <family val="3"/>
        <charset val="128"/>
      </rPr>
      <t>は起動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登録テンプレート取得
・</t>
    </r>
    <r>
      <rPr>
        <sz val="9"/>
        <rFont val="Calibri"/>
        <family val="2"/>
      </rPr>
      <t xml:space="preserve"> BIO_ID 001 - 011 11</t>
    </r>
    <r>
      <rPr>
        <sz val="9"/>
        <rFont val="ＭＳ Ｐゴシック"/>
        <family val="3"/>
        <charset val="128"/>
      </rPr>
      <t>件</t>
    </r>
    <rPh sb="7" eb="9">
      <t>キドウ</t>
    </rPh>
    <rPh sb="27" eb="29">
      <t>トウロク</t>
    </rPh>
    <rPh sb="35" eb="37">
      <t>シュトク</t>
    </rPh>
    <rPh sb="59" eb="60">
      <t>ケン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</si>
  <si>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からは全て成功が返却される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返却されたテンプレートがそれぞれ登録したものと一致する</t>
    </r>
    <rPh sb="6" eb="7">
      <t>スベ</t>
    </rPh>
    <rPh sb="8" eb="10">
      <t>セイコウ</t>
    </rPh>
    <rPh sb="10" eb="12">
      <t>ヘンキャク</t>
    </rPh>
    <rPh sb="19" eb="21">
      <t>ヘンキャク</t>
    </rPh>
    <rPh sb="35" eb="37">
      <t>トウロク</t>
    </rPh>
    <rPh sb="42" eb="44">
      <t>イッチ</t>
    </rPh>
    <phoneticPr fontId="2"/>
  </si>
  <si>
    <r>
      <t xml:space="preserve">1DM - </t>
    </r>
    <r>
      <rPr>
        <sz val="14"/>
        <color theme="8"/>
        <rFont val="Calibri"/>
        <family val="2"/>
      </rPr>
      <t>3NSM</t>
    </r>
    <r>
      <rPr>
        <sz val="14"/>
        <rFont val="Calibri"/>
        <family val="2"/>
      </rPr>
      <t xml:space="preserve"> : NSM</t>
    </r>
    <r>
      <rPr>
        <sz val="14"/>
        <rFont val="ＭＳ Ｐゴシック"/>
        <family val="3"/>
        <charset val="128"/>
      </rPr>
      <t>オンライン</t>
    </r>
    <r>
      <rPr>
        <sz val="14"/>
        <rFont val="Calibri"/>
        <family val="2"/>
      </rPr>
      <t>Sync</t>
    </r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</si>
  <si>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作成済みの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>3. ReferenceID/BIO_ID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先頭とする</t>
    </r>
    <rPh sb="7" eb="9">
      <t>キドウ</t>
    </rPh>
    <rPh sb="9" eb="10">
      <t>チュウ</t>
    </rPh>
    <rPh sb="28" eb="30">
      <t>サクセイ</t>
    </rPh>
    <rPh sb="30" eb="31">
      <t>ズ</t>
    </rPh>
    <rPh sb="53" eb="54">
      <t>ヨ</t>
    </rPh>
    <rPh sb="55" eb="56">
      <t>ダ</t>
    </rPh>
    <rPh sb="81" eb="83">
      <t>セントウ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</si>
  <si>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登録済みに対して、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/>
    </r>
    <rPh sb="7" eb="9">
      <t>キドウ</t>
    </rPh>
    <rPh sb="9" eb="10">
      <t>チュウ</t>
    </rPh>
    <rPh sb="28" eb="30">
      <t>トウロク</t>
    </rPh>
    <rPh sb="30" eb="31">
      <t>ズ</t>
    </rPh>
    <rPh sb="43" eb="44">
      <t>ヨ</t>
    </rPh>
    <rPh sb="45" eb="46">
      <t>ダ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</si>
  <si>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任意の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を指定して、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 xml:space="preserve">2. </t>
    </r>
    <r>
      <rPr>
        <sz val="9"/>
        <rFont val="ＭＳ Ｐゴシック"/>
        <family val="3"/>
        <charset val="128"/>
      </rPr>
      <t>セグメントサイズは</t>
    </r>
    <r>
      <rPr>
        <sz val="9"/>
        <rFont val="Calibri"/>
        <family val="2"/>
      </rPr>
      <t>3</t>
    </r>
    <r>
      <rPr>
        <sz val="9"/>
        <rFont val="ＭＳ Ｐゴシック"/>
        <family val="3"/>
        <charset val="128"/>
      </rPr>
      <t>万件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約</t>
    </r>
    <r>
      <rPr>
        <sz val="9"/>
        <rFont val="Calibri"/>
        <family val="2"/>
      </rPr>
      <t>1G)</t>
    </r>
    <rPh sb="3" eb="5">
      <t>ニンイ</t>
    </rPh>
    <rPh sb="16" eb="18">
      <t>シテイ</t>
    </rPh>
    <rPh sb="27" eb="28">
      <t>ヨ</t>
    </rPh>
    <rPh sb="29" eb="30">
      <t>ダ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</si>
  <si>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segment_info</t>
    </r>
    <r>
      <rPr>
        <sz val="9"/>
        <rFont val="ＭＳ Ｐゴシック"/>
        <family val="3"/>
        <charset val="128"/>
      </rPr>
      <t xml:space="preserve">表に当該セグメント情報が登録される
</t>
    </r>
    <r>
      <rPr>
        <sz val="9"/>
        <color rgb="FFFF0000"/>
        <rFont val="ＭＳ Ｐゴシック"/>
        <family val="3"/>
        <charset val="128"/>
      </rPr>
      <t>・</t>
    </r>
    <r>
      <rPr>
        <sz val="9"/>
        <color rgb="FFFF0000"/>
        <rFont val="Calibri"/>
        <family val="2"/>
      </rPr>
      <t xml:space="preserve"> node_storage</t>
    </r>
    <r>
      <rPr>
        <sz val="9"/>
        <color rgb="FFFF0000"/>
        <rFont val="ＭＳ Ｐゴシック"/>
        <family val="3"/>
        <charset val="128"/>
      </rPr>
      <t>表の</t>
    </r>
    <r>
      <rPr>
        <sz val="9"/>
        <color rgb="FFFF0000"/>
        <rFont val="Calibri"/>
        <family val="2"/>
      </rPr>
      <t>StoppedNSM</t>
    </r>
    <r>
      <rPr>
        <sz val="9"/>
        <color rgb="FFFF0000"/>
        <rFont val="ＭＳ Ｐゴシック"/>
        <family val="3"/>
        <charset val="128"/>
      </rPr>
      <t>のみ</t>
    </r>
    <r>
      <rPr>
        <sz val="9"/>
        <color rgb="FFFF0000"/>
        <rFont val="Calibri"/>
        <family val="2"/>
      </rPr>
      <t xml:space="preserve">mail_flag = 'signal' </t>
    </r>
    <r>
      <rPr>
        <sz val="9"/>
        <color rgb="FFFF0000"/>
        <rFont val="ＭＳ Ｐゴシック"/>
        <family val="3"/>
        <charset val="128"/>
      </rPr>
      <t>に更新される
・</t>
    </r>
    <r>
      <rPr>
        <sz val="9"/>
        <color rgb="FFFF0000"/>
        <rFont val="Calibri"/>
        <family val="2"/>
      </rPr>
      <t xml:space="preserve"> segment_loading</t>
    </r>
    <r>
      <rPr>
        <sz val="9"/>
        <color rgb="FFFF0000"/>
        <rFont val="ＭＳ Ｐゴシック"/>
        <family val="3"/>
        <charset val="128"/>
      </rPr>
      <t xml:space="preserve">表には登録されない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セイコウ</t>
    </rPh>
    <rPh sb="10" eb="12">
      <t>ヘンキャク</t>
    </rPh>
    <rPh sb="30" eb="31">
      <t>ヒョウ</t>
    </rPh>
    <rPh sb="32" eb="34">
      <t>トウガイ</t>
    </rPh>
    <rPh sb="39" eb="41">
      <t>ジョウホウ</t>
    </rPh>
    <rPh sb="42" eb="44">
      <t>トウロク</t>
    </rPh>
    <rPh sb="121" eb="122">
      <t>ヒョウ</t>
    </rPh>
    <rPh sb="124" eb="126">
      <t>トウロク</t>
    </rPh>
    <rPh sb="133" eb="135">
      <t>オウトウ</t>
    </rPh>
    <rPh sb="135" eb="137">
      <t>ジカン</t>
    </rPh>
    <rPh sb="138" eb="140">
      <t>キロク</t>
    </rPh>
    <phoneticPr fontId="2"/>
  </si>
  <si>
    <r>
      <t>1DM - 1NSM : NSM</t>
    </r>
    <r>
      <rPr>
        <sz val="14"/>
        <rFont val="ＭＳ Ｐゴシック"/>
        <family val="3"/>
        <charset val="128"/>
      </rPr>
      <t>オンライン</t>
    </r>
    <r>
      <rPr>
        <sz val="14"/>
        <rFont val="Calibri"/>
        <family val="2"/>
      </rPr>
      <t>Sync</t>
    </r>
    <phoneticPr fontId="2"/>
  </si>
  <si>
    <r>
      <t xml:space="preserve">1. </t>
    </r>
    <r>
      <rPr>
        <sz val="9"/>
        <rFont val="ＭＳ Ｐゴシック"/>
        <family val="3"/>
        <charset val="128"/>
      </rPr>
      <t>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 xml:space="preserve">起動
</t>
    </r>
    <r>
      <rPr>
        <sz val="9"/>
        <rFont val="Calibri"/>
        <family val="2"/>
      </rPr>
      <t>2. 3</t>
    </r>
    <r>
      <rPr>
        <sz val="9"/>
        <rFont val="ＭＳ Ｐゴシック"/>
        <family val="3"/>
        <charset val="128"/>
      </rPr>
      <t xml:space="preserve">つのセグメントを作成
</t>
    </r>
    <r>
      <rPr>
        <sz val="9"/>
        <rFont val="Calibri"/>
        <family val="2"/>
      </rPr>
      <t>3. NSM 1</t>
    </r>
    <r>
      <rPr>
        <sz val="9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 (Stopped)
4. 3</t>
    </r>
    <r>
      <rPr>
        <sz val="9"/>
        <rFont val="ＭＳ Ｐゴシック"/>
        <family val="3"/>
        <charset val="128"/>
      </rPr>
      <t>つの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 xml:space="preserve">に対して、登録サービス呼び出し
</t>
    </r>
    <r>
      <rPr>
        <sz val="9"/>
        <rFont val="Calibri"/>
        <family val="2"/>
      </rPr>
      <t/>
    </r>
    <rPh sb="3" eb="4">
      <t>ゼン</t>
    </rPh>
    <rPh sb="7" eb="9">
      <t>キドウ</t>
    </rPh>
    <rPh sb="22" eb="24">
      <t>サクセイ</t>
    </rPh>
    <rPh sb="33" eb="34">
      <t>ダイ</t>
    </rPh>
    <rPh sb="34" eb="36">
      <t>テイシ</t>
    </rPh>
    <rPh sb="67" eb="69">
      <t>トウロク</t>
    </rPh>
    <rPh sb="73" eb="74">
      <t>ヨ</t>
    </rPh>
    <rPh sb="75" eb="76">
      <t>ダ</t>
    </rPh>
    <phoneticPr fontId="2"/>
  </si>
  <si>
    <r>
      <rPr>
        <sz val="14"/>
        <color theme="8"/>
        <rFont val="Calibri"/>
        <family val="2"/>
      </rPr>
      <t>2DM</t>
    </r>
    <r>
      <rPr>
        <sz val="14"/>
        <rFont val="Calibri"/>
        <family val="2"/>
      </rPr>
      <t xml:space="preserve"> - 1NSM : NSM</t>
    </r>
    <r>
      <rPr>
        <sz val="14"/>
        <rFont val="ＭＳ Ｐゴシック"/>
        <family val="3"/>
        <charset val="128"/>
      </rPr>
      <t>オンライン</t>
    </r>
    <phoneticPr fontId="2"/>
  </si>
  <si>
    <r>
      <t>1. NSM 1</t>
    </r>
    <r>
      <rPr>
        <sz val="9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 (Stopped)
2. 3</t>
    </r>
    <r>
      <rPr>
        <sz val="9"/>
        <rFont val="ＭＳ Ｐゴシック"/>
        <family val="3"/>
        <charset val="128"/>
      </rPr>
      <t>つの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 xml:space="preserve">に対して、削除サービス呼び出し
</t>
    </r>
    <r>
      <rPr>
        <sz val="9"/>
        <rFont val="Calibri"/>
        <family val="2"/>
      </rPr>
      <t/>
    </r>
    <rPh sb="8" eb="9">
      <t>ダイ</t>
    </rPh>
    <rPh sb="9" eb="11">
      <t>テイシ</t>
    </rPh>
    <rPh sb="42" eb="44">
      <t>サクジョ</t>
    </rPh>
    <rPh sb="48" eb="49">
      <t>ヨ</t>
    </rPh>
    <rPh sb="50" eb="51">
      <t>ダ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</si>
  <si>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複数履歴キャッチアップ
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 2</t>
    </r>
    <r>
      <rPr>
        <sz val="9"/>
        <rFont val="ＭＳ Ｐゴシック"/>
        <family val="3"/>
        <charset val="128"/>
      </rPr>
      <t>台起動、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台停止</t>
    </r>
    <rPh sb="2" eb="4">
      <t>フクスウ</t>
    </rPh>
    <rPh sb="4" eb="6">
      <t>リレキ</t>
    </rPh>
    <phoneticPr fontId="2"/>
  </si>
  <si>
    <r>
      <t xml:space="preserve">0. </t>
    </r>
    <r>
      <rPr>
        <sz val="9"/>
        <rFont val="ＭＳ Ｐゴシック"/>
        <family val="3"/>
        <charset val="128"/>
      </rPr>
      <t>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にはセグメント作成済みであること</t>
    </r>
    <r>
      <rPr>
        <sz val="9"/>
        <rFont val="Calibri"/>
        <family val="2"/>
      </rPr>
      <t xml:space="preserve">
1. NSM</t>
    </r>
    <r>
      <rPr>
        <sz val="9"/>
        <rFont val="ＭＳ Ｐゴシック"/>
        <family val="3"/>
        <charset val="128"/>
      </rPr>
      <t>は停止</t>
    </r>
    <r>
      <rPr>
        <sz val="9"/>
        <rFont val="Calibri"/>
        <family val="2"/>
      </rPr>
      <t>(Stopped)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Stopped NSM</t>
    </r>
    <r>
      <rPr>
        <sz val="9"/>
        <rFont val="ＭＳ Ｐゴシック"/>
        <family val="3"/>
        <charset val="128"/>
      </rPr>
      <t>にアサインされているSegmentに対して
   以下の順で登録・削除を実施する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全</t>
    </r>
    <r>
      <rPr>
        <sz val="9"/>
        <rFont val="Calibri"/>
        <family val="2"/>
      </rPr>
      <t>15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BIO_ID 001 - 010 10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
・</t>
    </r>
    <r>
      <rPr>
        <sz val="9"/>
        <rFont val="Calibri"/>
        <family val="2"/>
      </rPr>
      <t xml:space="preserve"> BIO_ID 005, 006     2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削除
・</t>
    </r>
    <r>
      <rPr>
        <sz val="9"/>
        <rFont val="Calibri"/>
        <family val="2"/>
      </rPr>
      <t xml:space="preserve"> BIO_ID 005, 006     2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
・</t>
    </r>
    <r>
      <rPr>
        <sz val="9"/>
        <rFont val="Calibri"/>
        <family val="2"/>
      </rPr>
      <t xml:space="preserve"> BIO_ID 010              1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 xml:space="preserve">削除
</t>
    </r>
    <r>
      <rPr>
        <sz val="9"/>
        <rFont val="Calibri"/>
        <family val="2"/>
      </rPr>
      <t>3. DB</t>
    </r>
    <r>
      <rPr>
        <sz val="9"/>
        <rFont val="ＭＳ Ｐゴシック"/>
        <family val="3"/>
        <charset val="128"/>
      </rPr>
      <t xml:space="preserve">中間確認
</t>
    </r>
    <r>
      <rPr>
        <sz val="9"/>
        <rFont val="Calibri"/>
        <family val="2"/>
      </rPr>
      <t>4. NSM</t>
    </r>
    <r>
      <rPr>
        <sz val="9"/>
        <rFont val="ＭＳ Ｐゴシック"/>
        <family val="3"/>
        <charset val="128"/>
      </rPr>
      <t xml:space="preserve">を起動
</t>
    </r>
    <rPh sb="3" eb="4">
      <t>ゼン</t>
    </rPh>
    <rPh sb="14" eb="16">
      <t>サクセイ</t>
    </rPh>
    <rPh sb="16" eb="17">
      <t>ズ</t>
    </rPh>
    <rPh sb="80" eb="81">
      <t>タイ</t>
    </rPh>
    <rPh sb="87" eb="89">
      <t>イカ</t>
    </rPh>
    <rPh sb="90" eb="91">
      <t>ジュン</t>
    </rPh>
    <rPh sb="92" eb="94">
      <t>トウロク</t>
    </rPh>
    <rPh sb="95" eb="97">
      <t>サクジョ</t>
    </rPh>
    <rPh sb="98" eb="100">
      <t>ジッシ</t>
    </rPh>
    <rPh sb="104" eb="105">
      <t>ゼン</t>
    </rPh>
    <rPh sb="107" eb="108">
      <t>ケン</t>
    </rPh>
    <rPh sb="131" eb="132">
      <t>ケン</t>
    </rPh>
    <rPh sb="133" eb="135">
      <t>トウロク</t>
    </rPh>
    <rPh sb="159" eb="160">
      <t>ケン</t>
    </rPh>
    <rPh sb="161" eb="163">
      <t>サクジョ</t>
    </rPh>
    <rPh sb="187" eb="188">
      <t>ケン</t>
    </rPh>
    <rPh sb="189" eb="191">
      <t>トウロク</t>
    </rPh>
    <rPh sb="219" eb="220">
      <t>ケン</t>
    </rPh>
    <rPh sb="221" eb="223">
      <t>サクジョ</t>
    </rPh>
    <rPh sb="229" eb="231">
      <t>チュウカン</t>
    </rPh>
    <rPh sb="231" eb="233">
      <t>カクニン</t>
    </rPh>
    <rPh sb="241" eb="243">
      <t>キドウ</t>
    </rPh>
    <phoneticPr fontId="2"/>
  </si>
  <si>
    <t>ProtoType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</si>
  <si>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削除済み</t>
    </r>
    <r>
      <rPr>
        <sz val="9"/>
        <rFont val="Calibri"/>
        <family val="2"/>
      </rPr>
      <t>BIO_ID</t>
    </r>
    <r>
      <rPr>
        <sz val="9"/>
        <rFont val="ＭＳ Ｐゴシック"/>
        <family val="3"/>
        <charset val="128"/>
      </rPr>
      <t>指定</t>
    </r>
    <rPh sb="2" eb="4">
      <t>サクジョ</t>
    </rPh>
    <rPh sb="4" eb="5">
      <t>ズ</t>
    </rPh>
    <rPh sb="12" eb="14">
      <t>シテイ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</si>
  <si>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DB node_storage_manager</t>
    </r>
    <r>
      <rPr>
        <sz val="9"/>
        <rFont val="ＭＳ Ｐゴシック"/>
        <family val="3"/>
        <charset val="128"/>
      </rPr>
      <t>表に当該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情報が更新される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ステータスは</t>
    </r>
    <r>
      <rPr>
        <sz val="9"/>
        <rFont val="Calibri"/>
        <family val="2"/>
      </rPr>
      <t xml:space="preserve"> 1 (working)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更新日時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現在時刻</t>
    </r>
    <rPh sb="25" eb="26">
      <t>ヒョウ</t>
    </rPh>
    <rPh sb="27" eb="29">
      <t>トウガイ</t>
    </rPh>
    <rPh sb="32" eb="34">
      <t>ジョウホウ</t>
    </rPh>
    <rPh sb="35" eb="37">
      <t>コウシン</t>
    </rPh>
    <rPh sb="64" eb="66">
      <t>コウシン</t>
    </rPh>
    <rPh sb="66" eb="68">
      <t>ニチジ</t>
    </rPh>
    <rPh sb="69" eb="71">
      <t>ゲンザイ</t>
    </rPh>
    <rPh sb="71" eb="73">
      <t>ジコク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</si>
  <si>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DB node_storage_manager</t>
    </r>
    <r>
      <rPr>
        <sz val="9"/>
        <rFont val="ＭＳ Ｐゴシック"/>
        <family val="3"/>
        <charset val="128"/>
      </rPr>
      <t>表に当該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 xml:space="preserve">のステータスは変更される
</t>
    </r>
    <r>
      <rPr>
        <sz val="9"/>
        <color rgb="FFFF0000"/>
        <rFont val="ＭＳ Ｐゴシック"/>
        <family val="3"/>
        <charset val="128"/>
      </rPr>
      <t>・</t>
    </r>
    <r>
      <rPr>
        <sz val="9"/>
        <color rgb="FFFF0000"/>
        <rFont val="Calibri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ステータスは</t>
    </r>
    <r>
      <rPr>
        <sz val="9"/>
        <color rgb="FFFF0000"/>
        <rFont val="Calibri"/>
        <family val="2"/>
      </rPr>
      <t xml:space="preserve"> 2 (stopped)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更新日時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現在時刻</t>
    </r>
    <rPh sb="25" eb="26">
      <t>ヒョウ</t>
    </rPh>
    <rPh sb="27" eb="29">
      <t>トウガイ</t>
    </rPh>
    <rPh sb="39" eb="41">
      <t>ヘンコウ</t>
    </rPh>
    <rPh sb="68" eb="70">
      <t>コウシン</t>
    </rPh>
    <rPh sb="70" eb="72">
      <t>ニチジ</t>
    </rPh>
    <rPh sb="73" eb="75">
      <t>ゲンザイ</t>
    </rPh>
    <rPh sb="75" eb="77">
      <t>ジコク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</si>
  <si>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Node Master(</t>
    </r>
    <r>
      <rPr>
        <sz val="9"/>
        <rFont val="ＭＳ Ｐゴシック"/>
        <family val="3"/>
        <charset val="128"/>
      </rPr>
      <t>監視プロセス）により停止を検知され、</t>
    </r>
    <r>
      <rPr>
        <sz val="9"/>
        <rFont val="Calibri"/>
        <family val="2"/>
      </rPr>
      <t>DB node_storage_manager</t>
    </r>
    <r>
      <rPr>
        <sz val="9"/>
        <rFont val="ＭＳ Ｐゴシック"/>
        <family val="3"/>
        <charset val="128"/>
      </rPr>
      <t>表の当該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管理情報が更新される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</t>
    </r>
    <r>
      <rPr>
        <sz val="9"/>
        <rFont val="Calibri"/>
        <family val="2"/>
      </rPr>
      <t xml:space="preserve"> 4 (Suspending)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更新日時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現在時刻</t>
    </r>
    <rPh sb="14" eb="16">
      <t>カンシ</t>
    </rPh>
    <rPh sb="24" eb="26">
      <t>テイシ</t>
    </rPh>
    <rPh sb="27" eb="29">
      <t>ケンチ</t>
    </rPh>
    <rPh sb="55" eb="56">
      <t>ヒョウ</t>
    </rPh>
    <rPh sb="57" eb="59">
      <t>トウガイ</t>
    </rPh>
    <rPh sb="62" eb="64">
      <t>カンリ</t>
    </rPh>
    <rPh sb="64" eb="66">
      <t>ジョウホウ</t>
    </rPh>
    <rPh sb="67" eb="69">
      <t>コウシン</t>
    </rPh>
    <rPh sb="98" eb="100">
      <t>コウシン</t>
    </rPh>
    <rPh sb="100" eb="102">
      <t>ニチジ</t>
    </rPh>
    <rPh sb="103" eb="105">
      <t>ゲンザイ</t>
    </rPh>
    <rPh sb="105" eb="107">
      <t>ジコク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</si>
  <si>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</t>
    </r>
    <r>
      <rPr>
        <sz val="9"/>
        <color rgb="FF0070C0"/>
        <rFont val="ＭＳ Ｐゴシック"/>
        <family val="3"/>
        <charset val="128"/>
      </rPr>
      <t>成功</t>
    </r>
    <r>
      <rPr>
        <sz val="9"/>
        <rFont val="ＭＳ Ｐゴシック"/>
        <family val="3"/>
        <charset val="128"/>
      </rPr>
      <t>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表は更新されない</t>
    </r>
    <rPh sb="7" eb="9">
      <t>セイコウ</t>
    </rPh>
    <rPh sb="10" eb="12">
      <t>ヘンキャク</t>
    </rPh>
    <rPh sb="31" eb="32">
      <t>ヒョウ</t>
    </rPh>
    <rPh sb="33" eb="35">
      <t>コウシン</t>
    </rPh>
    <phoneticPr fontId="2"/>
  </si>
  <si>
    <r>
      <t>1. segments_info</t>
    </r>
    <r>
      <rPr>
        <sz val="9"/>
        <rFont val="ＭＳ Ｐゴシック"/>
        <family val="3"/>
        <charset val="128"/>
      </rPr>
      <t>表に存在する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を指定して、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サービス呼び出し</t>
    </r>
    <rPh sb="16" eb="17">
      <t>ヒョウ</t>
    </rPh>
    <rPh sb="18" eb="20">
      <t>ソンザイ</t>
    </rPh>
    <rPh sb="32" eb="34">
      <t>シテイ</t>
    </rPh>
    <rPh sb="43" eb="44">
      <t>ヨ</t>
    </rPh>
    <rPh sb="45" eb="46">
      <t>ダ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</si>
  <si>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</t>
    </r>
    <r>
      <rPr>
        <sz val="9"/>
        <color rgb="FF0070C0"/>
        <rFont val="ＭＳ Ｐゴシック"/>
        <family val="3"/>
        <charset val="128"/>
      </rPr>
      <t>失敗</t>
    </r>
    <r>
      <rPr>
        <sz val="9"/>
        <rFont val="ＭＳ Ｐゴシック"/>
        <family val="3"/>
        <charset val="128"/>
      </rPr>
      <t xml:space="preserve">が返却される </t>
    </r>
    <r>
      <rPr>
        <sz val="9"/>
        <color rgb="FF0070C0"/>
        <rFont val="ＭＳ Ｐゴシック"/>
        <family val="3"/>
        <charset val="128"/>
      </rPr>
      <t>（全失敗となる為）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にアサインされる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のストレージに当該セグメントファイルは作成されない</t>
    </r>
    <rPh sb="7" eb="9">
      <t>シッパイ</t>
    </rPh>
    <rPh sb="10" eb="12">
      <t>ヘンキャク</t>
    </rPh>
    <rPh sb="17" eb="18">
      <t>ゼン</t>
    </rPh>
    <rPh sb="18" eb="20">
      <t>シッパイ</t>
    </rPh>
    <rPh sb="23" eb="24">
      <t>タメ</t>
    </rPh>
    <rPh sb="41" eb="42">
      <t>ヒョウ</t>
    </rPh>
    <rPh sb="43" eb="45">
      <t>トウガイ</t>
    </rPh>
    <rPh sb="50" eb="52">
      <t>ジョウホウ</t>
    </rPh>
    <rPh sb="53" eb="55">
      <t>トウロク</t>
    </rPh>
    <rPh sb="76" eb="77">
      <t>ヒョウ</t>
    </rPh>
    <rPh sb="78" eb="80">
      <t>トウガイ</t>
    </rPh>
    <rPh sb="110" eb="112">
      <t>トウガイ</t>
    </rPh>
    <rPh sb="122" eb="124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</si>
  <si>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last_version = current + 1, last_ts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セイコウ</t>
    </rPh>
    <rPh sb="10" eb="12">
      <t>ヘンキャク</t>
    </rPh>
    <rPh sb="31" eb="32">
      <t>ヒョウ</t>
    </rPh>
    <rPh sb="33" eb="35">
      <t>トウガイ</t>
    </rPh>
    <rPh sb="40" eb="42">
      <t>ジョウホウ</t>
    </rPh>
    <rPh sb="43" eb="45">
      <t>コウシン</t>
    </rPh>
    <rPh sb="102" eb="103">
      <t>ヒョウ</t>
    </rPh>
    <rPh sb="104" eb="106">
      <t>トウガイ</t>
    </rPh>
    <rPh sb="115" eb="117">
      <t>ジョウホウ</t>
    </rPh>
    <rPh sb="118" eb="120">
      <t>コウシン</t>
    </rPh>
    <rPh sb="165" eb="167">
      <t>オウトウ</t>
    </rPh>
    <rPh sb="167" eb="169">
      <t>ジカン</t>
    </rPh>
    <rPh sb="170" eb="172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</si>
  <si>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BISON</t>
    </r>
    <r>
      <rPr>
        <sz val="9"/>
        <rFont val="ＭＳ Ｐゴシック"/>
        <family val="3"/>
        <charset val="128"/>
      </rPr>
      <t>テンプレートが返却される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上記で登録した</t>
    </r>
    <r>
      <rPr>
        <sz val="9"/>
        <rFont val="Calibri"/>
        <family val="2"/>
      </rPr>
      <t>BISON</t>
    </r>
    <r>
      <rPr>
        <sz val="9"/>
        <rFont val="ＭＳ Ｐゴシック"/>
        <family val="3"/>
        <charset val="128"/>
      </rPr>
      <t>テンプレートと一致すること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セイコウ</t>
    </rPh>
    <rPh sb="10" eb="12">
      <t>ヘンキャク</t>
    </rPh>
    <rPh sb="30" eb="32">
      <t>ヘンキャク</t>
    </rPh>
    <rPh sb="38" eb="40">
      <t>ジョウキ</t>
    </rPh>
    <rPh sb="41" eb="43">
      <t>トウロク</t>
    </rPh>
    <rPh sb="57" eb="59">
      <t>イッチ</t>
    </rPh>
    <rPh sb="66" eb="68">
      <t>オウトウ</t>
    </rPh>
    <rPh sb="68" eb="70">
      <t>ジカン</t>
    </rPh>
    <rPh sb="71" eb="73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</si>
  <si>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last_version = current + 1, last_ts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セイコウ</t>
    </rPh>
    <rPh sb="10" eb="12">
      <t>ヘンキャク</t>
    </rPh>
    <rPh sb="30" eb="31">
      <t>ヒョウ</t>
    </rPh>
    <rPh sb="32" eb="34">
      <t>トウガイ</t>
    </rPh>
    <rPh sb="39" eb="41">
      <t>ジョウホウ</t>
    </rPh>
    <rPh sb="42" eb="44">
      <t>コウシン</t>
    </rPh>
    <rPh sb="101" eb="102">
      <t>ヒョウ</t>
    </rPh>
    <rPh sb="103" eb="105">
      <t>トウガイ</t>
    </rPh>
    <rPh sb="114" eb="116">
      <t>ジョウホウ</t>
    </rPh>
    <rPh sb="117" eb="119">
      <t>コウシン</t>
    </rPh>
    <rPh sb="164" eb="166">
      <t>オウトウ</t>
    </rPh>
    <rPh sb="166" eb="168">
      <t>ジカン</t>
    </rPh>
    <rPh sb="169" eb="171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</si>
  <si>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DM</t>
    </r>
    <r>
      <rPr>
        <sz val="9"/>
        <color rgb="FFFF0000"/>
        <rFont val="ＭＳ Ｐゴシック"/>
        <family val="3"/>
        <charset val="128"/>
      </rPr>
      <t>からは成功が返却される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Working NSM</t>
    </r>
    <r>
      <rPr>
        <sz val="9"/>
        <rFont val="ＭＳ Ｐゴシック"/>
        <family val="3"/>
        <charset val="128"/>
      </rPr>
      <t>のみにアサインされる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アサインされた</t>
    </r>
    <r>
      <rPr>
        <sz val="9"/>
        <rFont val="Calibri"/>
        <family val="2"/>
      </rPr>
      <t>Working NSM</t>
    </r>
    <r>
      <rPr>
        <sz val="9"/>
        <rFont val="ＭＳ Ｐゴシック"/>
        <family val="3"/>
        <charset val="128"/>
      </rPr>
      <t>のストレージにセグメントファイルが作成される</t>
    </r>
    <rPh sb="7" eb="9">
      <t>セイコウ</t>
    </rPh>
    <rPh sb="10" eb="12">
      <t>ヘンキャク</t>
    </rPh>
    <rPh sb="31" eb="32">
      <t>ヒョウ</t>
    </rPh>
    <rPh sb="33" eb="35">
      <t>トウガイ</t>
    </rPh>
    <rPh sb="40" eb="42">
      <t>ジョウホウ</t>
    </rPh>
    <rPh sb="43" eb="45">
      <t>トウロク</t>
    </rPh>
    <rPh sb="66" eb="67">
      <t>ヒョウ</t>
    </rPh>
    <rPh sb="68" eb="70">
      <t>トウガイ</t>
    </rPh>
    <rPh sb="135" eb="137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</si>
  <si>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color rgb="FFFF0000"/>
        <rFont val="Calibri"/>
        <family val="2"/>
      </rPr>
      <t xml:space="preserve"> version = current + 17</t>
    </r>
    <r>
      <rPr>
        <sz val="9"/>
        <rFont val="Calibri"/>
        <family val="2"/>
      </rPr>
      <t xml:space="preserve">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last_version = current + 17</t>
    </r>
    <r>
      <rPr>
        <sz val="9"/>
        <rFont val="Calibri"/>
        <family val="2"/>
      </rPr>
      <t>, last_ts</t>
    </r>
    <rPh sb="6" eb="8">
      <t>セイコウ</t>
    </rPh>
    <rPh sb="9" eb="11">
      <t>ヘンキャク</t>
    </rPh>
    <rPh sb="30" eb="31">
      <t>ヒョウ</t>
    </rPh>
    <rPh sb="32" eb="34">
      <t>トウガイ</t>
    </rPh>
    <rPh sb="39" eb="41">
      <t>ジョウホウ</t>
    </rPh>
    <rPh sb="42" eb="44">
      <t>コウシン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</si>
  <si>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</t>
    </r>
    <r>
      <rPr>
        <sz val="9"/>
        <color rgb="FF0070C0"/>
        <rFont val="ＭＳ Ｐゴシック"/>
        <family val="3"/>
        <charset val="128"/>
      </rPr>
      <t>成功</t>
    </r>
    <r>
      <rPr>
        <sz val="9"/>
        <rFont val="ＭＳ Ｐゴシック"/>
        <family val="3"/>
        <charset val="128"/>
      </rPr>
      <t>が返却される</t>
    </r>
    <r>
      <rPr>
        <sz val="9"/>
        <color rgb="FF0070C0"/>
        <rFont val="ＭＳ Ｐゴシック"/>
        <family val="3"/>
        <charset val="128"/>
      </rPr>
      <t xml:space="preserve"> （NSMセグメント作成成功が１件でもあれば、成功とする）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にアサインされる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のストレージに当該セグメントファイルは作成されない</t>
    </r>
    <rPh sb="7" eb="9">
      <t>セイコウ</t>
    </rPh>
    <rPh sb="10" eb="12">
      <t>ヘンキャク</t>
    </rPh>
    <rPh sb="25" eb="27">
      <t>サクセイ</t>
    </rPh>
    <rPh sb="27" eb="29">
      <t>セイコウ</t>
    </rPh>
    <rPh sb="31" eb="32">
      <t>ケン</t>
    </rPh>
    <rPh sb="38" eb="40">
      <t>セイコウ</t>
    </rPh>
    <rPh sb="60" eb="61">
      <t>ヒョウ</t>
    </rPh>
    <rPh sb="62" eb="64">
      <t>トウガイ</t>
    </rPh>
    <rPh sb="69" eb="71">
      <t>ジョウホウ</t>
    </rPh>
    <rPh sb="72" eb="74">
      <t>トウロク</t>
    </rPh>
    <rPh sb="95" eb="96">
      <t>ヒョウ</t>
    </rPh>
    <rPh sb="97" eb="99">
      <t>トウガイ</t>
    </rPh>
    <rPh sb="129" eb="131">
      <t>トウガイ</t>
    </rPh>
    <rPh sb="141" eb="143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</si>
  <si>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</t>
    </r>
    <r>
      <rPr>
        <sz val="9"/>
        <color rgb="FF0070C0"/>
        <rFont val="ＭＳ Ｐゴシック"/>
        <family val="3"/>
        <charset val="128"/>
      </rPr>
      <t>失敗</t>
    </r>
    <r>
      <rPr>
        <sz val="9"/>
        <rFont val="ＭＳ Ｐゴシック"/>
        <family val="3"/>
        <charset val="128"/>
      </rPr>
      <t>が返却される</t>
    </r>
    <r>
      <rPr>
        <sz val="9"/>
        <color rgb="FF0070C0"/>
        <rFont val="ＭＳ Ｐゴシック"/>
        <family val="3"/>
        <charset val="128"/>
      </rPr>
      <t xml:space="preserve"> （全NSM失敗の為）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にアサインされる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のストレージに当該セグメントファイルは作成されない</t>
    </r>
    <rPh sb="7" eb="9">
      <t>シッパイ</t>
    </rPh>
    <rPh sb="10" eb="12">
      <t>ヘンキャク</t>
    </rPh>
    <rPh sb="17" eb="18">
      <t>ゼン</t>
    </rPh>
    <rPh sb="21" eb="23">
      <t>シッパイ</t>
    </rPh>
    <rPh sb="24" eb="25">
      <t>タメ</t>
    </rPh>
    <rPh sb="42" eb="43">
      <t>ヒョウ</t>
    </rPh>
    <rPh sb="44" eb="46">
      <t>トウガイ</t>
    </rPh>
    <rPh sb="51" eb="53">
      <t>ジョウホウ</t>
    </rPh>
    <rPh sb="54" eb="56">
      <t>トウロク</t>
    </rPh>
    <rPh sb="77" eb="78">
      <t>ヒョウ</t>
    </rPh>
    <rPh sb="79" eb="81">
      <t>トウガイ</t>
    </rPh>
    <rPh sb="111" eb="113">
      <t>トウガイ</t>
    </rPh>
    <rPh sb="123" eb="125">
      <t>サクセイ</t>
    </rPh>
    <phoneticPr fontId="2"/>
  </si>
  <si>
    <r>
      <rPr>
        <sz val="9"/>
        <color rgb="FFFF0000"/>
        <rFont val="Calibri"/>
        <family val="2"/>
      </rPr>
      <t xml:space="preserve">--- </t>
    </r>
    <r>
      <rPr>
        <sz val="9"/>
        <color rgb="FFFF0000"/>
        <rFont val="ＭＳ Ｐゴシック"/>
        <family val="3"/>
        <charset val="128"/>
      </rPr>
      <t>登録</t>
    </r>
    <r>
      <rPr>
        <sz val="9"/>
        <color rgb="FFFF0000"/>
        <rFont val="Calibri"/>
        <family val="2"/>
      </rPr>
      <t xml:space="preserve"> 1</t>
    </r>
    <r>
      <rPr>
        <sz val="9"/>
        <color rgb="FFFF0000"/>
        <rFont val="ＭＳ Ｐゴシック"/>
        <family val="3"/>
        <charset val="128"/>
      </rPr>
      <t>件毎に確認すること</t>
    </r>
    <r>
      <rPr>
        <sz val="9"/>
        <color rgb="FFFF0000"/>
        <rFont val="Calibri"/>
        <family val="2"/>
      </rPr>
      <t xml:space="preserve"> ---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color rgb="FFFF0000"/>
        <rFont val="ＭＳ Ｐゴシック"/>
        <family val="3"/>
        <charset val="128"/>
      </rPr>
      <t>・</t>
    </r>
    <r>
      <rPr>
        <sz val="9"/>
        <color rgb="FFFF0000"/>
        <rFont val="Calibri"/>
        <family val="2"/>
      </rPr>
      <t xml:space="preserve"> segment_loading</t>
    </r>
    <r>
      <rPr>
        <sz val="9"/>
        <color rgb="FFFF0000"/>
        <rFont val="ＭＳ Ｐゴシック"/>
        <family val="3"/>
        <charset val="128"/>
      </rPr>
      <t>表の</t>
    </r>
    <r>
      <rPr>
        <sz val="9"/>
        <color rgb="FFFF0000"/>
        <rFont val="Calibri"/>
        <family val="2"/>
      </rPr>
      <t>WorkingNSM</t>
    </r>
    <r>
      <rPr>
        <sz val="9"/>
        <color rgb="FFFF0000"/>
        <rFont val="ＭＳ Ｐゴシック"/>
        <family val="3"/>
        <charset val="128"/>
      </rPr>
      <t>のみ当該セグメント</t>
    </r>
    <r>
      <rPr>
        <sz val="9"/>
        <color rgb="FFFF0000"/>
        <rFont val="Calibri"/>
        <family val="2"/>
      </rPr>
      <t>/NSM</t>
    </r>
    <r>
      <rPr>
        <sz val="9"/>
        <color rgb="FFFF0000"/>
        <rFont val="ＭＳ Ｐゴシック"/>
        <family val="3"/>
        <charset val="128"/>
      </rPr>
      <t>情報が更新される
・</t>
    </r>
    <r>
      <rPr>
        <sz val="9"/>
        <color rgb="FFFF0000"/>
        <rFont val="Calibri"/>
        <family val="2"/>
      </rPr>
      <t xml:space="preserve"> node_storage_manager</t>
    </r>
    <r>
      <rPr>
        <sz val="9"/>
        <color rgb="FFFF0000"/>
        <rFont val="ＭＳ Ｐゴシック"/>
        <family val="3"/>
        <charset val="128"/>
      </rPr>
      <t>表の</t>
    </r>
    <r>
      <rPr>
        <sz val="9"/>
        <color rgb="FFFF0000"/>
        <rFont val="Calibri"/>
        <family val="2"/>
      </rPr>
      <t>StoppedNSM</t>
    </r>
    <r>
      <rPr>
        <sz val="9"/>
        <color rgb="FFFF0000"/>
        <rFont val="ＭＳ Ｐゴシック"/>
        <family val="3"/>
        <charset val="128"/>
      </rPr>
      <t>のみ</t>
    </r>
    <r>
      <rPr>
        <sz val="9"/>
        <color rgb="FFFF0000"/>
        <rFont val="Calibri"/>
        <family val="2"/>
      </rPr>
      <t xml:space="preserve">mail_flag = 'signal' </t>
    </r>
    <r>
      <rPr>
        <sz val="9"/>
        <color rgb="FFFF0000"/>
        <rFont val="ＭＳ Ｐゴシック"/>
        <family val="3"/>
        <charset val="128"/>
      </rPr>
      <t xml:space="preserve">に更新される
</t>
    </r>
    <r>
      <rPr>
        <sz val="9"/>
        <rFont val="ＭＳ Ｐゴシック"/>
        <family val="3"/>
        <charset val="128"/>
      </rPr>
      <t>・・</t>
    </r>
    <r>
      <rPr>
        <sz val="9"/>
        <rFont val="Calibri"/>
        <family val="2"/>
      </rPr>
      <t xml:space="preserve"> last_version = current + 1, last_ts</t>
    </r>
    <rPh sb="4" eb="6">
      <t>トウロク</t>
    </rPh>
    <rPh sb="8" eb="9">
      <t>ケン</t>
    </rPh>
    <rPh sb="9" eb="10">
      <t>ゴト</t>
    </rPh>
    <rPh sb="11" eb="13">
      <t>カクニン</t>
    </rPh>
    <rPh sb="29" eb="31">
      <t>セイコウ</t>
    </rPh>
    <rPh sb="32" eb="34">
      <t>ヘンキャク</t>
    </rPh>
    <rPh sb="53" eb="54">
      <t>ヒョウ</t>
    </rPh>
    <rPh sb="55" eb="57">
      <t>トウガイ</t>
    </rPh>
    <rPh sb="62" eb="64">
      <t>ジョウホウ</t>
    </rPh>
    <rPh sb="65" eb="67">
      <t>コウシン</t>
    </rPh>
    <rPh sb="124" eb="125">
      <t>ヒョウ</t>
    </rPh>
    <rPh sb="138" eb="140">
      <t>トウガイ</t>
    </rPh>
    <rPh sb="149" eb="151">
      <t>ジョウホウ</t>
    </rPh>
    <rPh sb="152" eb="154">
      <t>コウシン</t>
    </rPh>
    <rPh sb="216" eb="218">
      <t>コウシン</t>
    </rPh>
    <phoneticPr fontId="2"/>
  </si>
  <si>
    <r>
      <rPr>
        <sz val="9"/>
        <color rgb="FFFF0000"/>
        <rFont val="Calibri"/>
        <family val="2"/>
      </rPr>
      <t xml:space="preserve">--- </t>
    </r>
    <r>
      <rPr>
        <sz val="9"/>
        <color rgb="FFFF0000"/>
        <rFont val="ＭＳ Ｐゴシック"/>
        <family val="3"/>
        <charset val="128"/>
      </rPr>
      <t>削除</t>
    </r>
    <r>
      <rPr>
        <sz val="9"/>
        <color rgb="FFFF0000"/>
        <rFont val="Calibri"/>
        <family val="2"/>
      </rPr>
      <t xml:space="preserve"> 1</t>
    </r>
    <r>
      <rPr>
        <sz val="9"/>
        <color rgb="FFFF0000"/>
        <rFont val="ＭＳ Ｐゴシック"/>
        <family val="3"/>
        <charset val="128"/>
      </rPr>
      <t>件毎に確認すること</t>
    </r>
    <r>
      <rPr>
        <sz val="9"/>
        <color rgb="FFFF0000"/>
        <rFont val="Calibri"/>
        <family val="2"/>
      </rPr>
      <t xml:space="preserve"> ---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color rgb="FFFF0000"/>
        <rFont val="ＭＳ Ｐゴシック"/>
        <family val="3"/>
        <charset val="128"/>
      </rPr>
      <t>・</t>
    </r>
    <r>
      <rPr>
        <sz val="9"/>
        <color rgb="FFFF0000"/>
        <rFont val="Calibri"/>
        <family val="2"/>
      </rPr>
      <t xml:space="preserve"> segment_loading</t>
    </r>
    <r>
      <rPr>
        <sz val="9"/>
        <color rgb="FFFF0000"/>
        <rFont val="ＭＳ Ｐゴシック"/>
        <family val="3"/>
        <charset val="128"/>
      </rPr>
      <t>表の</t>
    </r>
    <r>
      <rPr>
        <sz val="9"/>
        <color rgb="FFFF0000"/>
        <rFont val="Calibri"/>
        <family val="2"/>
      </rPr>
      <t>WorkingNSM</t>
    </r>
    <r>
      <rPr>
        <sz val="9"/>
        <color rgb="FFFF0000"/>
        <rFont val="ＭＳ Ｐゴシック"/>
        <family val="3"/>
        <charset val="128"/>
      </rPr>
      <t>のみ当該セグメント</t>
    </r>
    <r>
      <rPr>
        <sz val="9"/>
        <color rgb="FFFF0000"/>
        <rFont val="Calibri"/>
        <family val="2"/>
      </rPr>
      <t>/NSM</t>
    </r>
    <r>
      <rPr>
        <sz val="9"/>
        <color rgb="FFFF0000"/>
        <rFont val="ＭＳ Ｐゴシック"/>
        <family val="3"/>
        <charset val="128"/>
      </rPr>
      <t>情報が更新される
・</t>
    </r>
    <r>
      <rPr>
        <sz val="9"/>
        <color rgb="FFFF0000"/>
        <rFont val="Calibri"/>
        <family val="2"/>
      </rPr>
      <t xml:space="preserve"> node_storage_manager</t>
    </r>
    <r>
      <rPr>
        <sz val="9"/>
        <color rgb="FFFF0000"/>
        <rFont val="ＭＳ Ｐゴシック"/>
        <family val="3"/>
        <charset val="128"/>
      </rPr>
      <t>表の</t>
    </r>
    <r>
      <rPr>
        <sz val="9"/>
        <color rgb="FFFF0000"/>
        <rFont val="Calibri"/>
        <family val="2"/>
      </rPr>
      <t>StoppedNSM</t>
    </r>
    <r>
      <rPr>
        <sz val="9"/>
        <color rgb="FFFF0000"/>
        <rFont val="ＭＳ Ｐゴシック"/>
        <family val="3"/>
        <charset val="128"/>
      </rPr>
      <t>のみ</t>
    </r>
    <r>
      <rPr>
        <sz val="9"/>
        <color rgb="FFFF0000"/>
        <rFont val="Calibri"/>
        <family val="2"/>
      </rPr>
      <t xml:space="preserve">mail_flag = 'signal' </t>
    </r>
    <r>
      <rPr>
        <sz val="9"/>
        <color rgb="FFFF0000"/>
        <rFont val="ＭＳ Ｐゴシック"/>
        <family val="3"/>
        <charset val="128"/>
      </rPr>
      <t xml:space="preserve">に更新される
</t>
    </r>
    <r>
      <rPr>
        <sz val="9"/>
        <rFont val="ＭＳ Ｐゴシック"/>
        <family val="3"/>
        <charset val="128"/>
      </rPr>
      <t>・・</t>
    </r>
    <r>
      <rPr>
        <sz val="9"/>
        <rFont val="Calibri"/>
        <family val="2"/>
      </rPr>
      <t xml:space="preserve"> last_version = current + 1, last_ts</t>
    </r>
    <rPh sb="4" eb="6">
      <t>サクジョ</t>
    </rPh>
    <rPh sb="8" eb="9">
      <t>ケン</t>
    </rPh>
    <rPh sb="9" eb="10">
      <t>ゴト</t>
    </rPh>
    <rPh sb="11" eb="13">
      <t>カクニン</t>
    </rPh>
    <rPh sb="29" eb="31">
      <t>セイコウ</t>
    </rPh>
    <rPh sb="32" eb="34">
      <t>ヘンキャク</t>
    </rPh>
    <rPh sb="53" eb="54">
      <t>ヒョウ</t>
    </rPh>
    <rPh sb="55" eb="57">
      <t>トウガイ</t>
    </rPh>
    <rPh sb="62" eb="64">
      <t>ジョウホウ</t>
    </rPh>
    <rPh sb="65" eb="67">
      <t>コウシン</t>
    </rPh>
    <rPh sb="124" eb="125">
      <t>ヒョウ</t>
    </rPh>
    <rPh sb="138" eb="140">
      <t>トウガイ</t>
    </rPh>
    <rPh sb="149" eb="151">
      <t>ジョウホウ</t>
    </rPh>
    <rPh sb="152" eb="154">
      <t>コウシン</t>
    </rPh>
    <rPh sb="216" eb="218">
      <t>コウシン</t>
    </rPh>
    <phoneticPr fontId="2"/>
  </si>
  <si>
    <r>
      <t>--- NSM</t>
    </r>
    <r>
      <rPr>
        <sz val="9"/>
        <rFont val="ＭＳ Ｐゴシック"/>
        <family val="3"/>
        <charset val="128"/>
      </rPr>
      <t>起動前</t>
    </r>
    <r>
      <rPr>
        <sz val="9"/>
        <rFont val="Calibri"/>
        <family val="2"/>
      </rPr>
      <t xml:space="preserve"> ---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</t>
    </r>
    <r>
      <rPr>
        <sz val="9"/>
        <color rgb="FFFF0000"/>
        <rFont val="ＭＳ Ｐゴシック"/>
        <family val="3"/>
        <charset val="128"/>
      </rPr>
      <t>即時</t>
    </r>
    <r>
      <rPr>
        <sz val="9"/>
        <rFont val="ＭＳ Ｐゴシック"/>
        <family val="3"/>
        <charset val="128"/>
      </rPr>
      <t>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color rgb="FFFF0000"/>
        <rFont val="Calibri"/>
        <family val="2"/>
      </rPr>
      <t xml:space="preserve"> version = current + 15</t>
    </r>
    <r>
      <rPr>
        <sz val="9"/>
        <rFont val="Calibri"/>
        <family val="2"/>
      </rPr>
      <t xml:space="preserve">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情報は更新されないこと
・</t>
    </r>
    <r>
      <rPr>
        <sz val="9"/>
        <rFont val="Calibri"/>
        <family val="2"/>
      </rPr>
      <t xml:space="preserve"> DB node_storage_manager</t>
    </r>
    <r>
      <rPr>
        <sz val="9"/>
        <rFont val="ＭＳ Ｐゴシック"/>
        <family val="3"/>
        <charset val="128"/>
      </rPr>
      <t>表に当該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情報は更新されないこと
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</t>
    </r>
    <r>
      <rPr>
        <sz val="9"/>
        <rFont val="Calibri"/>
        <family val="2"/>
      </rPr>
      <t xml:space="preserve"> 2 (stopped)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 xml:space="preserve">応答時間を記録すること
</t>
    </r>
    <r>
      <rPr>
        <sz val="9"/>
        <rFont val="Calibri"/>
        <family val="2"/>
      </rPr>
      <t xml:space="preserve">
--- NSM</t>
    </r>
    <r>
      <rPr>
        <sz val="9"/>
        <rFont val="ＭＳ Ｐゴシック"/>
        <family val="3"/>
        <charset val="128"/>
      </rPr>
      <t>起動後</t>
    </r>
    <r>
      <rPr>
        <sz val="9"/>
        <rFont val="Calibri"/>
        <family val="2"/>
      </rPr>
      <t xml:space="preserve"> ---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DB node_storage_manager</t>
    </r>
    <r>
      <rPr>
        <sz val="9"/>
        <rFont val="ＭＳ Ｐゴシック"/>
        <family val="3"/>
        <charset val="128"/>
      </rPr>
      <t>表の当該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情報が更新されること
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</t>
    </r>
    <r>
      <rPr>
        <sz val="9"/>
        <rFont val="Calibri"/>
        <family val="2"/>
      </rPr>
      <t xml:space="preserve"> 1 (working)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last_version = current + 15</t>
    </r>
    <r>
      <rPr>
        <sz val="9"/>
        <rFont val="Calibri"/>
        <family val="2"/>
      </rPr>
      <t>, last_ts</t>
    </r>
    <rPh sb="7" eb="9">
      <t>キドウ</t>
    </rPh>
    <rPh sb="9" eb="10">
      <t>マエ</t>
    </rPh>
    <rPh sb="22" eb="24">
      <t>ソクジ</t>
    </rPh>
    <rPh sb="24" eb="26">
      <t>セイコウ</t>
    </rPh>
    <rPh sb="27" eb="29">
      <t>ヘンキャク</t>
    </rPh>
    <rPh sb="48" eb="49">
      <t>ヒョウ</t>
    </rPh>
    <rPh sb="50" eb="52">
      <t>トウガイ</t>
    </rPh>
    <rPh sb="57" eb="59">
      <t>ジョウホウ</t>
    </rPh>
    <rPh sb="60" eb="62">
      <t>コウシン</t>
    </rPh>
    <rPh sb="133" eb="135">
      <t>ジョウホウ</t>
    </rPh>
    <rPh sb="136" eb="138">
      <t>コウシン</t>
    </rPh>
    <rPh sb="232" eb="234">
      <t>キドウ</t>
    </rPh>
    <rPh sb="234" eb="235">
      <t>ゴ</t>
    </rPh>
    <rPh sb="321" eb="322">
      <t>ヒョウ</t>
    </rPh>
    <rPh sb="323" eb="325">
      <t>トウガイ</t>
    </rPh>
    <rPh sb="334" eb="336">
      <t>ジョウホウ</t>
    </rPh>
    <rPh sb="337" eb="339">
      <t>コウシン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</si>
  <si>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復旧した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>Working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 xml:space="preserve">復旧したNSMにアサインされているSegmentに対して
   </t>
    </r>
    <r>
      <rPr>
        <sz val="9"/>
        <rFont val="Calibri"/>
        <family val="2"/>
      </rPr>
      <t>2</t>
    </r>
    <r>
      <rPr>
        <sz val="9"/>
        <rFont val="ＭＳ Ｐゴシック"/>
        <family val="3"/>
        <charset val="128"/>
      </rPr>
      <t>件登録
・</t>
    </r>
    <r>
      <rPr>
        <sz val="9"/>
        <rFont val="Calibri"/>
        <family val="2"/>
      </rPr>
      <t xml:space="preserve"> BIO_ID 010          </t>
    </r>
    <r>
      <rPr>
        <sz val="9"/>
        <rFont val="ＭＳ Ｐゴシック"/>
        <family val="3"/>
        <charset val="128"/>
      </rPr>
      <t>再利用登録
・</t>
    </r>
    <r>
      <rPr>
        <sz val="9"/>
        <rFont val="Calibri"/>
        <family val="2"/>
      </rPr>
      <t xml:space="preserve"> BIO_ID 011          </t>
    </r>
    <r>
      <rPr>
        <sz val="9"/>
        <rFont val="ＭＳ Ｐゴシック"/>
        <family val="3"/>
        <charset val="128"/>
      </rPr>
      <t>新規登録</t>
    </r>
    <r>
      <rPr>
        <sz val="9"/>
        <rFont val="Calibri"/>
        <family val="2"/>
      </rPr>
      <t/>
    </r>
    <rPh sb="3" eb="5">
      <t>フッキュウ</t>
    </rPh>
    <rPh sb="27" eb="29">
      <t>フッキュウ</t>
    </rPh>
    <rPh sb="52" eb="53">
      <t>タイ</t>
    </rPh>
    <rPh sb="61" eb="63">
      <t>トウロク</t>
    </rPh>
    <rPh sb="86" eb="89">
      <t>サイリヨウ</t>
    </rPh>
    <rPh sb="89" eb="91">
      <t>トウロク</t>
    </rPh>
    <rPh sb="114" eb="116">
      <t>シンキ</t>
    </rPh>
    <rPh sb="116" eb="118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</si>
  <si>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にアサインされる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のストレージに当該セグメントファイルが作成される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セイコウ</t>
    </rPh>
    <rPh sb="10" eb="12">
      <t>ヘンキャク</t>
    </rPh>
    <rPh sb="31" eb="32">
      <t>ヒョウ</t>
    </rPh>
    <rPh sb="33" eb="35">
      <t>トウガイ</t>
    </rPh>
    <rPh sb="40" eb="42">
      <t>ジョウホウ</t>
    </rPh>
    <rPh sb="43" eb="45">
      <t>トウロク</t>
    </rPh>
    <rPh sb="66" eb="67">
      <t>ヒョウ</t>
    </rPh>
    <rPh sb="68" eb="70">
      <t>トウガイ</t>
    </rPh>
    <rPh sb="100" eb="102">
      <t>トウガイ</t>
    </rPh>
    <rPh sb="112" eb="114">
      <t>サクセイ</t>
    </rPh>
    <rPh sb="120" eb="122">
      <t>オウトウ</t>
    </rPh>
    <rPh sb="122" eb="124">
      <t>ジカン</t>
    </rPh>
    <rPh sb="125" eb="127">
      <t>キロク</t>
    </rPh>
    <phoneticPr fontId="2"/>
  </si>
  <si>
    <r>
      <rPr>
        <sz val="9"/>
        <color rgb="FFFF0000"/>
        <rFont val="Calibri"/>
        <family val="2"/>
      </rPr>
      <t xml:space="preserve">--- </t>
    </r>
    <r>
      <rPr>
        <sz val="9"/>
        <color rgb="FFFF0000"/>
        <rFont val="ＭＳ Ｐゴシック"/>
        <family val="3"/>
        <charset val="128"/>
      </rPr>
      <t>登録</t>
    </r>
    <r>
      <rPr>
        <sz val="9"/>
        <color rgb="FFFF0000"/>
        <rFont val="Calibri"/>
        <family val="2"/>
      </rPr>
      <t xml:space="preserve"> 1</t>
    </r>
    <r>
      <rPr>
        <sz val="9"/>
        <color rgb="FFFF0000"/>
        <rFont val="ＭＳ Ｐゴシック"/>
        <family val="3"/>
        <charset val="128"/>
      </rPr>
      <t>件毎に確認すること</t>
    </r>
    <r>
      <rPr>
        <sz val="9"/>
        <color rgb="FFFF0000"/>
        <rFont val="Calibri"/>
        <family val="2"/>
      </rPr>
      <t xml:space="preserve"> ---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last_version = current + 1, last_ts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4" eb="6">
      <t>トウロク</t>
    </rPh>
    <rPh sb="8" eb="9">
      <t>ケン</t>
    </rPh>
    <rPh sb="9" eb="10">
      <t>ゴト</t>
    </rPh>
    <rPh sb="11" eb="13">
      <t>カクニン</t>
    </rPh>
    <rPh sb="29" eb="31">
      <t>セイコウ</t>
    </rPh>
    <rPh sb="32" eb="34">
      <t>ヘンキャク</t>
    </rPh>
    <rPh sb="53" eb="54">
      <t>ヒョウ</t>
    </rPh>
    <rPh sb="55" eb="57">
      <t>トウガイ</t>
    </rPh>
    <rPh sb="62" eb="64">
      <t>ジョウホウ</t>
    </rPh>
    <rPh sb="65" eb="67">
      <t>コウシン</t>
    </rPh>
    <rPh sb="124" eb="125">
      <t>ヒョウ</t>
    </rPh>
    <rPh sb="126" eb="128">
      <t>トウガイ</t>
    </rPh>
    <rPh sb="137" eb="139">
      <t>ジョウホウ</t>
    </rPh>
    <rPh sb="140" eb="142">
      <t>コウシン</t>
    </rPh>
    <rPh sb="187" eb="189">
      <t>オウトウ</t>
    </rPh>
    <rPh sb="189" eb="191">
      <t>ジカン</t>
    </rPh>
    <rPh sb="192" eb="194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</si>
  <si>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1</t>
    </r>
    <r>
      <rPr>
        <sz val="9"/>
        <color rgb="FFFF0000"/>
        <rFont val="ＭＳ Ｐゴシック"/>
        <family val="3"/>
        <charset val="128"/>
      </rPr>
      <t>台起動、</t>
    </r>
    <r>
      <rPr>
        <sz val="9"/>
        <color rgb="FFFF0000"/>
        <rFont val="Calibri"/>
        <family val="2"/>
      </rPr>
      <t>2</t>
    </r>
    <r>
      <rPr>
        <sz val="9"/>
        <color rgb="FFFF0000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新規セグメント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件作成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ANY</t>
    </r>
    <rPh sb="31" eb="32">
      <t>ダイ</t>
    </rPh>
    <rPh sb="32" eb="34">
      <t>キドウ</t>
    </rPh>
    <rPh sb="36" eb="37">
      <t>ダイ</t>
    </rPh>
    <rPh sb="37" eb="39">
      <t>テイシ</t>
    </rPh>
    <rPh sb="42" eb="44">
      <t>シンキ</t>
    </rPh>
    <rPh sb="50" eb="51">
      <t>ケン</t>
    </rPh>
    <rPh sb="51" eb="53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</si>
  <si>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3</t>
    </r>
    <r>
      <rPr>
        <sz val="9"/>
        <color rgb="FFFF0000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新規セグメント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件作成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ANY</t>
    </r>
    <rPh sb="31" eb="32">
      <t>ダイ</t>
    </rPh>
    <rPh sb="32" eb="34">
      <t>テイシ</t>
    </rPh>
    <rPh sb="37" eb="39">
      <t>シンキ</t>
    </rPh>
    <rPh sb="45" eb="46">
      <t>ケン</t>
    </rPh>
    <rPh sb="46" eb="48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</si>
  <si>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DM</t>
    </r>
    <r>
      <rPr>
        <sz val="9"/>
        <color rgb="FFFF0000"/>
        <rFont val="ＭＳ Ｐゴシック"/>
        <family val="3"/>
        <charset val="128"/>
      </rPr>
      <t>からは失敗が返却される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表、</t>
    </r>
    <r>
      <rPr>
        <sz val="9"/>
        <rFont val="Calibri"/>
        <family val="2"/>
      </rPr>
      <t>segment_loading</t>
    </r>
    <r>
      <rPr>
        <sz val="9"/>
        <rFont val="ＭＳ Ｐゴシック"/>
        <family val="3"/>
        <charset val="128"/>
      </rPr>
      <t>表の更新はなし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のストレージに当該セグメントファイルは作成されない</t>
    </r>
    <rPh sb="7" eb="9">
      <t>シッパイ</t>
    </rPh>
    <rPh sb="10" eb="12">
      <t>ヘンキャク</t>
    </rPh>
    <rPh sb="31" eb="32">
      <t>ヒョウ</t>
    </rPh>
    <rPh sb="48" eb="49">
      <t>ヒョウ</t>
    </rPh>
    <rPh sb="50" eb="52">
      <t>コウシン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</si>
  <si>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一部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セグメントファイル作成エラー
・</t>
    </r>
    <r>
      <rPr>
        <sz val="9"/>
        <color rgb="FFFF0000"/>
        <rFont val="Calibri"/>
        <family val="2"/>
      </rPr>
      <t xml:space="preserve"> sync_mode = ANY</t>
    </r>
    <rPh sb="2" eb="4">
      <t>イチブ</t>
    </rPh>
    <rPh sb="16" eb="18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</si>
  <si>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セグメントファイル作成エラー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ANY</t>
    </r>
    <rPh sb="2" eb="3">
      <t>ゼン</t>
    </rPh>
    <rPh sb="15" eb="17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</si>
  <si>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node_storage_manager</t>
    </r>
    <r>
      <rPr>
        <sz val="9"/>
        <rFont val="ＭＳ Ｐゴシック"/>
        <family val="3"/>
        <charset val="128"/>
      </rPr>
      <t>表に当該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ステータスは</t>
    </r>
    <r>
      <rPr>
        <sz val="9"/>
        <rFont val="Calibri"/>
        <family val="2"/>
      </rPr>
      <t xml:space="preserve"> 1 (working)
</t>
    </r>
    <r>
      <rPr>
        <sz val="9"/>
        <rFont val="ＭＳ Ｐゴシック"/>
        <family val="3"/>
        <charset val="128"/>
      </rPr>
      <t>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更新日時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現在時刻
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のストレージに当該セグメントファイルが作成される</t>
    </r>
    <phoneticPr fontId="2"/>
  </si>
  <si>
    <r>
      <t xml:space="preserve">1DM - </t>
    </r>
    <r>
      <rPr>
        <sz val="14"/>
        <color theme="8"/>
        <rFont val="Calibri"/>
        <family val="2"/>
      </rPr>
      <t>3NSM</t>
    </r>
    <r>
      <rPr>
        <sz val="14"/>
        <rFont val="Calibri"/>
        <family val="2"/>
      </rPr>
      <t xml:space="preserve"> : NSM</t>
    </r>
    <r>
      <rPr>
        <sz val="14"/>
        <rFont val="ＭＳ Ｐゴシック"/>
        <family val="3"/>
        <charset val="128"/>
      </rPr>
      <t>一部オフライン</t>
    </r>
    <r>
      <rPr>
        <sz val="14"/>
        <rFont val="Calibri"/>
        <family val="2"/>
      </rPr>
      <t>Sync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sync_mode = ANY(default)</t>
    </r>
    <rPh sb="16" eb="18">
      <t>イチブ</t>
    </rPh>
    <phoneticPr fontId="2"/>
  </si>
  <si>
    <r>
      <t xml:space="preserve">1DM - </t>
    </r>
    <r>
      <rPr>
        <sz val="14"/>
        <color theme="8"/>
        <rFont val="Calibri"/>
        <family val="2"/>
      </rPr>
      <t>3NSM</t>
    </r>
    <r>
      <rPr>
        <sz val="14"/>
        <rFont val="Calibri"/>
        <family val="2"/>
      </rPr>
      <t xml:space="preserve"> : NSM</t>
    </r>
    <r>
      <rPr>
        <sz val="14"/>
        <rFont val="ＭＳ Ｐゴシック"/>
        <family val="3"/>
        <charset val="128"/>
      </rPr>
      <t>キャッチアップ</t>
    </r>
    <r>
      <rPr>
        <sz val="14"/>
        <rFont val="Calibri"/>
        <family val="2"/>
      </rPr>
      <t>Sync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sync_mode = ANY(default)</t>
    </r>
    <phoneticPr fontId="2"/>
  </si>
  <si>
    <t>セグメント作成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</si>
  <si>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node_storage_manager</t>
    </r>
    <r>
      <rPr>
        <sz val="9"/>
        <rFont val="ＭＳ Ｐゴシック"/>
        <family val="3"/>
        <charset val="128"/>
      </rPr>
      <t>表に当該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ステータスは</t>
    </r>
    <r>
      <rPr>
        <sz val="9"/>
        <rFont val="Calibri"/>
        <family val="2"/>
      </rPr>
      <t xml:space="preserve"> 1 (working)
</t>
    </r>
    <r>
      <rPr>
        <sz val="9"/>
        <rFont val="ＭＳ Ｐゴシック"/>
        <family val="3"/>
        <charset val="128"/>
      </rPr>
      <t>・・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更新日時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現在時刻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起動した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のストレージに当該セグメントファイルが作成される</t>
    </r>
    <rPh sb="75" eb="77">
      <t>キドウ</t>
    </rPh>
    <phoneticPr fontId="2"/>
  </si>
  <si>
    <r>
      <t xml:space="preserve">0. </t>
    </r>
    <r>
      <rPr>
        <sz val="9"/>
        <rFont val="ＭＳ Ｐゴシック"/>
        <family val="3"/>
        <charset val="128"/>
      </rPr>
      <t>項番</t>
    </r>
    <r>
      <rPr>
        <sz val="9"/>
        <rFont val="Calibri"/>
        <family val="2"/>
      </rPr>
      <t>4-1</t>
    </r>
    <r>
      <rPr>
        <sz val="9"/>
        <rFont val="ＭＳ Ｐゴシック"/>
        <family val="3"/>
        <charset val="128"/>
      </rPr>
      <t>を実行</t>
    </r>
    <r>
      <rPr>
        <sz val="9"/>
        <rFont val="Calibri"/>
        <family val="2"/>
      </rPr>
      <t xml:space="preserve">
1. </t>
    </r>
    <r>
      <rPr>
        <sz val="9"/>
        <rFont val="ＭＳ Ｐゴシック"/>
        <family val="3"/>
        <charset val="128"/>
      </rPr>
      <t>停止していた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を起動する</t>
    </r>
    <rPh sb="3" eb="5">
      <t>コウバン</t>
    </rPh>
    <rPh sb="9" eb="11">
      <t>ジッコウ</t>
    </rPh>
    <rPh sb="15" eb="17">
      <t>テイシ</t>
    </rPh>
    <rPh sb="25" eb="27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</si>
  <si>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件取得
・</t>
    </r>
    <r>
      <rPr>
        <sz val="9"/>
        <color rgb="FFFF0000"/>
        <rFont val="Calibri"/>
        <family val="2"/>
      </rPr>
      <t xml:space="preserve"> sync_mode = ANY</t>
    </r>
    <rPh sb="7" eb="8">
      <t>ゴト</t>
    </rPh>
    <rPh sb="10" eb="11">
      <t>ケン</t>
    </rPh>
    <rPh sb="11" eb="13">
      <t>シュトク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</si>
  <si>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3</t>
    </r>
    <r>
      <rPr>
        <sz val="9"/>
        <color rgb="FFFF0000"/>
        <rFont val="ＭＳ Ｐゴシック"/>
        <family val="3"/>
        <charset val="128"/>
      </rPr>
      <t>台起動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新規セグメント</t>
    </r>
    <r>
      <rPr>
        <sz val="9"/>
        <rFont val="Calibri"/>
        <family val="2"/>
      </rPr>
      <t>3</t>
    </r>
    <r>
      <rPr>
        <sz val="9"/>
        <rFont val="ＭＳ Ｐゴシック"/>
        <family val="3"/>
        <charset val="128"/>
      </rPr>
      <t>件作成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ALL</t>
    </r>
    <rPh sb="31" eb="32">
      <t>ダイ</t>
    </rPh>
    <rPh sb="32" eb="34">
      <t>キドウ</t>
    </rPh>
    <rPh sb="37" eb="39">
      <t>シンキ</t>
    </rPh>
    <rPh sb="45" eb="46">
      <t>ケン</t>
    </rPh>
    <rPh sb="46" eb="48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</si>
  <si>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2</t>
    </r>
    <r>
      <rPr>
        <sz val="9"/>
        <color rgb="FFFF0000"/>
        <rFont val="ＭＳ Ｐゴシック"/>
        <family val="3"/>
        <charset val="128"/>
      </rPr>
      <t>台起動、</t>
    </r>
    <r>
      <rPr>
        <sz val="9"/>
        <color rgb="FFFF0000"/>
        <rFont val="Calibri"/>
        <family val="2"/>
      </rPr>
      <t>1</t>
    </r>
    <r>
      <rPr>
        <sz val="9"/>
        <color rgb="FFFF0000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新規セグメント</t>
    </r>
    <r>
      <rPr>
        <sz val="9"/>
        <rFont val="Calibri"/>
        <family val="2"/>
      </rPr>
      <t>3</t>
    </r>
    <r>
      <rPr>
        <sz val="9"/>
        <rFont val="ＭＳ Ｐゴシック"/>
        <family val="3"/>
        <charset val="128"/>
      </rPr>
      <t>件作成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ALL</t>
    </r>
    <rPh sb="31" eb="32">
      <t>ダイ</t>
    </rPh>
    <rPh sb="32" eb="34">
      <t>キドウ</t>
    </rPh>
    <rPh sb="36" eb="37">
      <t>ダイ</t>
    </rPh>
    <rPh sb="37" eb="39">
      <t>テイシ</t>
    </rPh>
    <rPh sb="42" eb="44">
      <t>シンキ</t>
    </rPh>
    <rPh sb="50" eb="51">
      <t>ケン</t>
    </rPh>
    <rPh sb="51" eb="53">
      <t>サクセイ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</si>
  <si>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 xml:space="preserve">であること
</t>
    </r>
    <r>
      <rPr>
        <sz val="9"/>
        <rFont val="Calibri"/>
        <family val="2"/>
      </rPr>
      <t xml:space="preserve">2. </t>
    </r>
    <r>
      <rPr>
        <sz val="9"/>
        <rFont val="ＭＳ Ｐゴシック"/>
        <family val="3"/>
        <charset val="128"/>
      </rPr>
      <t>任意の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を指定して、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 xml:space="preserve">サービス呼び出し
</t>
    </r>
    <r>
      <rPr>
        <sz val="9"/>
        <rFont val="Calibri"/>
        <family val="2"/>
      </rPr>
      <t xml:space="preserve">3. </t>
    </r>
    <r>
      <rPr>
        <sz val="9"/>
        <rFont val="ＭＳ Ｐゴシック"/>
        <family val="3"/>
        <charset val="128"/>
      </rPr>
      <t>セグメントサイズは</t>
    </r>
    <r>
      <rPr>
        <sz val="9"/>
        <rFont val="Calibri"/>
        <family val="2"/>
      </rPr>
      <t>3</t>
    </r>
    <r>
      <rPr>
        <sz val="9"/>
        <rFont val="ＭＳ Ｐゴシック"/>
        <family val="3"/>
        <charset val="128"/>
      </rPr>
      <t>万件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約</t>
    </r>
    <r>
      <rPr>
        <sz val="9"/>
        <rFont val="Calibri"/>
        <family val="2"/>
      </rPr>
      <t>1G)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</si>
  <si>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DM</t>
    </r>
    <r>
      <rPr>
        <sz val="9"/>
        <color rgb="FFFF0000"/>
        <rFont val="ＭＳ Ｐゴシック"/>
        <family val="3"/>
        <charset val="128"/>
      </rPr>
      <t>からは成功が返却される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表に当該セグメント情報が登録される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表に当該セグメントが</t>
    </r>
    <r>
      <rPr>
        <sz val="9"/>
        <rFont val="Calibri"/>
        <family val="2"/>
      </rPr>
      <t>RAID-3</t>
    </r>
    <r>
      <rPr>
        <sz val="9"/>
        <rFont val="ＭＳ Ｐゴシック"/>
        <family val="3"/>
        <charset val="128"/>
      </rPr>
      <t>で全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にアサインされる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各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>のストレージにアサインされたセグメントファイルが作成される</t>
    </r>
    <rPh sb="7" eb="9">
      <t>セイコウ</t>
    </rPh>
    <rPh sb="10" eb="12">
      <t>ヘンキャク</t>
    </rPh>
    <rPh sb="31" eb="32">
      <t>ヒョウ</t>
    </rPh>
    <rPh sb="33" eb="35">
      <t>トウガイ</t>
    </rPh>
    <rPh sb="40" eb="42">
      <t>ジョウホウ</t>
    </rPh>
    <rPh sb="43" eb="45">
      <t>トウロク</t>
    </rPh>
    <phoneticPr fontId="2"/>
  </si>
  <si>
    <r>
      <rPr>
        <sz val="9"/>
        <color rgb="FFFF0000"/>
        <rFont val="Calibri"/>
        <family val="2"/>
      </rPr>
      <t xml:space="preserve">--- </t>
    </r>
    <r>
      <rPr>
        <sz val="9"/>
        <color rgb="FFFF0000"/>
        <rFont val="ＭＳ Ｐゴシック"/>
        <family val="3"/>
        <charset val="128"/>
      </rPr>
      <t>削除</t>
    </r>
    <r>
      <rPr>
        <sz val="9"/>
        <color rgb="FFFF0000"/>
        <rFont val="Calibri"/>
        <family val="2"/>
      </rPr>
      <t xml:space="preserve"> 1</t>
    </r>
    <r>
      <rPr>
        <sz val="9"/>
        <color rgb="FFFF0000"/>
        <rFont val="ＭＳ Ｐゴシック"/>
        <family val="3"/>
        <charset val="128"/>
      </rPr>
      <t>件毎に確認すること</t>
    </r>
    <r>
      <rPr>
        <sz val="9"/>
        <color rgb="FFFF0000"/>
        <rFont val="Calibri"/>
        <family val="2"/>
      </rPr>
      <t xml:space="preserve"> ---</t>
    </r>
    <r>
      <rPr>
        <sz val="9"/>
        <rFont val="Calibri"/>
        <family val="2"/>
      </rPr>
      <t xml:space="preserve">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からは成功が返却される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表の当該セグメント情報が更新される
・・</t>
    </r>
    <r>
      <rPr>
        <sz val="9"/>
        <rFont val="Calibri"/>
        <family val="2"/>
      </rPr>
      <t xml:space="preserve"> version = current + 1, update_ts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segment_loading</t>
    </r>
    <r>
      <rPr>
        <sz val="9"/>
        <rFont val="ＭＳ Ｐゴシック"/>
        <family val="3"/>
        <charset val="128"/>
      </rPr>
      <t>表の当該セグメント</t>
    </r>
    <r>
      <rPr>
        <sz val="9"/>
        <rFont val="Calibri"/>
        <family val="2"/>
      </rPr>
      <t>/NSM</t>
    </r>
    <r>
      <rPr>
        <sz val="9"/>
        <rFont val="ＭＳ Ｐゴシック"/>
        <family val="3"/>
        <charset val="128"/>
      </rPr>
      <t>情報が更新される
・・</t>
    </r>
    <r>
      <rPr>
        <sz val="9"/>
        <rFont val="Calibri"/>
        <family val="2"/>
      </rPr>
      <t xml:space="preserve"> last_version = current + 1, last_ts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4" eb="6">
      <t>サクジョ</t>
    </rPh>
    <rPh sb="29" eb="31">
      <t>セイコウ</t>
    </rPh>
    <rPh sb="32" eb="34">
      <t>ヘンキャク</t>
    </rPh>
    <rPh sb="53" eb="54">
      <t>ヒョウ</t>
    </rPh>
    <rPh sb="55" eb="57">
      <t>トウガイ</t>
    </rPh>
    <rPh sb="62" eb="64">
      <t>ジョウホウ</t>
    </rPh>
    <rPh sb="65" eb="67">
      <t>コウシン</t>
    </rPh>
    <rPh sb="124" eb="125">
      <t>ヒョウ</t>
    </rPh>
    <rPh sb="126" eb="128">
      <t>トウガイ</t>
    </rPh>
    <rPh sb="137" eb="139">
      <t>ジョウホウ</t>
    </rPh>
    <rPh sb="140" eb="142">
      <t>コウシン</t>
    </rPh>
    <rPh sb="187" eb="189">
      <t>オウトウ</t>
    </rPh>
    <rPh sb="189" eb="191">
      <t>ジカン</t>
    </rPh>
    <rPh sb="192" eb="194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</si>
  <si>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件登録
・</t>
    </r>
    <r>
      <rPr>
        <sz val="9"/>
        <color rgb="FFFF0000"/>
        <rFont val="Calibri"/>
        <family val="2"/>
      </rPr>
      <t xml:space="preserve"> sync_mode = ALL</t>
    </r>
    <rPh sb="7" eb="8">
      <t>ゴト</t>
    </rPh>
    <rPh sb="10" eb="11">
      <t>ケン</t>
    </rPh>
    <rPh sb="11" eb="13">
      <t>トウロク</t>
    </rPh>
    <phoneticPr fontId="2"/>
  </si>
  <si>
    <r>
      <t>1. NSM</t>
    </r>
    <r>
      <rPr>
        <sz val="9"/>
        <rFont val="ＭＳ Ｐゴシック"/>
        <family val="3"/>
        <charset val="128"/>
      </rPr>
      <t>は起動中</t>
    </r>
    <r>
      <rPr>
        <sz val="9"/>
        <rFont val="Calibri"/>
        <family val="2"/>
      </rPr>
      <t>(Working)</t>
    </r>
    <r>
      <rPr>
        <sz val="9"/>
        <rFont val="ＭＳ Ｐゴシック"/>
        <family val="3"/>
        <charset val="128"/>
      </rPr>
      <t>であること</t>
    </r>
    <r>
      <rPr>
        <sz val="9"/>
        <rFont val="Calibri"/>
        <family val="2"/>
      </rPr>
      <t xml:space="preserve">
2. </t>
    </r>
    <r>
      <rPr>
        <sz val="9"/>
        <rFont val="ＭＳ Ｐゴシック"/>
        <family val="3"/>
        <charset val="128"/>
      </rPr>
      <t>登録済みに対して、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サービス呼び出し</t>
    </r>
    <r>
      <rPr>
        <sz val="9"/>
        <rFont val="Calibri"/>
        <family val="2"/>
      </rPr>
      <t/>
    </r>
    <rPh sb="7" eb="9">
      <t>キドウ</t>
    </rPh>
    <rPh sb="9" eb="10">
      <t>チュウ</t>
    </rPh>
    <rPh sb="28" eb="30">
      <t>トウロク</t>
    </rPh>
    <rPh sb="30" eb="31">
      <t>ズ</t>
    </rPh>
    <rPh sb="43" eb="44">
      <t>ヨ</t>
    </rPh>
    <rPh sb="45" eb="46">
      <t>ダ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</si>
  <si>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 2</t>
    </r>
    <r>
      <rPr>
        <sz val="9"/>
        <rFont val="ＭＳ Ｐゴシック"/>
        <family val="3"/>
        <charset val="128"/>
      </rPr>
      <t>台起動、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台停止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件削除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ANY</t>
    </r>
    <rPh sb="31" eb="32">
      <t>ダイ</t>
    </rPh>
    <rPh sb="32" eb="34">
      <t>キドウ</t>
    </rPh>
    <rPh sb="36" eb="37">
      <t>ダイ</t>
    </rPh>
    <rPh sb="37" eb="39">
      <t>テイシ</t>
    </rPh>
    <rPh sb="47" eb="48">
      <t>ゴト</t>
    </rPh>
    <rPh sb="50" eb="51">
      <t>ケン</t>
    </rPh>
    <rPh sb="51" eb="53">
      <t>サクジョ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</si>
  <si>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 2</t>
    </r>
    <r>
      <rPr>
        <sz val="9"/>
        <rFont val="ＭＳ Ｐゴシック"/>
        <family val="3"/>
        <charset val="128"/>
      </rPr>
      <t>台起動、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台停止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件登録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ANY</t>
    </r>
    <rPh sb="31" eb="32">
      <t>ダイ</t>
    </rPh>
    <rPh sb="32" eb="34">
      <t>キドウ</t>
    </rPh>
    <rPh sb="36" eb="37">
      <t>ダイ</t>
    </rPh>
    <rPh sb="37" eb="39">
      <t>テイシ</t>
    </rPh>
    <rPh sb="47" eb="48">
      <t>ゴト</t>
    </rPh>
    <rPh sb="50" eb="51">
      <t>ケン</t>
    </rPh>
    <rPh sb="51" eb="53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</si>
  <si>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件取得
・</t>
    </r>
    <r>
      <rPr>
        <sz val="9"/>
        <color rgb="FFFF0000"/>
        <rFont val="Calibri"/>
        <family val="2"/>
      </rPr>
      <t xml:space="preserve"> sync_mode = ALL</t>
    </r>
    <rPh sb="7" eb="8">
      <t>ゴト</t>
    </rPh>
    <rPh sb="10" eb="11">
      <t>ケン</t>
    </rPh>
    <rPh sb="11" eb="13">
      <t>シュトク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</si>
  <si>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件削除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ALL</t>
    </r>
    <rPh sb="7" eb="8">
      <t>ゴト</t>
    </rPh>
    <rPh sb="10" eb="11">
      <t>ケン</t>
    </rPh>
    <rPh sb="11" eb="13">
      <t>サクジョ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</si>
  <si>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2</t>
    </r>
    <r>
      <rPr>
        <sz val="9"/>
        <color rgb="FFFF0000"/>
        <rFont val="ＭＳ Ｐゴシック"/>
        <family val="3"/>
        <charset val="128"/>
      </rPr>
      <t>台起動、</t>
    </r>
    <r>
      <rPr>
        <sz val="9"/>
        <color rgb="FFFF0000"/>
        <rFont val="Calibri"/>
        <family val="2"/>
      </rPr>
      <t>1</t>
    </r>
    <r>
      <rPr>
        <sz val="9"/>
        <color rgb="FFFF0000"/>
        <rFont val="ＭＳ Ｐゴシック"/>
        <family val="3"/>
        <charset val="128"/>
      </rPr>
      <t>台停止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件登録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ALL</t>
    </r>
    <rPh sb="31" eb="32">
      <t>ダイ</t>
    </rPh>
    <rPh sb="32" eb="34">
      <t>キドウ</t>
    </rPh>
    <rPh sb="36" eb="37">
      <t>ダイ</t>
    </rPh>
    <rPh sb="37" eb="39">
      <t>テイシ</t>
    </rPh>
    <rPh sb="47" eb="48">
      <t>ゴト</t>
    </rPh>
    <rPh sb="50" eb="51">
      <t>ケン</t>
    </rPh>
    <rPh sb="51" eb="53">
      <t>トウロク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</si>
  <si>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全</t>
    </r>
    <r>
      <rPr>
        <sz val="9"/>
        <rFont val="Calibri"/>
        <family val="2"/>
      </rPr>
      <t>NSM</t>
    </r>
    <r>
      <rPr>
        <sz val="9"/>
        <rFont val="ＭＳ Ｐゴシック"/>
        <family val="3"/>
        <charset val="128"/>
      </rPr>
      <t xml:space="preserve">起動
</t>
    </r>
    <r>
      <rPr>
        <sz val="9"/>
        <rFont val="Calibri"/>
        <family val="2"/>
      </rPr>
      <t>2. 3</t>
    </r>
    <r>
      <rPr>
        <sz val="9"/>
        <rFont val="ＭＳ Ｐゴシック"/>
        <family val="3"/>
        <charset val="128"/>
      </rPr>
      <t xml:space="preserve">つのセグメントを作成
</t>
    </r>
    <r>
      <rPr>
        <sz val="9"/>
        <rFont val="Calibri"/>
        <family val="2"/>
      </rPr>
      <t>3. NSM 1</t>
    </r>
    <r>
      <rPr>
        <sz val="9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 (Stopped)
4. 3</t>
    </r>
    <r>
      <rPr>
        <sz val="9"/>
        <rFont val="ＭＳ Ｐゴシック"/>
        <family val="3"/>
        <charset val="128"/>
      </rPr>
      <t>つの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に対して、登録サービス呼び出し</t>
    </r>
    <r>
      <rPr>
        <sz val="9"/>
        <rFont val="Calibri"/>
        <family val="2"/>
      </rPr>
      <t/>
    </r>
    <rPh sb="3" eb="4">
      <t>ゼン</t>
    </rPh>
    <rPh sb="7" eb="9">
      <t>キドウ</t>
    </rPh>
    <rPh sb="22" eb="24">
      <t>サクセイ</t>
    </rPh>
    <rPh sb="33" eb="34">
      <t>ダイ</t>
    </rPh>
    <rPh sb="34" eb="36">
      <t>テイシ</t>
    </rPh>
    <rPh sb="67" eb="69">
      <t>トウロク</t>
    </rPh>
    <rPh sb="73" eb="74">
      <t>ヨ</t>
    </rPh>
    <rPh sb="75" eb="76">
      <t>ダ</t>
    </rPh>
    <phoneticPr fontId="2"/>
  </si>
  <si>
    <r>
      <t>1. NSM 1</t>
    </r>
    <r>
      <rPr>
        <sz val="9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 (Stopped)
2. 3</t>
    </r>
    <r>
      <rPr>
        <sz val="9"/>
        <rFont val="ＭＳ Ｐゴシック"/>
        <family val="3"/>
        <charset val="128"/>
      </rPr>
      <t>つの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に対して、取得サービス呼び出し</t>
    </r>
    <r>
      <rPr>
        <sz val="9"/>
        <rFont val="Calibri"/>
        <family val="2"/>
      </rPr>
      <t/>
    </r>
    <rPh sb="42" eb="44">
      <t>シュトク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</si>
  <si>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Redundancy 2 (RAID-3)
</t>
    </r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NSM 2</t>
    </r>
    <r>
      <rPr>
        <sz val="9"/>
        <color rgb="FFFF0000"/>
        <rFont val="ＭＳ Ｐゴシック"/>
        <family val="3"/>
        <charset val="128"/>
      </rPr>
      <t>台起動、</t>
    </r>
    <r>
      <rPr>
        <sz val="9"/>
        <color rgb="FFFF0000"/>
        <rFont val="Calibri"/>
        <family val="2"/>
      </rPr>
      <t>1</t>
    </r>
    <r>
      <rPr>
        <sz val="9"/>
        <color rgb="FFFF0000"/>
        <rFont val="ＭＳ Ｐゴシック"/>
        <family val="3"/>
        <charset val="128"/>
      </rPr>
      <t>台停止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件削除
・</t>
    </r>
    <r>
      <rPr>
        <sz val="9"/>
        <color rgb="FFFF0000"/>
        <rFont val="Calibri"/>
        <family val="2"/>
      </rPr>
      <t xml:space="preserve"> sync_mode = ALL</t>
    </r>
    <rPh sb="31" eb="32">
      <t>ダイ</t>
    </rPh>
    <rPh sb="32" eb="34">
      <t>キドウ</t>
    </rPh>
    <rPh sb="36" eb="37">
      <t>ダイ</t>
    </rPh>
    <rPh sb="37" eb="39">
      <t>テイシ</t>
    </rPh>
    <rPh sb="47" eb="48">
      <t>ゴト</t>
    </rPh>
    <rPh sb="50" eb="51">
      <t>ケン</t>
    </rPh>
    <rPh sb="51" eb="53">
      <t>サクジョ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</si>
  <si>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からは失敗が返却される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表、</t>
    </r>
    <r>
      <rPr>
        <sz val="9"/>
        <rFont val="Calibri"/>
        <family val="2"/>
      </rPr>
      <t>segment_loading</t>
    </r>
    <r>
      <rPr>
        <sz val="9"/>
        <rFont val="ＭＳ Ｐゴシック"/>
        <family val="3"/>
        <charset val="128"/>
      </rPr>
      <t>表の更新はなし</t>
    </r>
    <rPh sb="5" eb="7">
      <t>シッパイ</t>
    </rPh>
    <rPh sb="8" eb="10">
      <t>ヘンキャク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</si>
  <si>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からは失敗が返却される
・</t>
    </r>
    <r>
      <rPr>
        <sz val="9"/>
        <rFont val="Calibri"/>
        <family val="2"/>
      </rPr>
      <t xml:space="preserve"> segments_info</t>
    </r>
    <r>
      <rPr>
        <sz val="9"/>
        <rFont val="ＭＳ Ｐゴシック"/>
        <family val="3"/>
        <charset val="128"/>
      </rPr>
      <t>表、</t>
    </r>
    <r>
      <rPr>
        <sz val="9"/>
        <rFont val="Calibri"/>
        <family val="2"/>
      </rPr>
      <t>segment_loading</t>
    </r>
    <r>
      <rPr>
        <sz val="9"/>
        <rFont val="ＭＳ Ｐゴシック"/>
        <family val="3"/>
        <charset val="128"/>
      </rPr>
      <t>表の更新はなし</t>
    </r>
    <rPh sb="5" eb="7">
      <t>シッパイ</t>
    </rPh>
    <rPh sb="8" eb="10">
      <t>ヘンキャク</t>
    </rPh>
    <phoneticPr fontId="2"/>
  </si>
  <si>
    <r>
      <t>1. NSM 1</t>
    </r>
    <r>
      <rPr>
        <sz val="9"/>
        <rFont val="ＭＳ Ｐゴシック"/>
        <family val="3"/>
        <charset val="128"/>
      </rPr>
      <t>台停止</t>
    </r>
    <r>
      <rPr>
        <sz val="9"/>
        <rFont val="Calibri"/>
        <family val="2"/>
      </rPr>
      <t xml:space="preserve"> (Stopped)
2. 3</t>
    </r>
    <r>
      <rPr>
        <sz val="9"/>
        <rFont val="ＭＳ Ｐゴシック"/>
        <family val="3"/>
        <charset val="128"/>
      </rPr>
      <t>つの</t>
    </r>
    <r>
      <rPr>
        <sz val="9"/>
        <rFont val="Calibri"/>
        <family val="2"/>
      </rPr>
      <t>SegmentID</t>
    </r>
    <r>
      <rPr>
        <sz val="9"/>
        <rFont val="ＭＳ Ｐゴシック"/>
        <family val="3"/>
        <charset val="128"/>
      </rPr>
      <t>に対して、削除サービス呼び出し</t>
    </r>
    <r>
      <rPr>
        <sz val="9"/>
        <rFont val="Calibri"/>
        <family val="2"/>
      </rPr>
      <t/>
    </r>
    <rPh sb="8" eb="9">
      <t>ダイ</t>
    </rPh>
    <rPh sb="9" eb="11">
      <t>テイシ</t>
    </rPh>
    <rPh sb="42" eb="44">
      <t>サクジョ</t>
    </rPh>
    <rPh sb="48" eb="49">
      <t>ヨ</t>
    </rPh>
    <rPh sb="50" eb="51">
      <t>ダ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</si>
  <si>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からは失敗（</t>
    </r>
    <r>
      <rPr>
        <sz val="9"/>
        <rFont val="Calibri"/>
        <family val="2"/>
      </rPr>
      <t>BadRequest)</t>
    </r>
    <r>
      <rPr>
        <sz val="9"/>
        <rFont val="ＭＳ Ｐゴシック"/>
        <family val="3"/>
        <charset val="128"/>
      </rPr>
      <t>が返却される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シッパイ</t>
    </rPh>
    <rPh sb="22" eb="24">
      <t>ヘンキャク</t>
    </rPh>
    <rPh sb="30" eb="32">
      <t>オウトウ</t>
    </rPh>
    <rPh sb="32" eb="34">
      <t>ジカン</t>
    </rPh>
    <rPh sb="35" eb="37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</si>
  <si>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からは失敗が返却される</t>
    </r>
    <r>
      <rPr>
        <sz val="9"/>
        <rFont val="ＭＳ Ｐゴシック"/>
        <family val="3"/>
        <charset val="128"/>
      </rPr>
      <t xml:space="preserve">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シッパイ</t>
    </rPh>
    <rPh sb="10" eb="12">
      <t>ヘンキャク</t>
    </rPh>
    <rPh sb="18" eb="20">
      <t>オウトウ</t>
    </rPh>
    <rPh sb="20" eb="22">
      <t>ジカン</t>
    </rPh>
    <rPh sb="23" eb="25">
      <t>キロク</t>
    </rPh>
    <phoneticPr fontId="2"/>
  </si>
  <si>
    <r>
      <t xml:space="preserve">1DM - </t>
    </r>
    <r>
      <rPr>
        <sz val="14"/>
        <color theme="8"/>
        <rFont val="Calibri"/>
        <family val="2"/>
      </rPr>
      <t>3NSM</t>
    </r>
    <r>
      <rPr>
        <sz val="14"/>
        <rFont val="Calibri"/>
        <family val="2"/>
      </rPr>
      <t xml:space="preserve"> : NSM</t>
    </r>
    <r>
      <rPr>
        <sz val="14"/>
        <rFont val="ＭＳ Ｐゴシック"/>
        <family val="3"/>
        <charset val="128"/>
      </rPr>
      <t>キャッチアップ</t>
    </r>
    <r>
      <rPr>
        <sz val="14"/>
        <rFont val="Calibri"/>
        <family val="2"/>
      </rPr>
      <t>Sync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sync_mode = LOG</t>
    </r>
    <phoneticPr fontId="2"/>
  </si>
  <si>
    <r>
      <rPr>
        <sz val="9"/>
        <rFont val="ＭＳ Ｐゴシック"/>
        <family val="3"/>
        <charset val="128"/>
      </rPr>
      <t>・セグメント毎に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件取得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ALL</t>
    </r>
    <rPh sb="6" eb="7">
      <t>ゴト</t>
    </rPh>
    <rPh sb="9" eb="10">
      <t>ケン</t>
    </rPh>
    <rPh sb="10" eb="12">
      <t>シュトク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</si>
  <si>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からは失敗</t>
    </r>
    <r>
      <rPr>
        <sz val="9"/>
        <rFont val="Calibri"/>
        <family val="2"/>
      </rPr>
      <t>(BadRequest)</t>
    </r>
    <r>
      <rPr>
        <sz val="9"/>
        <rFont val="ＭＳ Ｐゴシック"/>
        <family val="3"/>
        <charset val="128"/>
      </rPr>
      <t>が返却される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応答時間を記録すること</t>
    </r>
    <rPh sb="7" eb="9">
      <t>シッパイ</t>
    </rPh>
    <rPh sb="22" eb="24">
      <t>ヘンキャク</t>
    </rPh>
    <rPh sb="30" eb="32">
      <t>オウトウ</t>
    </rPh>
    <rPh sb="32" eb="34">
      <t>ジカン</t>
    </rPh>
    <rPh sb="35" eb="37">
      <t>キロク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</si>
  <si>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起動によるキャッチアップ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LOG</t>
    </r>
    <rPh sb="5" eb="7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</si>
  <si>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停止中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 xml:space="preserve">新規セグメント１件作成
・ </t>
    </r>
    <r>
      <rPr>
        <sz val="9"/>
        <color rgb="FFFF0000"/>
        <rFont val="Calibri"/>
        <family val="2"/>
      </rPr>
      <t>sync_mode = LOG</t>
    </r>
    <rPh sb="5" eb="7">
      <t>テイシ</t>
    </rPh>
    <rPh sb="7" eb="8">
      <t>チュウ</t>
    </rPh>
    <rPh sb="11" eb="13">
      <t>シンキ</t>
    </rPh>
    <rPh sb="19" eb="20">
      <t>ケン</t>
    </rPh>
    <rPh sb="20" eb="22">
      <t>サクセイ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</si>
  <si>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複数履歴キャッチアップ
・</t>
    </r>
    <r>
      <rPr>
        <sz val="9"/>
        <color rgb="FFFF0000"/>
        <rFont val="Calibri"/>
        <family val="2"/>
      </rPr>
      <t xml:space="preserve"> sync_mode = LOG</t>
    </r>
    <rPh sb="2" eb="4">
      <t>フクスウ</t>
    </rPh>
    <rPh sb="4" eb="6">
      <t>リレキ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</si>
  <si>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復旧後の登録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LOG</t>
    </r>
    <rPh sb="5" eb="7">
      <t>フッキュウ</t>
    </rPh>
    <rPh sb="7" eb="8">
      <t>ゴ</t>
    </rPh>
    <rPh sb="9" eb="11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</si>
  <si>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NSM</t>
    </r>
    <r>
      <rPr>
        <sz val="9"/>
        <rFont val="ＭＳ Ｐゴシック"/>
        <family val="3"/>
        <charset val="128"/>
      </rPr>
      <t>復旧後のテンプレート取得
・</t>
    </r>
    <r>
      <rPr>
        <sz val="9"/>
        <rFont val="Calibri"/>
        <family val="2"/>
      </rPr>
      <t xml:space="preserve"> </t>
    </r>
    <r>
      <rPr>
        <sz val="9"/>
        <color rgb="FFFF0000"/>
        <rFont val="Calibri"/>
        <family val="2"/>
      </rPr>
      <t>sync_mode = LOG</t>
    </r>
    <rPh sb="5" eb="7">
      <t>フッキュウ</t>
    </rPh>
    <rPh sb="7" eb="8">
      <t>ゴ</t>
    </rPh>
    <rPh sb="15" eb="17">
      <t>シュトク</t>
    </rPh>
    <phoneticPr fontId="2"/>
  </si>
  <si>
    <t>サーバ構成</t>
    <rPh sb="3" eb="5">
      <t>コウセイ</t>
    </rPh>
    <phoneticPr fontId="2"/>
  </si>
  <si>
    <t>#</t>
    <phoneticPr fontId="2"/>
  </si>
  <si>
    <t>Component</t>
    <phoneticPr fontId="2"/>
  </si>
  <si>
    <t>Quantity</t>
    <phoneticPr fontId="2"/>
  </si>
  <si>
    <t>Host</t>
    <phoneticPr fontId="2"/>
  </si>
  <si>
    <t>MM</t>
  </si>
  <si>
    <t>node-1</t>
    <phoneticPr fontId="2"/>
  </si>
  <si>
    <t>node-2</t>
    <phoneticPr fontId="2"/>
  </si>
  <si>
    <t>NSM</t>
  </si>
  <si>
    <t>MR</t>
  </si>
  <si>
    <t>MUE</t>
  </si>
  <si>
    <t>MUI</t>
  </si>
  <si>
    <t>DB</t>
  </si>
  <si>
    <t>DM</t>
    <phoneticPr fontId="2"/>
  </si>
  <si>
    <t>MATCH_MANAGER</t>
    <phoneticPr fontId="2"/>
  </si>
  <si>
    <t>SYSTEM_CONFIG</t>
    <phoneticPr fontId="2"/>
  </si>
  <si>
    <t>MM_EVENTS</t>
    <phoneticPr fontId="2"/>
  </si>
  <si>
    <r>
      <t xml:space="preserve">MATCH_MANAGER </t>
    </r>
    <r>
      <rPr>
        <sz val="14"/>
        <rFont val="ＭＳ Ｐゴシック"/>
        <family val="3"/>
        <charset val="128"/>
      </rPr>
      <t>起動・停止</t>
    </r>
    <rPh sb="14" eb="16">
      <t>キドウ</t>
    </rPh>
    <rPh sb="17" eb="19">
      <t>テイシ</t>
    </rPh>
    <phoneticPr fontId="2"/>
  </si>
  <si>
    <r>
      <t>MM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2</t>
    </r>
    <r>
      <rPr>
        <sz val="9"/>
        <rFont val="ＭＳ Ｐゴシック"/>
        <family val="3"/>
        <charset val="128"/>
      </rPr>
      <t>回目以降</t>
    </r>
    <rPh sb="2" eb="4">
      <t>キドウ</t>
    </rPh>
    <rPh sb="6" eb="8">
      <t>カイメ</t>
    </rPh>
    <rPh sb="8" eb="10">
      <t>イコウ</t>
    </rPh>
    <phoneticPr fontId="2"/>
  </si>
  <si>
    <r>
      <t xml:space="preserve">1. DM#1 </t>
    </r>
    <r>
      <rPr>
        <sz val="9"/>
        <rFont val="ＭＳ Ｐゴシック"/>
        <family val="3"/>
        <charset val="128"/>
      </rPr>
      <t xml:space="preserve">起動
</t>
    </r>
    <r>
      <rPr>
        <sz val="9"/>
        <rFont val="Calibri"/>
        <family val="2"/>
      </rPr>
      <t xml:space="preserve">2. DM#2 </t>
    </r>
    <r>
      <rPr>
        <sz val="9"/>
        <rFont val="ＭＳ Ｐゴシック"/>
        <family val="3"/>
        <charset val="128"/>
      </rPr>
      <t>起動</t>
    </r>
    <rPh sb="8" eb="10">
      <t>キドウ</t>
    </rPh>
    <rPh sb="19" eb="21">
      <t>キドウ</t>
    </rPh>
    <phoneticPr fontId="2"/>
  </si>
  <si>
    <r>
      <t>DM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2</t>
    </r>
    <r>
      <rPr>
        <sz val="9"/>
        <rFont val="ＭＳ Ｐゴシック"/>
        <family val="3"/>
        <charset val="128"/>
      </rPr>
      <t>回目以降</t>
    </r>
    <rPh sb="2" eb="4">
      <t>キドウ</t>
    </rPh>
    <rPh sb="6" eb="8">
      <t>カイメ</t>
    </rPh>
    <rPh sb="8" eb="10">
      <t>イコウ</t>
    </rPh>
    <phoneticPr fontId="2"/>
  </si>
  <si>
    <t>MR起動 2回目以降</t>
    <rPh sb="2" eb="4">
      <t>キドウ</t>
    </rPh>
    <rPh sb="6" eb="8">
      <t>カイメ</t>
    </rPh>
    <rPh sb="8" eb="10">
      <t>イコウ</t>
    </rPh>
    <phoneticPr fontId="2"/>
  </si>
  <si>
    <t>MU-E起動 2回目以降</t>
    <rPh sb="4" eb="6">
      <t>キドウ</t>
    </rPh>
    <rPh sb="8" eb="10">
      <t>カイメ</t>
    </rPh>
    <rPh sb="10" eb="12">
      <t>イコウ</t>
    </rPh>
    <phoneticPr fontId="2"/>
  </si>
  <si>
    <t>MU-I起動 2回目以降</t>
    <rPh sb="4" eb="6">
      <t>キドウ</t>
    </rPh>
    <rPh sb="8" eb="10">
      <t>カイメ</t>
    </rPh>
    <rPh sb="10" eb="12">
      <t>イコウ</t>
    </rPh>
    <phoneticPr fontId="2"/>
  </si>
  <si>
    <r>
      <t>DM</t>
    </r>
    <r>
      <rPr>
        <sz val="14"/>
        <rFont val="ＭＳ Ｐゴシック"/>
        <family val="3"/>
        <charset val="128"/>
      </rPr>
      <t>サービス起動・停止</t>
    </r>
    <rPh sb="6" eb="8">
      <t>キドウ</t>
    </rPh>
    <rPh sb="9" eb="11">
      <t>テイシ</t>
    </rPh>
    <phoneticPr fontId="2"/>
  </si>
  <si>
    <r>
      <t>MR</t>
    </r>
    <r>
      <rPr>
        <sz val="14"/>
        <rFont val="ＭＳ Ｐゴシック"/>
        <family val="3"/>
        <charset val="128"/>
      </rPr>
      <t>起動・停止</t>
    </r>
    <rPh sb="2" eb="4">
      <t>キドウ</t>
    </rPh>
    <phoneticPr fontId="2"/>
  </si>
  <si>
    <r>
      <t>MU-E</t>
    </r>
    <r>
      <rPr>
        <sz val="14"/>
        <rFont val="ＭＳ Ｐゴシック"/>
        <family val="3"/>
        <charset val="128"/>
      </rPr>
      <t>起動・停止</t>
    </r>
    <rPh sb="4" eb="6">
      <t>キドウ</t>
    </rPh>
    <phoneticPr fontId="2"/>
  </si>
  <si>
    <r>
      <t>MU-I</t>
    </r>
    <r>
      <rPr>
        <sz val="14"/>
        <rFont val="ＭＳ Ｐゴシック"/>
        <family val="3"/>
        <charset val="128"/>
      </rPr>
      <t>起動・停止</t>
    </r>
    <rPh sb="4" eb="6">
      <t>キドウ</t>
    </rPh>
    <phoneticPr fontId="2"/>
  </si>
  <si>
    <t>DM_SERVICES</t>
    <phoneticPr fontId="2"/>
  </si>
  <si>
    <t>MAP_REDUCERS</t>
    <phoneticPr fontId="2"/>
  </si>
  <si>
    <t>MATCH_UNITS</t>
    <phoneticPr fontId="2"/>
  </si>
  <si>
    <t>DB</t>
    <phoneticPr fontId="2"/>
  </si>
  <si>
    <t>FE_LOT_JOBS</t>
  </si>
  <si>
    <t>FE_JOB_QUEUE</t>
  </si>
  <si>
    <t>FE_JOB_PAYLOADS</t>
  </si>
  <si>
    <t>Response</t>
    <phoneticPr fontId="2"/>
  </si>
  <si>
    <t>UIDAI XML</t>
    <phoneticPr fontId="2"/>
  </si>
  <si>
    <t>Diagnostics</t>
    <phoneticPr fontId="2"/>
  </si>
  <si>
    <t>left-4</t>
    <phoneticPr fontId="2"/>
  </si>
  <si>
    <t>right-4</t>
    <phoneticPr fontId="2"/>
  </si>
  <si>
    <t>face</t>
    <phoneticPr fontId="2"/>
  </si>
  <si>
    <t>left-eye</t>
    <phoneticPr fontId="2"/>
  </si>
  <si>
    <t>right-eye</t>
    <phoneticPr fontId="2"/>
  </si>
  <si>
    <t>face</t>
    <phoneticPr fontId="2"/>
  </si>
  <si>
    <t>single</t>
    <phoneticPr fontId="2"/>
  </si>
  <si>
    <t>fingers</t>
    <phoneticPr fontId="2"/>
  </si>
  <si>
    <t>2-fingers</t>
    <phoneticPr fontId="2"/>
  </si>
  <si>
    <t>eye</t>
    <phoneticPr fontId="2"/>
  </si>
  <si>
    <t>1 event</t>
    <phoneticPr fontId="2"/>
  </si>
  <si>
    <t>finger</t>
    <phoneticPr fontId="2"/>
  </si>
  <si>
    <t>iris</t>
    <phoneticPr fontId="2"/>
  </si>
  <si>
    <t>lastbest</t>
    <phoneticPr fontId="2"/>
  </si>
  <si>
    <t>scorebase</t>
    <phoneticPr fontId="2"/>
  </si>
  <si>
    <t>4 event</t>
    <phoneticPr fontId="2"/>
  </si>
  <si>
    <t>4event</t>
    <phoneticPr fontId="2"/>
  </si>
  <si>
    <t>-</t>
    <phoneticPr fontId="2"/>
  </si>
  <si>
    <t>4 event</t>
    <phoneticPr fontId="2"/>
  </si>
  <si>
    <t>lastbest</t>
    <phoneticPr fontId="2"/>
  </si>
  <si>
    <t>lastbest</t>
    <phoneticPr fontId="2"/>
  </si>
  <si>
    <t>thumbs</t>
    <phoneticPr fontId="2"/>
  </si>
  <si>
    <t>4 event</t>
    <phoneticPr fontId="2"/>
  </si>
  <si>
    <t>1 event</t>
    <phoneticPr fontId="2"/>
  </si>
  <si>
    <t>PNG</t>
    <phoneticPr fontId="2"/>
  </si>
  <si>
    <t>WSQ</t>
    <phoneticPr fontId="2"/>
  </si>
  <si>
    <t>JPEG</t>
    <phoneticPr fontId="2"/>
  </si>
  <si>
    <t>JPEG2</t>
    <phoneticPr fontId="2"/>
  </si>
  <si>
    <t>BMP</t>
    <phoneticPr fontId="2"/>
  </si>
  <si>
    <t>event 1</t>
    <phoneticPr fontId="2"/>
  </si>
  <si>
    <t>event 2</t>
    <phoneticPr fontId="2"/>
  </si>
  <si>
    <t>event 3</t>
    <phoneticPr fontId="2"/>
  </si>
  <si>
    <t>event 4</t>
    <phoneticPr fontId="2"/>
  </si>
  <si>
    <t>event 5</t>
    <phoneticPr fontId="2"/>
  </si>
  <si>
    <t>1.0.0</t>
    <phoneticPr fontId="2"/>
  </si>
  <si>
    <t>PresetationAttack</t>
    <phoneticPr fontId="2"/>
  </si>
  <si>
    <t>Left-4</t>
    <phoneticPr fontId="2"/>
  </si>
  <si>
    <t>Right-4</t>
    <phoneticPr fontId="2"/>
  </si>
  <si>
    <t>Right-Eye</t>
    <phoneticPr fontId="2"/>
  </si>
  <si>
    <t>Left-Eye</t>
    <phoneticPr fontId="2"/>
  </si>
  <si>
    <t>patterns</t>
    <phoneticPr fontId="2"/>
  </si>
  <si>
    <t>Test Description</t>
    <phoneticPr fontId="2"/>
  </si>
  <si>
    <t>FE_JOB_QUEUE</t>
    <phoneticPr fontId="2"/>
  </si>
  <si>
    <t>PERSON_BIOMETRICS</t>
    <phoneticPr fontId="2"/>
  </si>
  <si>
    <t>TestItem</t>
    <phoneticPr fontId="2"/>
  </si>
  <si>
    <t>DB</t>
    <phoneticPr fontId="2"/>
  </si>
  <si>
    <t>SEGMENTS</t>
    <phoneticPr fontId="2"/>
  </si>
  <si>
    <t>MU_SEGMENTS</t>
    <phoneticPr fontId="2"/>
  </si>
  <si>
    <t>SEGMENT_CHANGE_LOG</t>
  </si>
  <si>
    <t>SEGMENT_VACANCIES</t>
  </si>
  <si>
    <t>MM DB</t>
    <phoneticPr fontId="2"/>
  </si>
  <si>
    <t>DM DB</t>
    <phoneticPr fontId="2"/>
  </si>
  <si>
    <t>segments_info</t>
  </si>
  <si>
    <t>segment_loading</t>
  </si>
  <si>
    <t>SEGMENT_VACANCIES</t>
    <phoneticPr fontId="2"/>
  </si>
  <si>
    <t>node-1</t>
    <phoneticPr fontId="2"/>
  </si>
  <si>
    <t>node-2</t>
    <phoneticPr fontId="2"/>
  </si>
  <si>
    <t>node-3</t>
    <phoneticPr fontId="2"/>
  </si>
  <si>
    <t>node-4</t>
    <phoneticPr fontId="2"/>
  </si>
  <si>
    <t>node-6</t>
    <phoneticPr fontId="2"/>
  </si>
  <si>
    <t>node-5</t>
    <phoneticPr fontId="2"/>
  </si>
  <si>
    <t>node-7</t>
    <phoneticPr fontId="2"/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</si>
  <si>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</si>
  <si>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</si>
  <si>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rPr>
        <sz val="9"/>
        <rFont val="ＭＳ Ｐゴシック"/>
        <family val="3"/>
        <charset val="128"/>
      </rPr>
      <t>インストール後の初回起動</t>
    </r>
    <rPh sb="6" eb="7">
      <t>ゴ</t>
    </rPh>
    <rPh sb="8" eb="10">
      <t>ショカイ</t>
    </rPh>
    <rPh sb="10" eb="12">
      <t>キドウ</t>
    </rPh>
    <phoneticPr fontId="2"/>
  </si>
  <si>
    <r>
      <t>MM</t>
    </r>
    <r>
      <rPr>
        <sz val="9"/>
        <rFont val="ＭＳ Ｐゴシック"/>
        <family val="3"/>
        <charset val="128"/>
      </rPr>
      <t>停止</t>
    </r>
    <rPh sb="2" eb="4">
      <t>テイシ</t>
    </rPh>
    <phoneticPr fontId="2"/>
  </si>
  <si>
    <r>
      <t xml:space="preserve">1. MM#2 </t>
    </r>
    <r>
      <rPr>
        <sz val="9"/>
        <rFont val="ＭＳ Ｐゴシック"/>
        <family val="3"/>
        <charset val="128"/>
      </rPr>
      <t>停止</t>
    </r>
    <r>
      <rPr>
        <sz val="9"/>
        <rFont val="Calibri"/>
        <family val="2"/>
      </rPr>
      <t xml:space="preserve"> (mm-mq StandBy)
2. MM#1 </t>
    </r>
    <r>
      <rPr>
        <sz val="9"/>
        <rFont val="ＭＳ Ｐゴシック"/>
        <family val="3"/>
        <charset val="128"/>
      </rPr>
      <t>停止</t>
    </r>
    <r>
      <rPr>
        <sz val="9"/>
        <rFont val="Calibri"/>
        <family val="2"/>
      </rPr>
      <t xml:space="preserve"> (mm-mq Active)</t>
    </r>
    <rPh sb="8" eb="10">
      <t>テイシ</t>
    </rPh>
    <rPh sb="35" eb="37">
      <t>テイシ</t>
    </rPh>
    <phoneticPr fontId="2"/>
  </si>
  <si>
    <r>
      <t xml:space="preserve">1. MM#2 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（前回</t>
    </r>
    <r>
      <rPr>
        <sz val="9"/>
        <rFont val="Calibri"/>
        <family val="2"/>
      </rPr>
      <t xml:space="preserve"> StandBy)
2. MM#1 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（前回</t>
    </r>
    <r>
      <rPr>
        <sz val="9"/>
        <rFont val="Calibri"/>
        <family val="2"/>
      </rPr>
      <t xml:space="preserve"> Active)</t>
    </r>
    <rPh sb="8" eb="10">
      <t>キドウ</t>
    </rPh>
    <rPh sb="12" eb="14">
      <t>ゼンカイ</t>
    </rPh>
    <rPh sb="32" eb="34">
      <t>キドウ</t>
    </rPh>
    <rPh sb="36" eb="38">
      <t>ゼンカイ</t>
    </rPh>
    <phoneticPr fontId="2"/>
  </si>
  <si>
    <r>
      <t>DM</t>
    </r>
    <r>
      <rPr>
        <sz val="9"/>
        <rFont val="ＭＳ Ｐゴシック"/>
        <family val="3"/>
        <charset val="128"/>
      </rPr>
      <t>停止</t>
    </r>
    <rPh sb="2" eb="4">
      <t>テイシ</t>
    </rPh>
    <phoneticPr fontId="2"/>
  </si>
  <si>
    <r>
      <rPr>
        <sz val="9"/>
        <rFont val="ＭＳ Ｐゴシック"/>
        <family val="3"/>
        <charset val="128"/>
      </rPr>
      <t>順番は任意</t>
    </r>
    <rPh sb="0" eb="2">
      <t>ジュンバン</t>
    </rPh>
    <rPh sb="3" eb="5">
      <t>ニンイ</t>
    </rPh>
    <phoneticPr fontId="2"/>
  </si>
  <si>
    <r>
      <t>MR</t>
    </r>
    <r>
      <rPr>
        <sz val="9"/>
        <rFont val="ＭＳ Ｐゴシック"/>
        <family val="3"/>
        <charset val="128"/>
      </rPr>
      <t>停止</t>
    </r>
    <rPh sb="2" eb="4">
      <t>テイシ</t>
    </rPh>
    <phoneticPr fontId="2"/>
  </si>
  <si>
    <r>
      <t>MU-E</t>
    </r>
    <r>
      <rPr>
        <sz val="9"/>
        <rFont val="ＭＳ Ｐゴシック"/>
        <family val="3"/>
        <charset val="128"/>
      </rPr>
      <t>停止</t>
    </r>
    <rPh sb="4" eb="6">
      <t>テイシ</t>
    </rPh>
    <phoneticPr fontId="2"/>
  </si>
  <si>
    <r>
      <t>MU-I</t>
    </r>
    <r>
      <rPr>
        <sz val="9"/>
        <rFont val="ＭＳ Ｐゴシック"/>
        <family val="3"/>
        <charset val="128"/>
      </rPr>
      <t>停止</t>
    </r>
    <rPh sb="4" eb="6">
      <t>テイシ</t>
    </rPh>
    <phoneticPr fontId="2"/>
  </si>
  <si>
    <r>
      <rPr>
        <sz val="14"/>
        <rFont val="ＭＳ Ｐゴシック"/>
        <family val="3"/>
        <charset val="128"/>
      </rPr>
      <t>健常データパターン</t>
    </r>
    <rPh sb="0" eb="2">
      <t>ケンジョウ</t>
    </rPh>
    <phoneticPr fontId="2"/>
  </si>
  <si>
    <r>
      <rPr>
        <sz val="14"/>
        <rFont val="ＭＳ Ｐゴシック"/>
        <family val="3"/>
        <charset val="128"/>
      </rPr>
      <t>指紋欠損パターン</t>
    </r>
    <rPh sb="0" eb="2">
      <t>シモン</t>
    </rPh>
    <rPh sb="2" eb="4">
      <t>ケッソン</t>
    </rPh>
    <phoneticPr fontId="2"/>
  </si>
  <si>
    <r>
      <rPr>
        <sz val="9"/>
        <rFont val="ＭＳ Ｐゴシック"/>
        <family val="3"/>
        <charset val="128"/>
      </rPr>
      <t>小指欠損</t>
    </r>
    <rPh sb="0" eb="2">
      <t>コユビ</t>
    </rPh>
    <rPh sb="2" eb="4">
      <t>ケッソン</t>
    </rPh>
    <phoneticPr fontId="2"/>
  </si>
  <si>
    <r>
      <rPr>
        <sz val="9"/>
        <rFont val="ＭＳ Ｐゴシック"/>
        <family val="3"/>
        <charset val="128"/>
      </rPr>
      <t>健常</t>
    </r>
    <rPh sb="0" eb="2">
      <t>ケンジョウ</t>
    </rPh>
    <phoneticPr fontId="2"/>
  </si>
  <si>
    <r>
      <rPr>
        <sz val="9"/>
        <rFont val="ＭＳ Ｐゴシック"/>
        <family val="3"/>
        <charset val="128"/>
      </rPr>
      <t>右親指欠損</t>
    </r>
    <rPh sb="0" eb="1">
      <t>ミギ</t>
    </rPh>
    <rPh sb="1" eb="3">
      <t>オヤユビ</t>
    </rPh>
    <rPh sb="3" eb="5">
      <t>ケッソン</t>
    </rPh>
    <phoneticPr fontId="2"/>
  </si>
  <si>
    <r>
      <rPr>
        <sz val="9"/>
        <rFont val="ＭＳ Ｐゴシック"/>
        <family val="3"/>
        <charset val="128"/>
      </rPr>
      <t>中指欠損</t>
    </r>
    <rPh sb="0" eb="2">
      <t>ナカユビ</t>
    </rPh>
    <rPh sb="2" eb="4">
      <t>ケッソン</t>
    </rPh>
    <phoneticPr fontId="2"/>
  </si>
  <si>
    <r>
      <rPr>
        <sz val="14"/>
        <rFont val="ＭＳ Ｐゴシック"/>
        <family val="3"/>
        <charset val="128"/>
      </rPr>
      <t>画像フォーマット</t>
    </r>
    <r>
      <rPr>
        <sz val="14"/>
        <rFont val="Calibri"/>
        <family val="2"/>
      </rPr>
      <t xml:space="preserve"> - ImageSelection ScoreBase</t>
    </r>
    <r>
      <rPr>
        <sz val="14"/>
        <rFont val="ＭＳ Ｐゴシック"/>
        <family val="3"/>
        <charset val="128"/>
      </rPr>
      <t>固定</t>
    </r>
    <rPh sb="0" eb="2">
      <t>ガゾウ</t>
    </rPh>
    <rPh sb="35" eb="37">
      <t>コテイ</t>
    </rPh>
    <phoneticPr fontId="2"/>
  </si>
  <si>
    <r>
      <rPr>
        <sz val="9"/>
        <rFont val="ＭＳ Ｐゴシック"/>
        <family val="3"/>
        <charset val="128"/>
      </rPr>
      <t>指数少</t>
    </r>
    <rPh sb="0" eb="1">
      <t>ユビ</t>
    </rPh>
    <rPh sb="1" eb="2">
      <t>スウ</t>
    </rPh>
    <rPh sb="2" eb="3">
      <t>ショウ</t>
    </rPh>
    <phoneticPr fontId="2"/>
  </si>
  <si>
    <r>
      <t>2</t>
    </r>
    <r>
      <rPr>
        <sz val="9"/>
        <rFont val="ＭＳ Ｐゴシック"/>
        <family val="3"/>
        <charset val="128"/>
      </rPr>
      <t>指欠損</t>
    </r>
    <rPh sb="1" eb="2">
      <t>ユビ</t>
    </rPh>
    <rPh sb="2" eb="4">
      <t>ケッソン</t>
    </rPh>
    <phoneticPr fontId="2"/>
  </si>
  <si>
    <r>
      <t>1</t>
    </r>
    <r>
      <rPr>
        <sz val="9"/>
        <rFont val="ＭＳ Ｐゴシック"/>
        <family val="3"/>
        <charset val="128"/>
      </rPr>
      <t>指欠損</t>
    </r>
    <rPh sb="1" eb="2">
      <t>ユビ</t>
    </rPh>
    <rPh sb="2" eb="4">
      <t>ケッソン</t>
    </rPh>
    <phoneticPr fontId="2"/>
  </si>
  <si>
    <r>
      <rPr>
        <sz val="9"/>
        <rFont val="ＭＳ Ｐゴシック"/>
        <family val="3"/>
        <charset val="128"/>
      </rPr>
      <t>足指</t>
    </r>
    <rPh sb="0" eb="2">
      <t>アシユビ</t>
    </rPh>
    <phoneticPr fontId="2"/>
  </si>
  <si>
    <r>
      <rPr>
        <sz val="9"/>
        <rFont val="ＭＳ Ｐゴシック"/>
        <family val="3"/>
        <charset val="128"/>
      </rPr>
      <t>左足</t>
    </r>
    <rPh sb="0" eb="2">
      <t>ヒダリアシ</t>
    </rPh>
    <phoneticPr fontId="2"/>
  </si>
  <si>
    <r>
      <rPr>
        <sz val="9"/>
        <rFont val="ＭＳ Ｐゴシック"/>
        <family val="3"/>
        <charset val="128"/>
      </rPr>
      <t>右足</t>
    </r>
    <rPh sb="0" eb="2">
      <t>ミギアシ</t>
    </rPh>
    <phoneticPr fontId="2"/>
  </si>
  <si>
    <r>
      <rPr>
        <sz val="9"/>
        <rFont val="ＭＳ Ｐゴシック"/>
        <family val="3"/>
        <charset val="128"/>
      </rPr>
      <t>複数顔</t>
    </r>
    <rPh sb="0" eb="2">
      <t>フクスウ</t>
    </rPh>
    <rPh sb="2" eb="3">
      <t>ガオ</t>
    </rPh>
    <phoneticPr fontId="2"/>
  </si>
  <si>
    <r>
      <rPr>
        <sz val="9"/>
        <rFont val="ＭＳ Ｐゴシック"/>
        <family val="3"/>
        <charset val="128"/>
      </rPr>
      <t>動物</t>
    </r>
    <rPh sb="0" eb="2">
      <t>ドウブツ</t>
    </rPh>
    <phoneticPr fontId="2"/>
  </si>
  <si>
    <r>
      <rPr>
        <sz val="9"/>
        <rFont val="ＭＳ Ｐゴシック"/>
        <family val="3"/>
        <charset val="128"/>
      </rPr>
      <t>牛画像</t>
    </r>
    <rPh sb="0" eb="1">
      <t>ウシ</t>
    </rPh>
    <rPh sb="1" eb="3">
      <t>ガゾウ</t>
    </rPh>
    <phoneticPr fontId="2"/>
  </si>
  <si>
    <r>
      <rPr>
        <sz val="9"/>
        <rFont val="ＭＳ Ｐゴシック"/>
        <family val="3"/>
        <charset val="128"/>
      </rPr>
      <t>蝋人形</t>
    </r>
    <rPh sb="0" eb="1">
      <t>ロウ</t>
    </rPh>
    <rPh sb="1" eb="3">
      <t>ニンギョウ</t>
    </rPh>
    <phoneticPr fontId="2"/>
  </si>
  <si>
    <r>
      <rPr>
        <sz val="9"/>
        <rFont val="ＭＳ Ｐゴシック"/>
        <family val="3"/>
        <charset val="128"/>
      </rPr>
      <t>印刷顔</t>
    </r>
    <rPh sb="0" eb="2">
      <t>インサツ</t>
    </rPh>
    <rPh sb="2" eb="3">
      <t>ガオ</t>
    </rPh>
    <phoneticPr fontId="2"/>
  </si>
  <si>
    <r>
      <rPr>
        <sz val="14"/>
        <rFont val="ＭＳ Ｐゴシック"/>
        <family val="3"/>
        <charset val="128"/>
      </rPr>
      <t>リクエスト不正、特抽失敗</t>
    </r>
    <rPh sb="5" eb="7">
      <t>フセイ</t>
    </rPh>
    <rPh sb="8" eb="9">
      <t>トク</t>
    </rPh>
    <rPh sb="9" eb="10">
      <t>チュウ</t>
    </rPh>
    <rPh sb="10" eb="12">
      <t>シッパイ</t>
    </rPh>
    <phoneticPr fontId="2"/>
  </si>
  <si>
    <r>
      <rPr>
        <sz val="9"/>
        <rFont val="ＭＳ Ｐゴシック"/>
        <family val="3"/>
        <charset val="128"/>
      </rPr>
      <t>不正</t>
    </r>
    <r>
      <rPr>
        <sz val="9"/>
        <rFont val="Calibri"/>
        <family val="2"/>
      </rPr>
      <t>UIDAI Request XML</t>
    </r>
    <rPh sb="0" eb="2">
      <t>フセイ</t>
    </rPh>
    <phoneticPr fontId="2"/>
  </si>
  <si>
    <r>
      <t xml:space="preserve">RequestID </t>
    </r>
    <r>
      <rPr>
        <sz val="9"/>
        <rFont val="ＭＳ Ｐゴシック"/>
        <family val="3"/>
        <charset val="128"/>
      </rPr>
      <t>重複</t>
    </r>
    <rPh sb="10" eb="12">
      <t>チョウフク</t>
    </rPh>
    <phoneticPr fontId="2"/>
  </si>
  <si>
    <r>
      <t xml:space="preserve">ReferenceID </t>
    </r>
    <r>
      <rPr>
        <sz val="9"/>
        <rFont val="ＭＳ Ｐゴシック"/>
        <family val="3"/>
        <charset val="128"/>
      </rPr>
      <t>重複</t>
    </r>
    <rPh sb="12" eb="14">
      <t>チョウフク</t>
    </rPh>
    <phoneticPr fontId="2"/>
  </si>
  <si>
    <r>
      <t>CBEFF D/L</t>
    </r>
    <r>
      <rPr>
        <sz val="9"/>
        <rFont val="ＭＳ Ｐゴシック"/>
        <family val="3"/>
        <charset val="128"/>
      </rPr>
      <t>失敗</t>
    </r>
    <rPh sb="9" eb="11">
      <t>シッパイ</t>
    </rPh>
    <phoneticPr fontId="2"/>
  </si>
  <si>
    <r>
      <rPr>
        <sz val="9"/>
        <rFont val="ＭＳ Ｐゴシック"/>
        <family val="3"/>
        <charset val="128"/>
      </rPr>
      <t>正常</t>
    </r>
    <rPh sb="0" eb="2">
      <t>セイジョウ</t>
    </rPh>
    <phoneticPr fontId="2"/>
  </si>
  <si>
    <r>
      <t xml:space="preserve">Insert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Vacancy</t>
    </r>
    <r>
      <rPr>
        <sz val="14"/>
        <rFont val="ＭＳ Ｐゴシック"/>
        <family val="3"/>
        <charset val="128"/>
      </rPr>
      <t>未使用、全コンポーネント</t>
    </r>
    <r>
      <rPr>
        <sz val="14"/>
        <rFont val="Calibri"/>
        <family val="2"/>
      </rPr>
      <t>WORKING</t>
    </r>
    <rPh sb="16" eb="19">
      <t>ミシヨウ</t>
    </rPh>
    <rPh sb="20" eb="21">
      <t>ゼン</t>
    </rPh>
    <phoneticPr fontId="2"/>
  </si>
  <si>
    <r>
      <rPr>
        <sz val="9"/>
        <rFont val="ＭＳ Ｐゴシック"/>
        <family val="3"/>
        <charset val="128"/>
      </rPr>
      <t>新規</t>
    </r>
    <r>
      <rPr>
        <sz val="9"/>
        <rFont val="Calibri"/>
        <family val="2"/>
      </rPr>
      <t>Segment</t>
    </r>
    <r>
      <rPr>
        <sz val="9"/>
        <rFont val="ＭＳ Ｐゴシック"/>
        <family val="3"/>
        <charset val="128"/>
      </rPr>
      <t>への登録</t>
    </r>
    <rPh sb="0" eb="2">
      <t>シンキ</t>
    </rPh>
    <rPh sb="11" eb="13">
      <t>トウロク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</si>
  <si>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 xml:space="preserve">ReferenceID </t>
    </r>
    <r>
      <rPr>
        <sz val="9"/>
        <rFont val="ＭＳ Ｐゴシック"/>
        <family val="3"/>
        <charset val="128"/>
      </rPr>
      <t>有り</t>
    </r>
    <rPh sb="0" eb="2">
      <t>タイショウ</t>
    </rPh>
    <rPh sb="14" eb="15">
      <t>アリ</t>
    </rPh>
    <phoneticPr fontId="2"/>
  </si>
  <si>
    <r>
      <rPr>
        <sz val="9"/>
        <rFont val="ＭＳ Ｐゴシック"/>
        <family val="3"/>
        <charset val="128"/>
      </rPr>
      <t>空き無し</t>
    </r>
    <rPh sb="0" eb="1">
      <t>ア</t>
    </rPh>
    <rPh sb="2" eb="3">
      <t>ナ</t>
    </rPh>
    <phoneticPr fontId="2"/>
  </si>
  <si>
    <r>
      <t xml:space="preserve">1. GetQuality </t>
    </r>
    <r>
      <rPr>
        <sz val="9"/>
        <rFont val="ＭＳ Ｐゴシック"/>
        <family val="3"/>
        <charset val="128"/>
      </rPr>
      <t>済の</t>
    </r>
    <r>
      <rPr>
        <sz val="9"/>
        <rFont val="Calibri"/>
        <family val="2"/>
      </rPr>
      <t>ReferenceID</t>
    </r>
    <r>
      <rPr>
        <sz val="9"/>
        <rFont val="ＭＳ Ｐゴシック"/>
        <family val="3"/>
        <charset val="128"/>
      </rPr>
      <t>指定で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件投入</t>
    </r>
    <rPh sb="14" eb="15">
      <t>ズミ</t>
    </rPh>
    <rPh sb="27" eb="29">
      <t>シテイ</t>
    </rPh>
    <rPh sb="31" eb="32">
      <t>ケン</t>
    </rPh>
    <rPh sb="32" eb="34">
      <t>トウニュウ</t>
    </rPh>
    <phoneticPr fontId="2"/>
  </si>
  <si>
    <r>
      <rPr>
        <sz val="9"/>
        <rFont val="ＭＳ Ｐゴシック"/>
        <family val="3"/>
        <charset val="128"/>
      </rPr>
      <t>カレントセグメントへの登録</t>
    </r>
    <rPh sb="11" eb="13">
      <t>トウロク</t>
    </rPh>
    <phoneticPr fontId="2"/>
  </si>
  <si>
    <r>
      <rPr>
        <sz val="9"/>
        <rFont val="ＭＳ Ｐゴシック"/>
        <family val="3"/>
        <charset val="128"/>
      </rPr>
      <t>セグメントを跨ぐ、登録</t>
    </r>
    <rPh sb="6" eb="7">
      <t>マタ</t>
    </rPh>
    <rPh sb="9" eb="11">
      <t>トウロク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</si>
  <si>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カレントセグメントの空き件数以上でバッチ投入する</t>
    </r>
    <rPh sb="13" eb="14">
      <t>ア</t>
    </rPh>
    <rPh sb="15" eb="16">
      <t>ケン</t>
    </rPh>
    <rPh sb="16" eb="17">
      <t>スウ</t>
    </rPh>
    <rPh sb="17" eb="19">
      <t>イジョウ</t>
    </rPh>
    <rPh sb="23" eb="25">
      <t>トウニュウ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</si>
  <si>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 xml:space="preserve">ReferenceID </t>
    </r>
    <r>
      <rPr>
        <sz val="9"/>
        <rFont val="ＭＳ Ｐゴシック"/>
        <family val="3"/>
        <charset val="128"/>
      </rPr>
      <t>無し</t>
    </r>
    <rPh sb="0" eb="2">
      <t>タイショウ</t>
    </rPh>
    <rPh sb="14" eb="15">
      <t>ナ</t>
    </rPh>
    <phoneticPr fontId="2"/>
  </si>
  <si>
    <r>
      <t xml:space="preserve">ByURL, ByRefID </t>
    </r>
    <r>
      <rPr>
        <sz val="9"/>
        <rFont val="ＭＳ Ｐゴシック"/>
        <family val="3"/>
        <charset val="128"/>
      </rPr>
      <t>混在</t>
    </r>
    <rPh sb="15" eb="17">
      <t>コンザイ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</si>
  <si>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 xml:space="preserve">ReferenceID </t>
    </r>
    <r>
      <rPr>
        <sz val="9"/>
        <rFont val="ＭＳ Ｐゴシック"/>
        <family val="3"/>
        <charset val="128"/>
      </rPr>
      <t>混在</t>
    </r>
    <rPh sb="0" eb="2">
      <t>タイショウ</t>
    </rPh>
    <rPh sb="14" eb="16">
      <t>コンザイ</t>
    </rPh>
    <phoneticPr fontId="2"/>
  </si>
  <si>
    <r>
      <t xml:space="preserve">1. GetQuality </t>
    </r>
    <r>
      <rPr>
        <sz val="9"/>
        <rFont val="ＭＳ Ｐゴシック"/>
        <family val="3"/>
        <charset val="128"/>
      </rPr>
      <t>済と未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を混在でバッチ投入する</t>
    </r>
    <rPh sb="14" eb="15">
      <t>ズミ</t>
    </rPh>
    <rPh sb="16" eb="17">
      <t>ミ</t>
    </rPh>
    <rPh sb="19" eb="21">
      <t>コンザイ</t>
    </rPh>
    <rPh sb="25" eb="27">
      <t>トウニュウ</t>
    </rPh>
    <phoneticPr fontId="2"/>
  </si>
  <si>
    <r>
      <t xml:space="preserve">Delete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全コンポーネント</t>
    </r>
    <r>
      <rPr>
        <sz val="14"/>
        <rFont val="Calibri"/>
        <family val="2"/>
      </rPr>
      <t>WORKING</t>
    </r>
    <rPh sb="9" eb="10">
      <t>ゼン</t>
    </rPh>
    <phoneticPr fontId="2"/>
  </si>
  <si>
    <r>
      <t>1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削除</t>
    </r>
    <rPh sb="1" eb="2">
      <t>ケン</t>
    </rPh>
    <rPh sb="3" eb="5">
      <t>サクジョ</t>
    </rPh>
    <phoneticPr fontId="2"/>
  </si>
  <si>
    <r>
      <rPr>
        <sz val="9"/>
        <rFont val="ＭＳ Ｐゴシック"/>
        <family val="3"/>
        <charset val="128"/>
      </rPr>
      <t>－</t>
    </r>
    <phoneticPr fontId="2"/>
  </si>
  <si>
    <r>
      <rPr>
        <sz val="9"/>
        <rFont val="ＭＳ Ｐゴシック"/>
        <family val="3"/>
        <charset val="128"/>
      </rPr>
      <t>同一</t>
    </r>
    <r>
      <rPr>
        <sz val="9"/>
        <rFont val="Calibri"/>
        <family val="2"/>
      </rPr>
      <t xml:space="preserve">Segment </t>
    </r>
    <r>
      <rPr>
        <sz val="9"/>
        <rFont val="ＭＳ Ｐゴシック"/>
        <family val="3"/>
        <charset val="128"/>
      </rPr>
      <t>複数件削除</t>
    </r>
    <rPh sb="0" eb="2">
      <t>ドウイツ</t>
    </rPh>
    <rPh sb="10" eb="12">
      <t>フクスウ</t>
    </rPh>
    <rPh sb="12" eb="13">
      <t>ケン</t>
    </rPh>
    <rPh sb="13" eb="15">
      <t>サクジョ</t>
    </rPh>
    <phoneticPr fontId="2"/>
  </si>
  <si>
    <r>
      <rPr>
        <sz val="9"/>
        <rFont val="ＭＳ Ｐゴシック"/>
        <family val="3"/>
        <charset val="128"/>
      </rPr>
      <t>複数</t>
    </r>
    <r>
      <rPr>
        <sz val="9"/>
        <rFont val="Calibri"/>
        <family val="2"/>
      </rPr>
      <t xml:space="preserve">Segment </t>
    </r>
    <r>
      <rPr>
        <sz val="9"/>
        <rFont val="ＭＳ Ｐゴシック"/>
        <family val="3"/>
        <charset val="128"/>
      </rPr>
      <t>複数件削除</t>
    </r>
    <rPh sb="0" eb="2">
      <t>フクスウ</t>
    </rPh>
    <rPh sb="10" eb="12">
      <t>フクスウ</t>
    </rPh>
    <rPh sb="12" eb="13">
      <t>ケン</t>
    </rPh>
    <rPh sb="13" eb="15">
      <t>サクジョ</t>
    </rPh>
    <phoneticPr fontId="2"/>
  </si>
  <si>
    <r>
      <t xml:space="preserve">Insert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Vacancy</t>
    </r>
    <r>
      <rPr>
        <sz val="14"/>
        <rFont val="ＭＳ Ｐゴシック"/>
        <family val="3"/>
        <charset val="128"/>
      </rPr>
      <t>再利用、全コンポーネント</t>
    </r>
    <r>
      <rPr>
        <sz val="14"/>
        <rFont val="Calibri"/>
        <family val="2"/>
      </rPr>
      <t>WORKING</t>
    </r>
    <rPh sb="16" eb="17">
      <t>サイ</t>
    </rPh>
    <rPh sb="17" eb="19">
      <t>リヨウ</t>
    </rPh>
    <rPh sb="20" eb="21">
      <t>ゼン</t>
    </rPh>
    <phoneticPr fontId="2"/>
  </si>
  <si>
    <r>
      <t>1</t>
    </r>
    <r>
      <rPr>
        <sz val="9"/>
        <rFont val="ＭＳ Ｐゴシック"/>
        <family val="3"/>
        <charset val="128"/>
      </rPr>
      <t>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</t>
    </r>
    <rPh sb="1" eb="2">
      <t>ケン</t>
    </rPh>
    <rPh sb="3" eb="5">
      <t>トウロク</t>
    </rPh>
    <phoneticPr fontId="2"/>
  </si>
  <si>
    <r>
      <rPr>
        <sz val="9"/>
        <rFont val="ＭＳ Ｐゴシック"/>
        <family val="3"/>
        <charset val="128"/>
      </rPr>
      <t>空き</t>
    </r>
    <r>
      <rPr>
        <sz val="9"/>
        <rFont val="Calibri"/>
        <family val="2"/>
      </rPr>
      <t xml:space="preserve"> 1</t>
    </r>
    <r>
      <rPr>
        <sz val="9"/>
        <rFont val="ＭＳ Ｐゴシック"/>
        <family val="3"/>
        <charset val="128"/>
      </rPr>
      <t>件以上</t>
    </r>
    <rPh sb="0" eb="1">
      <t>ア</t>
    </rPh>
    <rPh sb="4" eb="5">
      <t>ケン</t>
    </rPh>
    <rPh sb="5" eb="7">
      <t>イジョウ</t>
    </rPh>
    <phoneticPr fontId="2"/>
  </si>
  <si>
    <r>
      <rPr>
        <sz val="9"/>
        <rFont val="ＭＳ Ｐゴシック"/>
        <family val="3"/>
        <charset val="128"/>
      </rPr>
      <t>空き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投入件数以上</t>
    </r>
    <rPh sb="3" eb="5">
      <t>トウニュウ</t>
    </rPh>
    <rPh sb="5" eb="7">
      <t>ケンスウ</t>
    </rPh>
    <rPh sb="7" eb="9">
      <t>イジョウ</t>
    </rPh>
    <phoneticPr fontId="2"/>
  </si>
  <si>
    <r>
      <rPr>
        <sz val="9"/>
        <rFont val="ＭＳ Ｐゴシック"/>
        <family val="3"/>
        <charset val="128"/>
      </rPr>
      <t>空き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投入件数未満</t>
    </r>
    <rPh sb="3" eb="5">
      <t>トウニュウ</t>
    </rPh>
    <rPh sb="5" eb="7">
      <t>ケンスウ</t>
    </rPh>
    <rPh sb="7" eb="9">
      <t>ミマン</t>
    </rPh>
    <phoneticPr fontId="2"/>
  </si>
  <si>
    <r>
      <rPr>
        <sz val="9"/>
        <rFont val="ＭＳ Ｐゴシック"/>
        <family val="3"/>
        <charset val="128"/>
      </rPr>
      <t>不正</t>
    </r>
    <r>
      <rPr>
        <sz val="9"/>
        <rFont val="Calibri"/>
        <family val="2"/>
      </rPr>
      <t>UIDAI Request XML</t>
    </r>
  </si>
  <si>
    <r>
      <rPr>
        <sz val="9"/>
        <rFont val="ＭＳ Ｐゴシック"/>
        <family val="3"/>
        <charset val="128"/>
      </rPr>
      <t>複数件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全再利用）</t>
    </r>
    <rPh sb="0" eb="2">
      <t>フクスウ</t>
    </rPh>
    <rPh sb="2" eb="3">
      <t>ケン</t>
    </rPh>
    <rPh sb="4" eb="6">
      <t>トウロク</t>
    </rPh>
    <rPh sb="8" eb="9">
      <t>ゼン</t>
    </rPh>
    <rPh sb="9" eb="12">
      <t>サイリヨウ</t>
    </rPh>
    <phoneticPr fontId="2"/>
  </si>
  <si>
    <t>PERSON_BIOMETRICS</t>
    <phoneticPr fontId="2"/>
  </si>
  <si>
    <r>
      <t xml:space="preserve">Identify - </t>
    </r>
    <r>
      <rPr>
        <sz val="14"/>
        <rFont val="ＭＳ Ｐゴシック"/>
        <family val="3"/>
        <charset val="128"/>
      </rPr>
      <t>基本</t>
    </r>
    <rPh sb="11" eb="13">
      <t>キホン</t>
    </rPh>
    <phoneticPr fontId="2"/>
  </si>
  <si>
    <r>
      <t>1</t>
    </r>
    <r>
      <rPr>
        <sz val="9"/>
        <rFont val="ＭＳ Ｐゴシック"/>
        <family val="3"/>
        <charset val="128"/>
      </rPr>
      <t>件照合</t>
    </r>
    <rPh sb="1" eb="2">
      <t>ケン</t>
    </rPh>
    <rPh sb="2" eb="4">
      <t>ショウゴウ</t>
    </rPh>
    <phoneticPr fontId="2"/>
  </si>
  <si>
    <t>DM(NSM)</t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</si>
  <si>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 xml:space="preserve">ReferenceID </t>
    </r>
    <r>
      <rPr>
        <sz val="9"/>
        <rFont val="ＭＳ Ｐゴシック"/>
        <family val="3"/>
        <charset val="128"/>
      </rPr>
      <t>有り／無し</t>
    </r>
    <rPh sb="0" eb="2">
      <t>タイショウ</t>
    </rPh>
    <rPh sb="14" eb="15">
      <t>ア</t>
    </rPh>
    <rPh sb="17" eb="18">
      <t>ナ</t>
    </rPh>
    <phoneticPr fontId="2"/>
  </si>
  <si>
    <t>TargetFPIR</t>
    <phoneticPr fontId="2"/>
  </si>
  <si>
    <t>MaxResults</t>
    <phoneticPr fontId="2"/>
  </si>
  <si>
    <t>FullSearch</t>
    <phoneticPr fontId="2"/>
  </si>
  <si>
    <t>FUSION_JOB</t>
    <phoneticPr fontId="2"/>
  </si>
  <si>
    <t>CONTAINER_JOBS</t>
  </si>
  <si>
    <t>JOB_QUEUE</t>
  </si>
  <si>
    <t>63 (ALL)</t>
  </si>
  <si>
    <t>63 (ALL)</t>
    <phoneticPr fontId="2"/>
  </si>
  <si>
    <t>TargetModality
FPIR</t>
    <phoneticPr fontId="2"/>
  </si>
  <si>
    <t>DedupModality
Instance</t>
    <phoneticPr fontId="2"/>
  </si>
  <si>
    <t>Missing
Biometric</t>
    <phoneticPr fontId="2"/>
  </si>
  <si>
    <t>Payload</t>
    <phoneticPr fontId="2"/>
  </si>
  <si>
    <r>
      <t xml:space="preserve">&gt; </t>
    </r>
    <r>
      <rPr>
        <sz val="9"/>
        <rFont val="ＭＳ Ｐゴシック"/>
        <family val="3"/>
        <charset val="128"/>
      </rPr>
      <t>候補スコア</t>
    </r>
    <rPh sb="2" eb="4">
      <t>コウホ</t>
    </rPh>
    <phoneticPr fontId="2"/>
  </si>
  <si>
    <r>
      <t xml:space="preserve">&lt; </t>
    </r>
    <r>
      <rPr>
        <sz val="9"/>
        <rFont val="ＭＳ Ｐゴシック"/>
        <family val="3"/>
        <charset val="128"/>
      </rPr>
      <t>候補スコア</t>
    </r>
    <rPh sb="2" eb="4">
      <t>コウホ</t>
    </rPh>
    <phoneticPr fontId="2"/>
  </si>
  <si>
    <t>INT_MAX</t>
    <phoneticPr fontId="2"/>
  </si>
  <si>
    <r>
      <t xml:space="preserve">MaxResults </t>
    </r>
    <r>
      <rPr>
        <sz val="9"/>
        <rFont val="ＭＳ Ｐゴシック"/>
        <family val="3"/>
        <charset val="128"/>
      </rPr>
      <t>による足切り</t>
    </r>
    <rPh sb="14" eb="16">
      <t>アシキ</t>
    </rPh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</si>
  <si>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</si>
  <si>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9"/>
        <rFont val="ＭＳ Ｐゴシック"/>
        <family val="3"/>
        <charset val="128"/>
      </rPr>
      <t>バッチ照合</t>
    </r>
    <rPh sb="3" eb="5">
      <t>ショウゴウ</t>
    </rPh>
    <phoneticPr fontId="2"/>
  </si>
  <si>
    <r>
      <rPr>
        <sz val="9"/>
        <rFont val="ＭＳ Ｐゴシック"/>
        <family val="3"/>
        <charset val="128"/>
      </rPr>
      <t>バッチ照合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混在型</t>
    </r>
    <rPh sb="3" eb="5">
      <t>ショウゴウ</t>
    </rPh>
    <rPh sb="6" eb="8">
      <t>コンザイ</t>
    </rPh>
    <rPh sb="8" eb="9">
      <t>ガタ</t>
    </rPh>
    <phoneticPr fontId="2"/>
  </si>
  <si>
    <t>1 (Left Slap)</t>
    <phoneticPr fontId="2"/>
  </si>
  <si>
    <r>
      <t>DedupModality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Left-Slap</t>
    </r>
    <rPh sb="16" eb="18">
      <t>コウホ</t>
    </rPh>
    <phoneticPr fontId="2"/>
  </si>
  <si>
    <r>
      <t xml:space="preserve">&lt; </t>
    </r>
    <r>
      <rPr>
        <sz val="9"/>
        <color rgb="FFFF0000"/>
        <rFont val="ＭＳ Ｐゴシック"/>
        <family val="3"/>
        <charset val="128"/>
      </rPr>
      <t>候補スコア</t>
    </r>
    <rPh sb="2" eb="4">
      <t>コウホ</t>
    </rPh>
    <phoneticPr fontId="2"/>
  </si>
  <si>
    <r>
      <rPr>
        <sz val="9"/>
        <color rgb="FFFF0000"/>
        <rFont val="ＭＳ Ｐゴシック"/>
        <family val="3"/>
        <charset val="128"/>
      </rPr>
      <t>＝</t>
    </r>
    <r>
      <rPr>
        <sz val="9"/>
        <color rgb="FFFF0000"/>
        <rFont val="Calibri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候補スコア</t>
    </r>
    <rPh sb="2" eb="4">
      <t>コウホ</t>
    </rPh>
    <phoneticPr fontId="2"/>
  </si>
  <si>
    <r>
      <t>DedupModality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Right-Slap</t>
    </r>
    <rPh sb="16" eb="18">
      <t>コウホ</t>
    </rPh>
    <phoneticPr fontId="2"/>
  </si>
  <si>
    <t>2 (Right Slap)</t>
    <phoneticPr fontId="2"/>
  </si>
  <si>
    <r>
      <t>DedupModality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Thumbs</t>
    </r>
    <rPh sb="16" eb="18">
      <t>コウホ</t>
    </rPh>
    <phoneticPr fontId="2"/>
  </si>
  <si>
    <t>4 (Thumbs)</t>
    <phoneticPr fontId="2"/>
  </si>
  <si>
    <r>
      <t>DedupModality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Face</t>
    </r>
    <rPh sb="16" eb="18">
      <t>コウホ</t>
    </rPh>
    <phoneticPr fontId="2"/>
  </si>
  <si>
    <t>32 (Face)</t>
    <phoneticPr fontId="2"/>
  </si>
  <si>
    <r>
      <t>Identify - Payload (</t>
    </r>
    <r>
      <rPr>
        <sz val="14"/>
        <rFont val="ＭＳ Ｐゴシック"/>
        <family val="3"/>
        <charset val="128"/>
      </rPr>
      <t>候補側は事前に全モーダル有りで登録しておく）</t>
    </r>
    <rPh sb="20" eb="22">
      <t>コウホ</t>
    </rPh>
    <rPh sb="22" eb="23">
      <t>ガワ</t>
    </rPh>
    <rPh sb="24" eb="26">
      <t>ジゼン</t>
    </rPh>
    <rPh sb="27" eb="28">
      <t>ゼン</t>
    </rPh>
    <rPh sb="32" eb="33">
      <t>ア</t>
    </rPh>
    <rPh sb="35" eb="37">
      <t>トウロク</t>
    </rPh>
    <phoneticPr fontId="2"/>
  </si>
  <si>
    <t>1 (LeftPointer)</t>
    <phoneticPr fontId="2"/>
  </si>
  <si>
    <t>2 (LeftMiddle)</t>
    <phoneticPr fontId="2"/>
  </si>
  <si>
    <t>4 (LeftRing)</t>
    <phoneticPr fontId="2"/>
  </si>
  <si>
    <t>8 (LeftLittle)</t>
    <phoneticPr fontId="2"/>
  </si>
  <si>
    <t>16 (RightPointer)</t>
    <phoneticPr fontId="2"/>
  </si>
  <si>
    <t>32 (RightMiddle)</t>
    <phoneticPr fontId="2"/>
  </si>
  <si>
    <t>64 (RightRing)</t>
    <phoneticPr fontId="2"/>
  </si>
  <si>
    <t>128 (RightLittle)</t>
    <phoneticPr fontId="2"/>
  </si>
  <si>
    <t>256 (LeftThumb)</t>
    <phoneticPr fontId="2"/>
  </si>
  <si>
    <t>512 (RightThumb)</t>
    <phoneticPr fontId="2"/>
  </si>
  <si>
    <t>DedupModalityによる候補スコア
Left-Iris</t>
    <rPh sb="16" eb="18">
      <t>コウホ</t>
    </rPh>
    <phoneticPr fontId="2"/>
  </si>
  <si>
    <t>8 (Left-Iris)</t>
  </si>
  <si>
    <t>DedupModalityによるNoHITケース
Left-Iris</t>
  </si>
  <si>
    <t>DedupModalityによる候補スコア
Right-Iris</t>
    <rPh sb="16" eb="18">
      <t>コウホ</t>
    </rPh>
    <phoneticPr fontId="2"/>
  </si>
  <si>
    <t>16 (Right-Iris)</t>
  </si>
  <si>
    <t>DedupModalityによるNoHITケース
Right-Iris</t>
  </si>
  <si>
    <t>TargetModality によるHITケース
Right-Iris</t>
  </si>
  <si>
    <t>TargetModality によるHITケース
Left-Iris</t>
  </si>
  <si>
    <t>1024 (LeftIris)</t>
    <phoneticPr fontId="2"/>
  </si>
  <si>
    <t>2048 (RightIris)</t>
    <phoneticPr fontId="2"/>
  </si>
  <si>
    <t>4096 (Face)</t>
    <phoneticPr fontId="2"/>
  </si>
  <si>
    <t>Step</t>
    <phoneticPr fontId="2"/>
  </si>
  <si>
    <t>Procedure</t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</si>
  <si>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Active-Active </t>
    </r>
    <r>
      <rPr>
        <sz val="14"/>
        <rFont val="ＭＳ Ｐゴシック"/>
        <family val="3"/>
        <charset val="128"/>
      </rPr>
      <t>正常稼働</t>
    </r>
    <rPh sb="23" eb="25">
      <t>セイジョウ</t>
    </rPh>
    <rPh sb="25" eb="27">
      <t>カドウ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</si>
  <si>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－ダウンした</t>
    </r>
    <r>
      <rPr>
        <sz val="14"/>
        <rFont val="Calibri"/>
        <family val="2"/>
      </rPr>
      <t>MM</t>
    </r>
    <r>
      <rPr>
        <sz val="14"/>
        <rFont val="ＭＳ Ｐゴシック"/>
        <family val="3"/>
        <charset val="128"/>
      </rPr>
      <t>の復活</t>
    </r>
    <rPh sb="16" eb="18">
      <t>フッカツ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</si>
  <si>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5 </t>
    </r>
    <r>
      <rPr>
        <sz val="14"/>
        <rFont val="ＭＳ Ｐゴシック"/>
        <family val="3"/>
        <charset val="128"/>
      </rPr>
      <t>－ダウンした</t>
    </r>
    <r>
      <rPr>
        <sz val="14"/>
        <rFont val="Calibri"/>
        <family val="2"/>
      </rPr>
      <t xml:space="preserve"> MM</t>
    </r>
    <r>
      <rPr>
        <sz val="14"/>
        <rFont val="ＭＳ Ｐゴシック"/>
        <family val="3"/>
        <charset val="128"/>
      </rPr>
      <t>の復活</t>
    </r>
    <rPh sb="17" eb="19">
      <t>フッカツ</t>
    </rPh>
    <phoneticPr fontId="2"/>
  </si>
  <si>
    <t>JOB</t>
    <phoneticPr fontId="2"/>
  </si>
  <si>
    <t>MM EVENTS</t>
    <phoneticPr fontId="2"/>
  </si>
  <si>
    <r>
      <t xml:space="preserve">MM-1 </t>
    </r>
    <r>
      <rPr>
        <sz val="9"/>
        <rFont val="ＭＳ Ｐゴシック"/>
        <family val="3"/>
        <charset val="128"/>
      </rPr>
      <t>起動</t>
    </r>
    <rPh sb="5" eb="7">
      <t>キドウ</t>
    </rPh>
    <phoneticPr fontId="2"/>
  </si>
  <si>
    <r>
      <t>GetQuality</t>
    </r>
    <r>
      <rPr>
        <sz val="9"/>
        <rFont val="ＭＳ Ｐゴシック"/>
        <family val="3"/>
        <charset val="128"/>
      </rPr>
      <t>投入</t>
    </r>
    <rPh sb="10" eb="12">
      <t>トウニュウ</t>
    </rPh>
    <phoneticPr fontId="2"/>
  </si>
  <si>
    <r>
      <t>Insert</t>
    </r>
    <r>
      <rPr>
        <sz val="9"/>
        <rFont val="ＭＳ Ｐゴシック"/>
        <family val="3"/>
        <charset val="128"/>
      </rPr>
      <t>投入</t>
    </r>
    <rPh sb="6" eb="8">
      <t>トウニュウ</t>
    </rPh>
    <phoneticPr fontId="2"/>
  </si>
  <si>
    <r>
      <t>Identify</t>
    </r>
    <r>
      <rPr>
        <sz val="9"/>
        <rFont val="ＭＳ Ｐゴシック"/>
        <family val="3"/>
        <charset val="128"/>
      </rPr>
      <t>投入</t>
    </r>
    <rPh sb="8" eb="10">
      <t>トウニュウ</t>
    </rPh>
    <phoneticPr fontId="2"/>
  </si>
  <si>
    <t>MM-1 KILL</t>
    <phoneticPr fontId="2"/>
  </si>
  <si>
    <r>
      <t>MM-2 Consumer Active</t>
    </r>
    <r>
      <rPr>
        <sz val="9"/>
        <rFont val="ＭＳ Ｐゴシック"/>
        <family val="3"/>
        <charset val="128"/>
      </rPr>
      <t>確認</t>
    </r>
    <rPh sb="20" eb="22">
      <t>カクニン</t>
    </rPh>
    <phoneticPr fontId="2"/>
  </si>
  <si>
    <r>
      <t>Delete</t>
    </r>
    <r>
      <rPr>
        <sz val="9"/>
        <rFont val="ＭＳ Ｐゴシック"/>
        <family val="3"/>
        <charset val="128"/>
      </rPr>
      <t>投入</t>
    </r>
    <rPh sb="6" eb="8">
      <t>トウニュウ</t>
    </rPh>
    <phoneticPr fontId="2"/>
  </si>
  <si>
    <r>
      <t xml:space="preserve">MM-1 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Consumer StandBy</t>
    </r>
    <r>
      <rPr>
        <sz val="9"/>
        <rFont val="ＭＳ Ｐゴシック"/>
        <family val="3"/>
        <charset val="128"/>
      </rPr>
      <t>確認</t>
    </r>
    <rPh sb="5" eb="7">
      <t>キドウ</t>
    </rPh>
    <rPh sb="24" eb="26">
      <t>カクニン</t>
    </rPh>
    <phoneticPr fontId="2"/>
  </si>
  <si>
    <t>MM-1 KILL</t>
    <phoneticPr fontId="2"/>
  </si>
  <si>
    <r>
      <t xml:space="preserve">DM-1 </t>
    </r>
    <r>
      <rPr>
        <sz val="9"/>
        <rFont val="ＭＳ Ｐゴシック"/>
        <family val="3"/>
        <charset val="128"/>
      </rPr>
      <t>起動</t>
    </r>
    <rPh sb="5" eb="7">
      <t>キドウ</t>
    </rPh>
    <phoneticPr fontId="2"/>
  </si>
  <si>
    <r>
      <t xml:space="preserve">DM-2 </t>
    </r>
    <r>
      <rPr>
        <sz val="9"/>
        <rFont val="ＭＳ Ｐゴシック"/>
        <family val="3"/>
        <charset val="128"/>
      </rPr>
      <t>起動</t>
    </r>
    <rPh sb="5" eb="7">
      <t>キドウ</t>
    </rPh>
    <phoneticPr fontId="2"/>
  </si>
  <si>
    <t>MM-1</t>
    <phoneticPr fontId="2"/>
  </si>
  <si>
    <t>DM-2 KILL</t>
    <phoneticPr fontId="2"/>
  </si>
  <si>
    <t>DM-1 KILL</t>
    <phoneticPr fontId="2"/>
  </si>
  <si>
    <t>MM-1, 2 KILL</t>
    <phoneticPr fontId="2"/>
  </si>
  <si>
    <t>マルチMR可用性 試験</t>
    <rPh sb="5" eb="8">
      <t>カヨウセイ</t>
    </rPh>
    <rPh sb="9" eb="11">
      <t>シケン</t>
    </rPh>
    <phoneticPr fontId="2"/>
  </si>
  <si>
    <t>片系のMRインスタンスが停止した場合でも、BISONサービスは継続できることを確認する</t>
    <rPh sb="0" eb="2">
      <t>カタケイ</t>
    </rPh>
    <rPh sb="12" eb="14">
      <t>テイシ</t>
    </rPh>
    <rPh sb="16" eb="18">
      <t>バアイ</t>
    </rPh>
    <rPh sb="31" eb="33">
      <t>ケイゾク</t>
    </rPh>
    <rPh sb="39" eb="41">
      <t>カクニン</t>
    </rPh>
    <phoneticPr fontId="2"/>
  </si>
  <si>
    <r>
      <t xml:space="preserve">MR-1 </t>
    </r>
    <r>
      <rPr>
        <sz val="9"/>
        <rFont val="ＭＳ Ｐゴシック"/>
        <family val="3"/>
        <charset val="128"/>
      </rPr>
      <t>起動</t>
    </r>
    <rPh sb="5" eb="7">
      <t>キドウ</t>
    </rPh>
    <phoneticPr fontId="2"/>
  </si>
  <si>
    <r>
      <t xml:space="preserve">MR-2 </t>
    </r>
    <r>
      <rPr>
        <sz val="9"/>
        <rFont val="ＭＳ Ｐゴシック"/>
        <family val="3"/>
        <charset val="128"/>
      </rPr>
      <t>起動</t>
    </r>
    <rPh sb="5" eb="7">
      <t>キドウ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</si>
  <si>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 MR１ダウン</t>
    </r>
    <phoneticPr fontId="2"/>
  </si>
  <si>
    <t>MR-1 KILL</t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</si>
  <si>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 MR１復活</t>
    </r>
    <rPh sb="12" eb="14">
      <t>フッカツ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</si>
  <si>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4 </t>
    </r>
    <r>
      <rPr>
        <sz val="14"/>
        <rFont val="ＭＳ Ｐゴシック"/>
        <family val="3"/>
        <charset val="128"/>
      </rPr>
      <t>－ MR２ ダウン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</si>
  <si>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5 </t>
    </r>
    <r>
      <rPr>
        <sz val="14"/>
        <rFont val="ＭＳ Ｐゴシック"/>
        <family val="3"/>
        <charset val="128"/>
      </rPr>
      <t>－ MR２ 復活</t>
    </r>
    <rPh sb="13" eb="15">
      <t>フッカツ</t>
    </rPh>
    <phoneticPr fontId="2"/>
  </si>
  <si>
    <t>MR-2 KILL</t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</si>
  <si>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6 </t>
    </r>
    <r>
      <rPr>
        <sz val="14"/>
        <rFont val="ＭＳ Ｐゴシック"/>
        <family val="3"/>
        <charset val="128"/>
      </rPr>
      <t>－ 全MRダウン &amp; 復活</t>
    </r>
    <rPh sb="9" eb="10">
      <t>ゼン</t>
    </rPh>
    <rPh sb="18" eb="20">
      <t>フッカツ</t>
    </rPh>
    <phoneticPr fontId="2"/>
  </si>
  <si>
    <t>マルチMU-E可用性 試験</t>
    <rPh sb="7" eb="10">
      <t>カヨウセイ</t>
    </rPh>
    <rPh sb="11" eb="13">
      <t>シケン</t>
    </rPh>
    <phoneticPr fontId="2"/>
  </si>
  <si>
    <t>片系のMU-Eインスタンスが停止した場合でも、BISONサービスは継続できることを確認する</t>
    <rPh sb="0" eb="2">
      <t>カタケイ</t>
    </rPh>
    <rPh sb="14" eb="16">
      <t>テイシ</t>
    </rPh>
    <rPh sb="18" eb="20">
      <t>バアイ</t>
    </rPh>
    <rPh sb="33" eb="35">
      <t>ケイゾク</t>
    </rPh>
    <rPh sb="41" eb="43">
      <t>カクニン</t>
    </rPh>
    <phoneticPr fontId="2"/>
  </si>
  <si>
    <t>MU-E-1 起動</t>
    <rPh sb="7" eb="9">
      <t>キドウ</t>
    </rPh>
    <phoneticPr fontId="2"/>
  </si>
  <si>
    <t>MU-E-2 起動</t>
    <rPh sb="7" eb="9">
      <t>キドウ</t>
    </rPh>
    <phoneticPr fontId="2"/>
  </si>
  <si>
    <t>シナリオ 2 － MU-E１ダウン</t>
  </si>
  <si>
    <t>MU-E-1 KILL</t>
  </si>
  <si>
    <t>シナリオ 3 － MU-E１復活</t>
    <rPh sb="14" eb="16">
      <t>フッカツ</t>
    </rPh>
    <phoneticPr fontId="2"/>
  </si>
  <si>
    <t>シナリオ 4 － MU-E２ ダウン</t>
  </si>
  <si>
    <t>MU-E-2 KILL</t>
  </si>
  <si>
    <t>シナリオ 5 － MU-E２ 復活</t>
    <rPh sb="15" eb="17">
      <t>フッカツ</t>
    </rPh>
    <phoneticPr fontId="2"/>
  </si>
  <si>
    <t>シナリオ 6 － 全MU-Eダウン &amp; 復活</t>
    <rPh sb="9" eb="10">
      <t>ゼン</t>
    </rPh>
    <rPh sb="20" eb="22">
      <t>フッカツ</t>
    </rPh>
    <phoneticPr fontId="2"/>
  </si>
  <si>
    <t>GetQuality投入</t>
    <rPh sb="10" eb="12">
      <t>トウニュウ</t>
    </rPh>
    <phoneticPr fontId="2"/>
  </si>
  <si>
    <t>MU-E-1, 2 KILL</t>
    <phoneticPr fontId="2"/>
  </si>
  <si>
    <t>MR-1, 2 KILL</t>
    <phoneticPr fontId="2"/>
  </si>
  <si>
    <t>マルチMU-I可用性 試験</t>
    <rPh sb="7" eb="10">
      <t>カヨウセイ</t>
    </rPh>
    <rPh sb="11" eb="13">
      <t>シケン</t>
    </rPh>
    <phoneticPr fontId="2"/>
  </si>
  <si>
    <t>片系のMU-Iインスタンスが停止した場合でも、BISONサービスは継続できることを確認する</t>
    <rPh sb="0" eb="2">
      <t>カタケイ</t>
    </rPh>
    <rPh sb="14" eb="16">
      <t>テイシ</t>
    </rPh>
    <rPh sb="18" eb="20">
      <t>バアイ</t>
    </rPh>
    <rPh sb="33" eb="35">
      <t>ケイゾク</t>
    </rPh>
    <rPh sb="41" eb="43">
      <t>カクニン</t>
    </rPh>
    <phoneticPr fontId="2"/>
  </si>
  <si>
    <t>MU-I-1 起動</t>
    <rPh sb="7" eb="9">
      <t>キドウ</t>
    </rPh>
    <phoneticPr fontId="2"/>
  </si>
  <si>
    <t>MU-I-2 起動</t>
    <rPh sb="7" eb="9">
      <t>キドウ</t>
    </rPh>
    <phoneticPr fontId="2"/>
  </si>
  <si>
    <t>シナリオ 2 － MU-I１ダウン</t>
  </si>
  <si>
    <t>MU-I-1 KILL</t>
  </si>
  <si>
    <t>シナリオ 3 － MU-I１復活</t>
    <rPh sb="14" eb="16">
      <t>フッカツ</t>
    </rPh>
    <phoneticPr fontId="2"/>
  </si>
  <si>
    <t>シナリオ 4 － MU-I２ ダウン</t>
  </si>
  <si>
    <t>MU-I-2 KILL</t>
  </si>
  <si>
    <t>シナリオ 5 － MU-I２ 復活</t>
    <rPh sb="15" eb="17">
      <t>フッカツ</t>
    </rPh>
    <phoneticPr fontId="2"/>
  </si>
  <si>
    <t>シナリオ 6 － 全MU-Iダウン &amp; 復活</t>
    <rPh sb="9" eb="10">
      <t>ゼン</t>
    </rPh>
    <rPh sb="20" eb="22">
      <t>フッカツ</t>
    </rPh>
    <phoneticPr fontId="2"/>
  </si>
  <si>
    <t>MU-I-1, 2 KILL</t>
  </si>
  <si>
    <t>Identify投入</t>
    <rPh sb="8" eb="10">
      <t>トウニュウ</t>
    </rPh>
    <phoneticPr fontId="2"/>
  </si>
  <si>
    <r>
      <rPr>
        <sz val="9"/>
        <rFont val="ＭＳ Ｐゴシック"/>
        <family val="3"/>
        <charset val="128"/>
      </rPr>
      <t>処理中</t>
    </r>
    <r>
      <rPr>
        <sz val="9"/>
        <rFont val="Calibri"/>
        <family val="2"/>
      </rPr>
      <t xml:space="preserve"> Extractor KILL</t>
    </r>
    <rPh sb="0" eb="2">
      <t>ショリ</t>
    </rPh>
    <rPh sb="2" eb="3">
      <t>チュウ</t>
    </rPh>
    <phoneticPr fontId="2"/>
  </si>
  <si>
    <r>
      <t xml:space="preserve">GetQuality </t>
    </r>
    <r>
      <rPr>
        <sz val="9"/>
        <rFont val="ＭＳ Ｐゴシック"/>
        <family val="3"/>
        <charset val="128"/>
      </rPr>
      <t>バッチ投入</t>
    </r>
    <rPh sb="14" eb="16">
      <t>トウニュウ</t>
    </rPh>
    <phoneticPr fontId="2"/>
  </si>
  <si>
    <r>
      <t xml:space="preserve">MM </t>
    </r>
    <r>
      <rPr>
        <sz val="9"/>
        <rFont val="ＭＳ Ｐゴシック"/>
        <family val="3"/>
        <charset val="128"/>
      </rPr>
      <t>タイムアウトジョブ再送確認</t>
    </r>
    <rPh sb="12" eb="14">
      <t>サイソウ</t>
    </rPh>
    <rPh sb="14" eb="16">
      <t>カクニン</t>
    </rPh>
    <phoneticPr fontId="2"/>
  </si>
  <si>
    <r>
      <rPr>
        <sz val="9"/>
        <rFont val="ＭＳ Ｐゴシック"/>
        <family val="3"/>
        <charset val="128"/>
      </rPr>
      <t>処理中</t>
    </r>
    <r>
      <rPr>
        <sz val="9"/>
        <rFont val="Calibri"/>
        <family val="2"/>
      </rPr>
      <t xml:space="preserve"> MU KILL</t>
    </r>
    <rPh sb="0" eb="2">
      <t>ショリ</t>
    </rPh>
    <rPh sb="2" eb="3">
      <t>チュウ</t>
    </rPh>
    <phoneticPr fontId="2"/>
  </si>
  <si>
    <r>
      <rPr>
        <sz val="9"/>
        <rFont val="ＭＳ Ｐゴシック"/>
        <family val="3"/>
        <charset val="128"/>
      </rPr>
      <t>処理中</t>
    </r>
    <r>
      <rPr>
        <sz val="9"/>
        <rFont val="Calibri"/>
        <family val="2"/>
      </rPr>
      <t xml:space="preserve"> MU KILL &amp; </t>
    </r>
    <r>
      <rPr>
        <sz val="9"/>
        <rFont val="ＭＳ Ｐゴシック"/>
        <family val="3"/>
        <charset val="128"/>
      </rPr>
      <t>再起動</t>
    </r>
    <rPh sb="0" eb="2">
      <t>ショリ</t>
    </rPh>
    <rPh sb="2" eb="3">
      <t>チュウ</t>
    </rPh>
    <rPh sb="14" eb="17">
      <t>サイキドウ</t>
    </rPh>
    <phoneticPr fontId="2"/>
  </si>
  <si>
    <r>
      <t xml:space="preserve">Insert </t>
    </r>
    <r>
      <rPr>
        <sz val="9"/>
        <rFont val="ＭＳ Ｐゴシック"/>
        <family val="3"/>
        <charset val="128"/>
      </rPr>
      <t>バッチ投入</t>
    </r>
    <rPh sb="10" eb="12">
      <t>トウニュウ</t>
    </rPh>
    <phoneticPr fontId="2"/>
  </si>
  <si>
    <r>
      <rPr>
        <sz val="9"/>
        <rFont val="ＭＳ Ｐゴシック"/>
        <family val="3"/>
        <charset val="128"/>
      </rPr>
      <t>処理中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サービス</t>
    </r>
    <r>
      <rPr>
        <sz val="9"/>
        <rFont val="Calibri"/>
        <family val="2"/>
      </rPr>
      <t xml:space="preserve"> KILL</t>
    </r>
    <rPh sb="0" eb="2">
      <t>ショリ</t>
    </rPh>
    <rPh sb="2" eb="3">
      <t>チュウ</t>
    </rPh>
    <phoneticPr fontId="2"/>
  </si>
  <si>
    <r>
      <t xml:space="preserve">MM </t>
    </r>
    <r>
      <rPr>
        <sz val="9"/>
        <rFont val="ＭＳ Ｐゴシック"/>
        <family val="3"/>
        <charset val="128"/>
      </rPr>
      <t>再送確認</t>
    </r>
    <rPh sb="3" eb="5">
      <t>サイソウ</t>
    </rPh>
    <rPh sb="5" eb="7">
      <t>カクニン</t>
    </rPh>
    <phoneticPr fontId="2"/>
  </si>
  <si>
    <r>
      <rPr>
        <b/>
        <sz val="11"/>
        <color rgb="FF000000"/>
        <rFont val="ＭＳ Ｐゴシック"/>
        <family val="3"/>
        <charset val="128"/>
      </rPr>
      <t>可用性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ＭＳ Ｐゴシック"/>
        <family val="3"/>
        <charset val="128"/>
      </rPr>
      <t>ジョブリトライ試験</t>
    </r>
    <rPh sb="0" eb="3">
      <t>カヨウセイ</t>
    </rPh>
    <rPh sb="11" eb="13">
      <t>シケン</t>
    </rPh>
    <phoneticPr fontId="2"/>
  </si>
  <si>
    <r>
      <rPr>
        <b/>
        <sz val="11"/>
        <color rgb="FF000000"/>
        <rFont val="ＭＳ Ｐゴシック"/>
        <family val="3"/>
        <charset val="128"/>
      </rPr>
      <t>ジョブ処理中のコンポーネントで異常が発生した場合でも、</t>
    </r>
    <r>
      <rPr>
        <b/>
        <sz val="11"/>
        <color rgb="FF000000"/>
        <rFont val="Calibri"/>
        <family val="2"/>
      </rPr>
      <t>BISON</t>
    </r>
    <r>
      <rPr>
        <b/>
        <sz val="11"/>
        <color rgb="FF000000"/>
        <rFont val="ＭＳ Ｐゴシック"/>
        <family val="3"/>
        <charset val="128"/>
      </rPr>
      <t>サービスはジョブを内部でリトライできることを確認する</t>
    </r>
    <rPh sb="3" eb="6">
      <t>ショリチュウ</t>
    </rPh>
    <rPh sb="15" eb="17">
      <t>イジョウ</t>
    </rPh>
    <rPh sb="18" eb="20">
      <t>ハッセイ</t>
    </rPh>
    <rPh sb="22" eb="24">
      <t>バアイ</t>
    </rPh>
    <rPh sb="41" eb="43">
      <t>ナイブ</t>
    </rPh>
    <rPh sb="54" eb="56">
      <t>カクニン</t>
    </rPh>
    <phoneticPr fontId="2"/>
  </si>
  <si>
    <r>
      <rPr>
        <b/>
        <sz val="11"/>
        <color rgb="FF000000"/>
        <rFont val="ＭＳ Ｐゴシック"/>
        <family val="3"/>
        <charset val="128"/>
      </rPr>
      <t>この評価では、何かしらの手段で処理中のコンポーネント・プロセスを停止させること</t>
    </r>
    <rPh sb="2" eb="4">
      <t>ヒョウカ</t>
    </rPh>
    <rPh sb="7" eb="8">
      <t>ナニ</t>
    </rPh>
    <rPh sb="12" eb="14">
      <t>シュダン</t>
    </rPh>
    <rPh sb="15" eb="18">
      <t>ショリチュウ</t>
    </rPh>
    <rPh sb="32" eb="34">
      <t>テイシ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</si>
  <si>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GetQuality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一部ジョブタイムアウト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4" eb="26">
      <t>イチブ</t>
    </rPh>
    <rPh sb="40" eb="42">
      <t>セイコウ</t>
    </rPh>
    <phoneticPr fontId="2"/>
  </si>
  <si>
    <r>
      <rPr>
        <sz val="9"/>
        <rFont val="ＭＳ Ｐゴシック"/>
        <family val="3"/>
        <charset val="128"/>
      </rPr>
      <t>バッチ全ジョブ完了確認</t>
    </r>
    <rPh sb="3" eb="4">
      <t>ゼン</t>
    </rPh>
    <rPh sb="7" eb="9">
      <t>カンリョウ</t>
    </rPh>
    <rPh sb="9" eb="11">
      <t>カクニン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</si>
  <si>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GetQuality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一部ジョブタイムアウト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4" eb="26">
      <t>イチブ</t>
    </rPh>
    <rPh sb="40" eb="42">
      <t>シッパイ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</si>
  <si>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GetQuality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4" eb="25">
      <t>ゼン</t>
    </rPh>
    <rPh sb="39" eb="41">
      <t>セイコウ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</si>
  <si>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4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GetQuality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4" eb="25">
      <t>ゼン</t>
    </rPh>
    <rPh sb="39" eb="41">
      <t>シッパイ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</si>
  <si>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5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一部特抽ジョブタイムアウト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0" eb="22">
      <t>イチブ</t>
    </rPh>
    <rPh sb="22" eb="23">
      <t>トク</t>
    </rPh>
    <rPh sb="23" eb="24">
      <t>チュウ</t>
    </rPh>
    <rPh sb="38" eb="40">
      <t>セイコウ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</si>
  <si>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6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一部特抽ジョブタイムアウト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0" eb="22">
      <t>イチブ</t>
    </rPh>
    <rPh sb="22" eb="23">
      <t>トク</t>
    </rPh>
    <rPh sb="23" eb="24">
      <t>チュウ</t>
    </rPh>
    <rPh sb="38" eb="40">
      <t>シッパイ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</si>
  <si>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7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0" eb="21">
      <t>ゼン</t>
    </rPh>
    <rPh sb="21" eb="22">
      <t>トク</t>
    </rPh>
    <rPh sb="22" eb="23">
      <t>チュウ</t>
    </rPh>
    <rPh sb="37" eb="39">
      <t>セイコウ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</si>
  <si>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8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0" eb="21">
      <t>ゼン</t>
    </rPh>
    <rPh sb="21" eb="22">
      <t>トク</t>
    </rPh>
    <rPh sb="22" eb="23">
      <t>チュウ</t>
    </rPh>
    <rPh sb="37" eb="39">
      <t>シッパイ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</si>
  <si>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9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DM-Sync</t>
    </r>
    <r>
      <rPr>
        <sz val="14"/>
        <rFont val="ＭＳ Ｐゴシック"/>
        <family val="3"/>
        <charset val="128"/>
      </rPr>
      <t>失敗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7" eb="29">
      <t>シッパイ</t>
    </rPh>
    <rPh sb="34" eb="36">
      <t>セイコウ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</si>
  <si>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10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DM-Sync</t>
    </r>
    <r>
      <rPr>
        <sz val="14"/>
        <rFont val="ＭＳ Ｐゴシック"/>
        <family val="3"/>
        <charset val="128"/>
      </rPr>
      <t>失敗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8" eb="30">
      <t>シッパイ</t>
    </rPh>
    <rPh sb="35" eb="37">
      <t>シッパイ</t>
    </rPh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</si>
  <si>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</si>
  <si>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</si>
  <si>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Identify</t>
    </r>
    <r>
      <rPr>
        <sz val="14"/>
        <rFont val="ＭＳ Ｐゴシック"/>
        <family val="3"/>
        <charset val="128"/>
      </rPr>
      <t>　バッチ 一部特抽ジョブタイムアウト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3" eb="25">
      <t>イチブ</t>
    </rPh>
    <rPh sb="25" eb="26">
      <t>トク</t>
    </rPh>
    <rPh sb="26" eb="27">
      <t>チュウ</t>
    </rPh>
    <rPh sb="41" eb="43">
      <t>セイコウ</t>
    </rPh>
    <phoneticPr fontId="2"/>
  </si>
  <si>
    <r>
      <t xml:space="preserve">Identify </t>
    </r>
    <r>
      <rPr>
        <sz val="9"/>
        <rFont val="ＭＳ Ｐゴシック"/>
        <family val="3"/>
        <charset val="128"/>
      </rPr>
      <t>バッチ投入</t>
    </r>
    <rPh sb="12" eb="14">
      <t>トウニュウ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</si>
  <si>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Identify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全特抽ジョブタイムアウト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3" eb="24">
      <t>ゼン</t>
    </rPh>
    <rPh sb="24" eb="25">
      <t>トク</t>
    </rPh>
    <rPh sb="25" eb="26">
      <t>チュウ</t>
    </rPh>
    <rPh sb="40" eb="42">
      <t>シッパイ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</si>
  <si>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Identify</t>
    </r>
    <r>
      <rPr>
        <sz val="14"/>
        <rFont val="ＭＳ Ｐゴシック"/>
        <family val="3"/>
        <charset val="128"/>
      </rPr>
      <t>　バッチ 一部MUジョブタイムアウト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リトライ成功</t>
    </r>
    <rPh sb="23" eb="25">
      <t>イチブ</t>
    </rPh>
    <rPh sb="41" eb="43">
      <t>セイコウ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</si>
  <si>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Identify</t>
    </r>
    <r>
      <rPr>
        <sz val="14"/>
        <rFont val="ＭＳ Ｐゴシック"/>
        <family val="3"/>
        <charset val="128"/>
      </rPr>
      <t>　バッチ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</t>
    </r>
    <r>
      <rPr>
        <sz val="14"/>
        <rFont val="ＭＳ Ｐゴシック"/>
        <family val="3"/>
        <charset val="128"/>
      </rPr>
      <t>ジョブタイムアウト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リトライ失敗</t>
    </r>
    <rPh sb="23" eb="24">
      <t>ゼン</t>
    </rPh>
    <rPh sb="38" eb="40">
      <t>シッパイ</t>
    </rPh>
    <phoneticPr fontId="2"/>
  </si>
  <si>
    <r>
      <rPr>
        <sz val="9"/>
        <rFont val="ＭＳ Ｐゴシック"/>
        <family val="3"/>
        <charset val="128"/>
      </rPr>
      <t>処理中</t>
    </r>
    <r>
      <rPr>
        <sz val="9"/>
        <rFont val="Calibri"/>
        <family val="2"/>
      </rPr>
      <t xml:space="preserve"> MR KILL</t>
    </r>
    <rPh sb="0" eb="2">
      <t>ショリ</t>
    </rPh>
    <rPh sb="2" eb="3">
      <t>チュウ</t>
    </rPh>
    <phoneticPr fontId="2"/>
  </si>
  <si>
    <t>Server Spec</t>
    <phoneticPr fontId="2"/>
  </si>
  <si>
    <t>Server Allocation</t>
    <phoneticPr fontId="2"/>
  </si>
  <si>
    <t>NANDI</t>
    <phoneticPr fontId="2"/>
  </si>
  <si>
    <t>MM</t>
    <phoneticPr fontId="2"/>
  </si>
  <si>
    <t>DM</t>
    <phoneticPr fontId="2"/>
  </si>
  <si>
    <t>NSM</t>
    <phoneticPr fontId="2"/>
  </si>
  <si>
    <t>Time cost of templazation</t>
    <phoneticPr fontId="2"/>
  </si>
  <si>
    <t>Required cores / day</t>
    <phoneticPr fontId="2"/>
  </si>
  <si>
    <t>Extraction Server Estimation</t>
    <phoneticPr fontId="2"/>
  </si>
  <si>
    <t>Identification Server Estimation</t>
    <phoneticPr fontId="2"/>
  </si>
  <si>
    <t>Matching performance</t>
    <phoneticPr fontId="2"/>
  </si>
  <si>
    <t>Gallery size</t>
    <phoneticPr fontId="2"/>
  </si>
  <si>
    <t>TOTAL</t>
    <phoneticPr fontId="2"/>
  </si>
  <si>
    <t>Required MU-E servers</t>
    <phoneticPr fontId="2"/>
  </si>
  <si>
    <t>CPU cores</t>
    <phoneticPr fontId="2"/>
  </si>
  <si>
    <t>CPU sockets</t>
    <phoneticPr fontId="2"/>
  </si>
  <si>
    <t>RAM GB</t>
    <phoneticPr fontId="2"/>
  </si>
  <si>
    <t>HDD GB</t>
    <phoneticPr fontId="2"/>
  </si>
  <si>
    <t>Server Q'ty</t>
    <phoneticPr fontId="2"/>
  </si>
  <si>
    <t>Template size</t>
    <phoneticPr fontId="2"/>
  </si>
  <si>
    <t>Requred MU-I servers</t>
    <phoneticPr fontId="2"/>
  </si>
  <si>
    <t>Required MU-I servers for performance</t>
    <phoneticPr fontId="2"/>
  </si>
  <si>
    <t>Requred MU-I servers for memory</t>
    <phoneticPr fontId="2"/>
  </si>
  <si>
    <r>
      <t xml:space="preserve">MU-I 1,2 </t>
    </r>
    <r>
      <rPr>
        <sz val="9"/>
        <rFont val="ＭＳ Ｐゴシック"/>
        <family val="3"/>
        <charset val="128"/>
      </rPr>
      <t>起動</t>
    </r>
    <rPh sb="9" eb="11">
      <t>キドウ</t>
    </rPh>
    <phoneticPr fontId="2"/>
  </si>
  <si>
    <r>
      <t xml:space="preserve">MU-I 2 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（再エントリ）</t>
    </r>
    <rPh sb="7" eb="9">
      <t>キドウ</t>
    </rPh>
    <rPh sb="11" eb="12">
      <t>サイ</t>
    </rPh>
    <phoneticPr fontId="2"/>
  </si>
  <si>
    <r>
      <t xml:space="preserve">MU-I 1 </t>
    </r>
    <r>
      <rPr>
        <sz val="9"/>
        <rFont val="ＭＳ Ｐゴシック"/>
        <family val="3"/>
        <charset val="128"/>
      </rPr>
      <t>停止</t>
    </r>
    <rPh sb="7" eb="9">
      <t>テイシ</t>
    </rPh>
    <phoneticPr fontId="2"/>
  </si>
  <si>
    <r>
      <t>MU</t>
    </r>
    <r>
      <rPr>
        <b/>
        <sz val="11"/>
        <color rgb="FF000000"/>
        <rFont val="ＭＳ Ｐゴシック"/>
        <family val="3"/>
        <charset val="128"/>
      </rPr>
      <t>セグメントキャッチアップ試験</t>
    </r>
    <rPh sb="14" eb="16">
      <t>シケン</t>
    </rPh>
    <phoneticPr fontId="2"/>
  </si>
  <si>
    <r>
      <t>MU</t>
    </r>
    <r>
      <rPr>
        <b/>
        <sz val="11"/>
        <color rgb="FF000000"/>
        <rFont val="ＭＳ Ｐゴシック"/>
        <family val="3"/>
        <charset val="128"/>
      </rPr>
      <t>セグメント同期遅れ発生以降のキャッチアップを評価する</t>
    </r>
    <rPh sb="7" eb="9">
      <t>ドウキ</t>
    </rPh>
    <rPh sb="9" eb="10">
      <t>オク</t>
    </rPh>
    <rPh sb="11" eb="13">
      <t>ハッセイ</t>
    </rPh>
    <rPh sb="13" eb="15">
      <t>イコウ</t>
    </rPh>
    <rPh sb="24" eb="26">
      <t>ヒョウカ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</si>
  <si>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オフライン</t>
    </r>
    <r>
      <rPr>
        <sz val="14"/>
        <rFont val="Calibri"/>
        <family val="2"/>
      </rPr>
      <t>MU</t>
    </r>
    <r>
      <rPr>
        <sz val="14"/>
        <rFont val="ＭＳ Ｐゴシック"/>
        <family val="3"/>
        <charset val="128"/>
      </rPr>
      <t>再エントリによるキャッチアップ</t>
    </r>
    <rPh sb="16" eb="17">
      <t>サイ</t>
    </rPh>
    <phoneticPr fontId="2"/>
  </si>
  <si>
    <r>
      <rPr>
        <sz val="9"/>
        <rFont val="ＭＳ Ｐゴシック"/>
        <family val="3"/>
        <charset val="128"/>
      </rPr>
      <t>バッチ</t>
    </r>
    <r>
      <rPr>
        <sz val="9"/>
        <rFont val="Calibri"/>
        <family val="2"/>
      </rPr>
      <t xml:space="preserve"> Insert </t>
    </r>
    <r>
      <rPr>
        <sz val="9"/>
        <rFont val="ＭＳ Ｐゴシック"/>
        <family val="3"/>
        <charset val="128"/>
      </rPr>
      <t>投入</t>
    </r>
    <rPh sb="11" eb="13">
      <t>トウニュウ</t>
    </rPh>
    <phoneticPr fontId="2"/>
  </si>
  <si>
    <r>
      <t xml:space="preserve">MU-I 2 </t>
    </r>
    <r>
      <rPr>
        <sz val="9"/>
        <rFont val="ＭＳ Ｐゴシック"/>
        <family val="3"/>
        <charset val="128"/>
      </rPr>
      <t>停止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オフライン</t>
    </r>
    <r>
      <rPr>
        <sz val="9"/>
        <rFont val="Calibri"/>
        <family val="2"/>
      </rPr>
      <t>)</t>
    </r>
    <rPh sb="7" eb="9">
      <t>テイシ</t>
    </rPh>
    <phoneticPr fontId="2"/>
  </si>
  <si>
    <r>
      <rPr>
        <sz val="9"/>
        <rFont val="ＭＳ Ｐゴシック"/>
        <family val="3"/>
        <charset val="128"/>
      </rPr>
      <t>バッチ</t>
    </r>
    <r>
      <rPr>
        <sz val="9"/>
        <rFont val="Calibri"/>
        <family val="2"/>
      </rPr>
      <t xml:space="preserve"> Identify </t>
    </r>
    <r>
      <rPr>
        <sz val="9"/>
        <rFont val="ＭＳ Ｐゴシック"/>
        <family val="3"/>
        <charset val="128"/>
      </rPr>
      <t>投入</t>
    </r>
    <rPh sb="13" eb="15">
      <t>トウニュウ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</si>
  <si>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オフライン</t>
    </r>
    <r>
      <rPr>
        <sz val="14"/>
        <rFont val="Calibri"/>
        <family val="2"/>
      </rPr>
      <t>MU</t>
    </r>
    <r>
      <rPr>
        <sz val="14"/>
        <rFont val="ＭＳ Ｐゴシック"/>
        <family val="3"/>
        <charset val="128"/>
      </rPr>
      <t>再エントリによるダウンロード</t>
    </r>
    <rPh sb="16" eb="17">
      <t>サイ</t>
    </rPh>
    <phoneticPr fontId="2"/>
  </si>
  <si>
    <r>
      <rPr>
        <sz val="9"/>
        <rFont val="ＭＳ Ｐゴシック"/>
        <family val="3"/>
        <charset val="128"/>
      </rPr>
      <t>バッチ</t>
    </r>
    <r>
      <rPr>
        <sz val="9"/>
        <rFont val="Calibri"/>
        <family val="2"/>
      </rPr>
      <t xml:space="preserve"> Insert </t>
    </r>
    <r>
      <rPr>
        <sz val="9"/>
        <rFont val="ＭＳ Ｐゴシック"/>
        <family val="3"/>
        <charset val="128"/>
      </rPr>
      <t>投入</t>
    </r>
    <r>
      <rPr>
        <sz val="9"/>
        <rFont val="Calibri"/>
        <family val="2"/>
      </rPr>
      <t xml:space="preserve"> - D/L</t>
    </r>
    <r>
      <rPr>
        <sz val="9"/>
        <rFont val="ＭＳ Ｐゴシック"/>
        <family val="3"/>
        <charset val="128"/>
      </rPr>
      <t>閾値を超えるまで実施</t>
    </r>
    <rPh sb="11" eb="13">
      <t>トウニュウ</t>
    </rPh>
    <rPh sb="19" eb="21">
      <t>シキイチ</t>
    </rPh>
    <rPh sb="22" eb="23">
      <t>コ</t>
    </rPh>
    <rPh sb="27" eb="29">
      <t>ジッシ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</si>
  <si>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SVT</t>
    </r>
    <r>
      <rPr>
        <sz val="14"/>
        <rFont val="ＭＳ Ｐゴシック"/>
        <family val="3"/>
        <charset val="128"/>
      </rPr>
      <t>による照合待ち合わせ</t>
    </r>
    <rPh sb="15" eb="17">
      <t>ショウゴウ</t>
    </rPh>
    <rPh sb="17" eb="18">
      <t>マ</t>
    </rPh>
    <rPh sb="19" eb="20">
      <t>ア</t>
    </rPh>
    <phoneticPr fontId="2"/>
  </si>
  <si>
    <r>
      <t>Daily Workload</t>
    </r>
    <r>
      <rPr>
        <sz val="12"/>
        <color theme="0"/>
        <rFont val="ＭＳ Ｐゴシック"/>
        <family val="3"/>
        <charset val="128"/>
      </rPr>
      <t>　</t>
    </r>
    <r>
      <rPr>
        <sz val="12"/>
        <color theme="0"/>
        <rFont val="Calibri"/>
        <family val="2"/>
      </rPr>
      <t>(24h)</t>
    </r>
    <phoneticPr fontId="2"/>
  </si>
  <si>
    <t>MySQL 
mng</t>
    <phoneticPr fontId="2"/>
  </si>
  <si>
    <t>MySQL 
sqld</t>
    <phoneticPr fontId="2"/>
  </si>
  <si>
    <t>MySQL 
ndbd</t>
    <phoneticPr fontId="2"/>
  </si>
  <si>
    <t>MU-E
moc</t>
    <phoneticPr fontId="2"/>
  </si>
  <si>
    <t>MR/MU-I
moc</t>
    <phoneticPr fontId="2"/>
  </si>
  <si>
    <t>System Latency</t>
    <phoneticPr fontId="2"/>
  </si>
  <si>
    <t>Required cores / day</t>
    <phoneticPr fontId="2"/>
  </si>
  <si>
    <t>Throughput / sec</t>
    <phoneticPr fontId="2"/>
  </si>
  <si>
    <t>GetQuality</t>
    <phoneticPr fontId="2"/>
  </si>
  <si>
    <t>MM</t>
    <phoneticPr fontId="2"/>
  </si>
  <si>
    <t>DM</t>
    <phoneticPr fontId="2"/>
  </si>
  <si>
    <t>NSM</t>
    <phoneticPr fontId="2"/>
  </si>
  <si>
    <t>MR</t>
    <phoneticPr fontId="2"/>
  </si>
  <si>
    <t>MU-E</t>
    <phoneticPr fontId="2"/>
  </si>
  <si>
    <t>Q'ty</t>
    <phoneticPr fontId="2"/>
  </si>
  <si>
    <t>Throughput</t>
    <phoneticPr fontId="2"/>
  </si>
  <si>
    <t>MIN</t>
    <phoneticPr fontId="2"/>
  </si>
  <si>
    <t>AVG</t>
    <phoneticPr fontId="2"/>
  </si>
  <si>
    <t>MAX</t>
    <phoneticPr fontId="2"/>
  </si>
  <si>
    <t>DEV</t>
    <phoneticPr fontId="2"/>
  </si>
  <si>
    <t>Performance</t>
    <phoneticPr fontId="2"/>
  </si>
  <si>
    <t>MU-E
moc</t>
    <phoneticPr fontId="2"/>
  </si>
  <si>
    <t>MU-I
moc</t>
    <phoneticPr fontId="2"/>
  </si>
  <si>
    <t>TestItem</t>
    <phoneticPr fontId="2"/>
  </si>
  <si>
    <t>Procedure</t>
    <phoneticPr fontId="2"/>
  </si>
  <si>
    <t>Insert - ByRefID</t>
    <phoneticPr fontId="2"/>
  </si>
  <si>
    <t>CBEFF</t>
    <phoneticPr fontId="2"/>
  </si>
  <si>
    <r>
      <t xml:space="preserve">Daily 1M (12 jobs/sec) </t>
    </r>
    <r>
      <rPr>
        <sz val="9"/>
        <rFont val="ＭＳ Ｐゴシック"/>
        <family val="3"/>
        <charset val="128"/>
      </rPr>
      <t>性能</t>
    </r>
    <r>
      <rPr>
        <sz val="9"/>
        <rFont val="Calibri"/>
        <family val="2"/>
      </rPr>
      <t xml:space="preserve"> 
10K </t>
    </r>
    <r>
      <rPr>
        <sz val="9"/>
        <rFont val="ＭＳ Ｐゴシック"/>
        <family val="3"/>
        <charset val="128"/>
      </rPr>
      <t>投入</t>
    </r>
    <rPh sb="23" eb="25">
      <t>セイノウ</t>
    </rPh>
    <rPh sb="31" eb="33">
      <t>トウニュウ</t>
    </rPh>
    <phoneticPr fontId="2"/>
  </si>
  <si>
    <t>Insert - ByURL</t>
    <phoneticPr fontId="2"/>
  </si>
  <si>
    <t>Identify - ByRefID</t>
    <phoneticPr fontId="2"/>
  </si>
  <si>
    <t>Identify - ByURL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</si>
  <si>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10K </t>
    </r>
    <r>
      <rPr>
        <sz val="9"/>
        <rFont val="ＭＳ Ｐゴシック"/>
        <family val="3"/>
        <charset val="128"/>
      </rPr>
      <t>を断続的に</t>
    </r>
    <r>
      <rPr>
        <sz val="9"/>
        <rFont val="Calibri"/>
        <family val="2"/>
      </rPr>
      <t>AMQP</t>
    </r>
    <r>
      <rPr>
        <sz val="9"/>
        <rFont val="ＭＳ Ｐゴシック"/>
        <family val="3"/>
        <charset val="128"/>
      </rPr>
      <t>に投入する
・</t>
    </r>
    <r>
      <rPr>
        <sz val="9"/>
        <rFont val="Calibri"/>
        <family val="2"/>
      </rPr>
      <t xml:space="preserve"> MU-E</t>
    </r>
    <r>
      <rPr>
        <sz val="9"/>
        <rFont val="ＭＳ Ｐゴシック"/>
        <family val="3"/>
        <charset val="128"/>
      </rPr>
      <t>はモックを利用する</t>
    </r>
    <rPh sb="7" eb="9">
      <t>ダンゾク</t>
    </rPh>
    <rPh sb="9" eb="10">
      <t>テキ</t>
    </rPh>
    <rPh sb="16" eb="18">
      <t>トウニュウ</t>
    </rPh>
    <rPh sb="32" eb="34">
      <t>リヨウ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</si>
  <si>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全ジョブが正常に終了すること
・</t>
    </r>
    <r>
      <rPr>
        <sz val="9"/>
        <rFont val="Calibri"/>
        <family val="2"/>
      </rPr>
      <t xml:space="preserve"> MM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Perf</t>
    </r>
    <r>
      <rPr>
        <sz val="9"/>
        <rFont val="ＭＳ Ｐゴシック"/>
        <family val="3"/>
        <charset val="128"/>
      </rPr>
      <t>ログから各ジョブの</t>
    </r>
    <r>
      <rPr>
        <sz val="9"/>
        <rFont val="Calibri"/>
        <family val="2"/>
      </rPr>
      <t>TAT</t>
    </r>
    <r>
      <rPr>
        <sz val="9"/>
        <rFont val="ＭＳ Ｐゴシック"/>
        <family val="3"/>
        <charset val="128"/>
      </rPr>
      <t>を採取する</t>
    </r>
    <rPh sb="2" eb="3">
      <t>ゼン</t>
    </rPh>
    <rPh sb="7" eb="9">
      <t>セイジョウ</t>
    </rPh>
    <rPh sb="10" eb="12">
      <t>シュウリョウ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</si>
  <si>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GetQuality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10K</t>
    </r>
    <r>
      <rPr>
        <sz val="9"/>
        <rFont val="ＭＳ Ｐゴシック"/>
        <family val="3"/>
        <charset val="128"/>
      </rPr>
      <t>を利用する
・</t>
    </r>
    <r>
      <rPr>
        <sz val="9"/>
        <rFont val="Calibri"/>
        <family val="2"/>
      </rPr>
      <t xml:space="preserve"> 10K </t>
    </r>
    <r>
      <rPr>
        <sz val="9"/>
        <rFont val="ＭＳ Ｐゴシック"/>
        <family val="3"/>
        <charset val="128"/>
      </rPr>
      <t>を断続的に</t>
    </r>
    <r>
      <rPr>
        <sz val="9"/>
        <rFont val="Calibri"/>
        <family val="2"/>
      </rPr>
      <t>AMQP</t>
    </r>
    <r>
      <rPr>
        <sz val="9"/>
        <rFont val="ＭＳ Ｐゴシック"/>
        <family val="3"/>
        <charset val="128"/>
      </rPr>
      <t>に投入する
・</t>
    </r>
    <r>
      <rPr>
        <sz val="9"/>
        <rFont val="Calibri"/>
        <family val="2"/>
      </rPr>
      <t xml:space="preserve"> MU-E</t>
    </r>
    <r>
      <rPr>
        <sz val="9"/>
        <rFont val="ＭＳ Ｐゴシック"/>
        <family val="3"/>
        <charset val="128"/>
      </rPr>
      <t>はモックを利用する</t>
    </r>
    <rPh sb="17" eb="19">
      <t>リヨウ</t>
    </rPh>
    <rPh sb="29" eb="31">
      <t>ダンゾク</t>
    </rPh>
    <rPh sb="31" eb="32">
      <t>テキ</t>
    </rPh>
    <rPh sb="38" eb="40">
      <t>トウニュウ</t>
    </rPh>
    <rPh sb="54" eb="56">
      <t>リヨウ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</si>
  <si>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全ジョブが正常に終了すること
・</t>
    </r>
    <r>
      <rPr>
        <sz val="9"/>
        <rFont val="Calibri"/>
        <family val="2"/>
      </rPr>
      <t xml:space="preserve"> DM, MU</t>
    </r>
    <r>
      <rPr>
        <sz val="9"/>
        <rFont val="ＭＳ Ｐゴシック"/>
        <family val="3"/>
        <charset val="128"/>
      </rPr>
      <t>セグメントの同期がとれていること
・</t>
    </r>
    <r>
      <rPr>
        <sz val="9"/>
        <rFont val="Calibri"/>
        <family val="2"/>
      </rPr>
      <t xml:space="preserve"> MM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Perf</t>
    </r>
    <r>
      <rPr>
        <sz val="9"/>
        <rFont val="ＭＳ Ｐゴシック"/>
        <family val="3"/>
        <charset val="128"/>
      </rPr>
      <t>ログから各ジョブの</t>
    </r>
    <r>
      <rPr>
        <sz val="9"/>
        <rFont val="Calibri"/>
        <family val="2"/>
      </rPr>
      <t>TAT</t>
    </r>
    <r>
      <rPr>
        <sz val="9"/>
        <rFont val="ＭＳ Ｐゴシック"/>
        <family val="3"/>
        <charset val="128"/>
      </rPr>
      <t>を採取する</t>
    </r>
    <rPh sb="2" eb="3">
      <t>ゼン</t>
    </rPh>
    <rPh sb="7" eb="9">
      <t>セイジョウ</t>
    </rPh>
    <rPh sb="10" eb="12">
      <t>シュウリョウ</t>
    </rPh>
    <rPh sb="31" eb="33">
      <t>ドウキ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</si>
  <si>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10K </t>
    </r>
    <r>
      <rPr>
        <sz val="9"/>
        <rFont val="ＭＳ Ｐゴシック"/>
        <family val="3"/>
        <charset val="128"/>
      </rPr>
      <t>を断続的に</t>
    </r>
    <r>
      <rPr>
        <sz val="9"/>
        <rFont val="Calibri"/>
        <family val="2"/>
      </rPr>
      <t>AMQP</t>
    </r>
    <r>
      <rPr>
        <sz val="9"/>
        <rFont val="ＭＳ Ｐゴシック"/>
        <family val="3"/>
        <charset val="128"/>
      </rPr>
      <t>に投入する
・</t>
    </r>
    <r>
      <rPr>
        <sz val="9"/>
        <rFont val="Calibri"/>
        <family val="2"/>
      </rPr>
      <t xml:space="preserve"> MU-I</t>
    </r>
    <r>
      <rPr>
        <sz val="9"/>
        <rFont val="ＭＳ Ｐゴシック"/>
        <family val="3"/>
        <charset val="128"/>
      </rPr>
      <t>はモックを利用する</t>
    </r>
    <rPh sb="7" eb="9">
      <t>ダンゾク</t>
    </rPh>
    <rPh sb="9" eb="10">
      <t>テキ</t>
    </rPh>
    <rPh sb="16" eb="18">
      <t>トウニュウ</t>
    </rPh>
    <rPh sb="32" eb="34">
      <t>リヨウ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</si>
  <si>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10K </t>
    </r>
    <r>
      <rPr>
        <sz val="9"/>
        <rFont val="ＭＳ Ｐゴシック"/>
        <family val="3"/>
        <charset val="128"/>
      </rPr>
      <t>を断続的に</t>
    </r>
    <r>
      <rPr>
        <sz val="9"/>
        <rFont val="Calibri"/>
        <family val="2"/>
      </rPr>
      <t>AMQP</t>
    </r>
    <r>
      <rPr>
        <sz val="9"/>
        <rFont val="ＭＳ Ｐゴシック"/>
        <family val="3"/>
        <charset val="128"/>
      </rPr>
      <t>に投入する
・</t>
    </r>
    <r>
      <rPr>
        <sz val="9"/>
        <rFont val="Calibri"/>
        <family val="2"/>
      </rPr>
      <t xml:space="preserve"> MU-E, MU-I</t>
    </r>
    <r>
      <rPr>
        <sz val="9"/>
        <rFont val="ＭＳ Ｐゴシック"/>
        <family val="3"/>
        <charset val="128"/>
      </rPr>
      <t>はモックを利用する</t>
    </r>
    <rPh sb="7" eb="9">
      <t>ダンゾク</t>
    </rPh>
    <rPh sb="9" eb="10">
      <t>テキ</t>
    </rPh>
    <rPh sb="16" eb="18">
      <t>トウニュウ</t>
    </rPh>
    <rPh sb="38" eb="40">
      <t>リヨウ</t>
    </rPh>
    <phoneticPr fontId="2"/>
  </si>
  <si>
    <t>Delete</t>
    <phoneticPr fontId="2"/>
  </si>
  <si>
    <r>
      <t xml:space="preserve">10K </t>
    </r>
    <r>
      <rPr>
        <sz val="9"/>
        <rFont val="ＭＳ Ｐゴシック"/>
        <family val="3"/>
        <charset val="128"/>
      </rPr>
      <t>投入</t>
    </r>
    <rPh sb="4" eb="6">
      <t>トウニュウ</t>
    </rPh>
    <phoneticPr fontId="2"/>
  </si>
  <si>
    <r>
      <t xml:space="preserve">1-3 </t>
    </r>
    <r>
      <rPr>
        <sz val="9"/>
        <rFont val="ＭＳ Ｐゴシック"/>
        <family val="3"/>
        <charset val="128"/>
      </rPr>
      <t xml:space="preserve">を１つのフローして、並列投入する
</t>
    </r>
    <r>
      <rPr>
        <sz val="9"/>
        <rFont val="Calibri"/>
        <family val="2"/>
      </rPr>
      <t xml:space="preserve">10K </t>
    </r>
    <r>
      <rPr>
        <sz val="9"/>
        <rFont val="ＭＳ Ｐゴシック"/>
        <family val="3"/>
        <charset val="128"/>
      </rPr>
      <t xml:space="preserve">投入
</t>
    </r>
    <r>
      <rPr>
        <sz val="9"/>
        <rFont val="Calibri"/>
        <family val="2"/>
      </rPr>
      <t>1. GetQuality
2. Insert By RefID
3. Identify By RefID</t>
    </r>
    <rPh sb="14" eb="16">
      <t>ヘイレツ</t>
    </rPh>
    <rPh sb="16" eb="18">
      <t>トウニュウ</t>
    </rPh>
    <rPh sb="25" eb="27">
      <t>トウニュウ</t>
    </rPh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</si>
  <si>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</si>
  <si>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rPr>
        <sz val="14"/>
        <rFont val="ＭＳ Ｐゴシック"/>
        <family val="3"/>
        <charset val="128"/>
      </rPr>
      <t>運用フロー</t>
    </r>
    <rPh sb="0" eb="2">
      <t>ウンヨウ</t>
    </rPh>
    <phoneticPr fontId="2"/>
  </si>
  <si>
    <r>
      <t xml:space="preserve">Daily 1M (12 jobs/sec) </t>
    </r>
    <r>
      <rPr>
        <sz val="9"/>
        <rFont val="ＭＳ Ｐゴシック"/>
        <family val="3"/>
        <charset val="128"/>
      </rPr>
      <t>性能</t>
    </r>
    <r>
      <rPr>
        <sz val="9"/>
        <rFont val="Calibri"/>
        <family val="2"/>
      </rPr>
      <t xml:space="preserve"> TONE standard
10K </t>
    </r>
    <r>
      <rPr>
        <sz val="9"/>
        <rFont val="ＭＳ Ｐゴシック"/>
        <family val="3"/>
        <charset val="128"/>
      </rPr>
      <t>投入</t>
    </r>
    <rPh sb="23" eb="25">
      <t>セイノウ</t>
    </rPh>
    <rPh sb="44" eb="46">
      <t>トウニュウ</t>
    </rPh>
    <phoneticPr fontId="2"/>
  </si>
  <si>
    <r>
      <t xml:space="preserve">Daily 1M (12 jobs/sec) </t>
    </r>
    <r>
      <rPr>
        <sz val="9"/>
        <rFont val="ＭＳ Ｐゴシック"/>
        <family val="3"/>
        <charset val="128"/>
      </rPr>
      <t>性能</t>
    </r>
    <r>
      <rPr>
        <sz val="9"/>
        <rFont val="Calibri"/>
        <family val="2"/>
      </rPr>
      <t xml:space="preserve"> TONE high performance
10K </t>
    </r>
    <r>
      <rPr>
        <sz val="9"/>
        <rFont val="ＭＳ Ｐゴシック"/>
        <family val="3"/>
        <charset val="128"/>
      </rPr>
      <t>投入</t>
    </r>
    <rPh sb="23" eb="25">
      <t>セイノウ</t>
    </rPh>
    <rPh sb="52" eb="54">
      <t>トウニュウ</t>
    </rPh>
    <phoneticPr fontId="2"/>
  </si>
  <si>
    <r>
      <t xml:space="preserve">Daily 1M (12 jobs/sec) </t>
    </r>
    <r>
      <rPr>
        <sz val="9"/>
        <rFont val="ＭＳ Ｐゴシック"/>
        <family val="3"/>
        <charset val="128"/>
      </rPr>
      <t>性能</t>
    </r>
    <r>
      <rPr>
        <sz val="9"/>
        <rFont val="Calibri"/>
        <family val="2"/>
      </rPr>
      <t xml:space="preserve"> TONE accuracy
10K </t>
    </r>
    <r>
      <rPr>
        <sz val="9"/>
        <rFont val="ＭＳ Ｐゴシック"/>
        <family val="3"/>
        <charset val="128"/>
      </rPr>
      <t>投入</t>
    </r>
    <rPh sb="23" eb="25">
      <t>セイノウ</t>
    </rPh>
    <rPh sb="44" eb="46">
      <t>トウニュウ</t>
    </rPh>
    <phoneticPr fontId="2"/>
  </si>
  <si>
    <r>
      <t xml:space="preserve">Daily 1M (12 jobs/sec) </t>
    </r>
    <r>
      <rPr>
        <sz val="9"/>
        <rFont val="ＭＳ Ｐゴシック"/>
        <family val="3"/>
        <charset val="128"/>
      </rPr>
      <t>性能</t>
    </r>
    <r>
      <rPr>
        <sz val="9"/>
        <rFont val="Calibri"/>
        <family val="2"/>
      </rPr>
      <t xml:space="preserve"> TONE performance
10K </t>
    </r>
    <r>
      <rPr>
        <sz val="9"/>
        <rFont val="ＭＳ Ｐゴシック"/>
        <family val="3"/>
        <charset val="128"/>
      </rPr>
      <t>投入</t>
    </r>
    <rPh sb="23" eb="25">
      <t>セイノウ</t>
    </rPh>
    <rPh sb="47" eb="49">
      <t>トウニュウ</t>
    </rPh>
    <phoneticPr fontId="2"/>
  </si>
  <si>
    <r>
      <t>CHANGE_LOG</t>
    </r>
    <r>
      <rPr>
        <b/>
        <sz val="11"/>
        <color rgb="FF000000"/>
        <rFont val="ＭＳ Ｐゴシック"/>
        <family val="3"/>
        <charset val="128"/>
      </rPr>
      <t>試験</t>
    </r>
    <rPh sb="10" eb="12">
      <t>シケン</t>
    </rPh>
    <phoneticPr fontId="2"/>
  </si>
  <si>
    <t>DB SYSTEM_INIT</t>
    <phoneticPr fontId="2"/>
  </si>
  <si>
    <t>4月3日 増加 7 --&gt; 11</t>
    <rPh sb="1" eb="2">
      <t>ガツ</t>
    </rPh>
    <rPh sb="3" eb="4">
      <t>ヒ</t>
    </rPh>
    <rPh sb="5" eb="7">
      <t>ゾウカ</t>
    </rPh>
    <phoneticPr fontId="41"/>
  </si>
  <si>
    <t>4月17日 減少 11 --&gt; 5</t>
    <rPh sb="1" eb="2">
      <t>ガツ</t>
    </rPh>
    <rPh sb="4" eb="5">
      <t>ヒ</t>
    </rPh>
    <rPh sb="6" eb="8">
      <t>ゲンショウ</t>
    </rPh>
    <phoneticPr fontId="41"/>
  </si>
  <si>
    <t>4月22日 増加 5 --&gt; 7</t>
    <rPh sb="1" eb="2">
      <t>ガツ</t>
    </rPh>
    <rPh sb="4" eb="5">
      <t>ヒ</t>
    </rPh>
    <rPh sb="6" eb="8">
      <t>ゾウカ</t>
    </rPh>
    <phoneticPr fontId="41"/>
  </si>
  <si>
    <t>DAYS</t>
  </si>
  <si>
    <t>X</t>
  </si>
  <si>
    <t>Y</t>
  </si>
  <si>
    <t>AdjustN</t>
  </si>
  <si>
    <t>Adjust Hash</t>
    <phoneticPr fontId="41"/>
  </si>
  <si>
    <t>Adjust Hash</t>
    <phoneticPr fontId="41"/>
  </si>
  <si>
    <t>Adjust Hash</t>
    <phoneticPr fontId="41"/>
  </si>
  <si>
    <t>Adjust Hash</t>
    <phoneticPr fontId="41"/>
  </si>
  <si>
    <t>Adjust Hash</t>
    <phoneticPr fontId="41"/>
  </si>
  <si>
    <t>CHANGE_LOG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</si>
  <si>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SQL</t>
    </r>
    <r>
      <rPr>
        <sz val="9"/>
        <rFont val="ＭＳ Ｐゴシック"/>
        <family val="3"/>
        <charset val="128"/>
      </rPr>
      <t>で</t>
    </r>
    <r>
      <rPr>
        <sz val="9"/>
        <rFont val="Calibri"/>
        <family val="2"/>
      </rPr>
      <t xml:space="preserve">SYSTEM_INIT </t>
    </r>
    <r>
      <rPr>
        <sz val="9"/>
        <rFont val="ＭＳ Ｐゴシック"/>
        <family val="3"/>
        <charset val="128"/>
      </rPr>
      <t>の保証日数を</t>
    </r>
    <r>
      <rPr>
        <sz val="9"/>
        <rFont val="Calibri"/>
        <family val="2"/>
      </rPr>
      <t xml:space="preserve"> 7 </t>
    </r>
    <r>
      <rPr>
        <sz val="9"/>
        <rFont val="ＭＳ Ｐゴシック"/>
        <family val="3"/>
        <charset val="128"/>
      </rPr>
      <t>に変更</t>
    </r>
    <rPh sb="19" eb="21">
      <t>ホショウ</t>
    </rPh>
    <rPh sb="21" eb="23">
      <t>ニッスウ</t>
    </rPh>
    <rPh sb="28" eb="30">
      <t>ヘンコウ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</si>
  <si>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SQL</t>
    </r>
    <r>
      <rPr>
        <sz val="9"/>
        <rFont val="ＭＳ Ｐゴシック"/>
        <family val="3"/>
        <charset val="128"/>
      </rPr>
      <t>で</t>
    </r>
    <r>
      <rPr>
        <sz val="9"/>
        <rFont val="Calibri"/>
        <family val="2"/>
      </rPr>
      <t xml:space="preserve">SYSTEM_INIT </t>
    </r>
    <r>
      <rPr>
        <sz val="9"/>
        <rFont val="ＭＳ Ｐゴシック"/>
        <family val="3"/>
        <charset val="128"/>
      </rPr>
      <t>の保証日数を</t>
    </r>
    <r>
      <rPr>
        <sz val="9"/>
        <rFont val="Calibri"/>
        <family val="2"/>
      </rPr>
      <t xml:space="preserve"> 5 </t>
    </r>
    <r>
      <rPr>
        <sz val="9"/>
        <rFont val="ＭＳ Ｐゴシック"/>
        <family val="3"/>
        <charset val="128"/>
      </rPr>
      <t>に変更</t>
    </r>
    <rPh sb="19" eb="21">
      <t>ホショウ</t>
    </rPh>
    <rPh sb="21" eb="23">
      <t>ニッスウ</t>
    </rPh>
    <rPh sb="28" eb="30">
      <t>ヘンコウ</t>
    </rPh>
    <phoneticPr fontId="2"/>
  </si>
  <si>
    <r>
      <rPr>
        <b/>
        <sz val="11"/>
        <color rgb="FF000000"/>
        <rFont val="ＭＳ Ｐゴシック"/>
        <family val="3"/>
        <charset val="128"/>
      </rPr>
      <t>日次単位の管理する</t>
    </r>
    <r>
      <rPr>
        <b/>
        <sz val="11"/>
        <color rgb="FF000000"/>
        <rFont val="Calibri"/>
        <family val="2"/>
      </rPr>
      <t xml:space="preserve">CHANGE_LOG </t>
    </r>
    <r>
      <rPr>
        <b/>
        <sz val="11"/>
        <color rgb="FF000000"/>
        <rFont val="ＭＳ Ｐゴシック"/>
        <family val="3"/>
        <charset val="128"/>
      </rPr>
      <t>（セグメント更新履歴情報）の運用を見越した評価</t>
    </r>
    <rPh sb="0" eb="2">
      <t>ニチジ</t>
    </rPh>
    <rPh sb="2" eb="4">
      <t>タンイ</t>
    </rPh>
    <rPh sb="5" eb="7">
      <t>カンリ</t>
    </rPh>
    <rPh sb="26" eb="28">
      <t>コウシン</t>
    </rPh>
    <rPh sb="28" eb="30">
      <t>リレキ</t>
    </rPh>
    <rPh sb="30" eb="32">
      <t>ジョウホウ</t>
    </rPh>
    <rPh sb="34" eb="36">
      <t>ウンヨウ</t>
    </rPh>
    <rPh sb="37" eb="39">
      <t>ミコ</t>
    </rPh>
    <rPh sb="41" eb="43">
      <t>ヒョウカ</t>
    </rPh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</si>
  <si>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</si>
  <si>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11"/>
        <color theme="0"/>
        <rFont val="ＭＳ Ｐゴシック"/>
        <family val="3"/>
        <charset val="128"/>
      </rPr>
      <t>保証日数</t>
    </r>
    <rPh sb="0" eb="2">
      <t>ホショウ</t>
    </rPh>
    <rPh sb="2" eb="4">
      <t>ニッスウ</t>
    </rPh>
    <phoneticPr fontId="2"/>
  </si>
  <si>
    <r>
      <rPr>
        <sz val="11"/>
        <color theme="0"/>
        <rFont val="ＭＳ Ｐゴシック"/>
        <family val="3"/>
        <charset val="128"/>
      </rPr>
      <t>補正係数</t>
    </r>
    <rPh sb="0" eb="2">
      <t>ホセイ</t>
    </rPh>
    <rPh sb="2" eb="4">
      <t>ケイスウ</t>
    </rPh>
    <phoneticPr fontId="2"/>
  </si>
  <si>
    <r>
      <rPr>
        <sz val="11"/>
        <color theme="0"/>
        <rFont val="ＭＳ Ｐゴシック"/>
        <family val="3"/>
        <charset val="128"/>
      </rPr>
      <t>破棄保留
フラグ</t>
    </r>
    <rPh sb="0" eb="2">
      <t>ハキ</t>
    </rPh>
    <rPh sb="2" eb="4">
      <t>ホリュウ</t>
    </rPh>
    <phoneticPr fontId="2"/>
  </si>
  <si>
    <r>
      <rPr>
        <sz val="11"/>
        <color theme="0"/>
        <rFont val="ＭＳ Ｐゴシック"/>
        <family val="3"/>
        <charset val="128"/>
      </rPr>
      <t>対象テーブル番号</t>
    </r>
    <rPh sb="0" eb="2">
      <t>タイショウ</t>
    </rPh>
    <rPh sb="6" eb="8">
      <t>バンゴウ</t>
    </rPh>
    <phoneticPr fontId="2"/>
  </si>
  <si>
    <r>
      <rPr>
        <sz val="14"/>
        <rFont val="ＭＳ Ｐゴシック"/>
        <family val="3"/>
        <charset val="128"/>
      </rPr>
      <t>初日</t>
    </r>
    <r>
      <rPr>
        <sz val="14"/>
        <rFont val="Calibri"/>
        <family val="2"/>
      </rPr>
      <t xml:space="preserve"> - </t>
    </r>
    <r>
      <rPr>
        <sz val="14"/>
        <rFont val="ＭＳ Ｐゴシック"/>
        <family val="3"/>
        <charset val="128"/>
      </rPr>
      <t>初期設定</t>
    </r>
    <rPh sb="0" eb="2">
      <t>ショニチ</t>
    </rPh>
    <rPh sb="5" eb="7">
      <t>ショキ</t>
    </rPh>
    <rPh sb="7" eb="9">
      <t>セッテイ</t>
    </rPh>
    <phoneticPr fontId="2"/>
  </si>
  <si>
    <r>
      <rPr>
        <sz val="9"/>
        <rFont val="ＭＳ Ｐゴシック"/>
        <family val="3"/>
        <charset val="128"/>
      </rPr>
      <t xml:space="preserve">初期設定
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起動</t>
    </r>
    <rPh sb="0" eb="2">
      <t>ショキ</t>
    </rPh>
    <rPh sb="2" eb="4">
      <t>セッテイ</t>
    </rPh>
    <rPh sb="7" eb="9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</si>
  <si>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表に初期値が設定される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指定した保証日数分の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が作成される
・</t>
    </r>
    <r>
      <rPr>
        <sz val="9"/>
        <rFont val="Calibri"/>
        <family val="2"/>
      </rPr>
      <t xml:space="preserve"> CHANGE_LOG </t>
    </r>
    <r>
      <rPr>
        <sz val="9"/>
        <rFont val="ＭＳ Ｐゴシック"/>
        <family val="3"/>
        <charset val="128"/>
      </rPr>
      <t>ビューが作成される
・</t>
    </r>
    <r>
      <rPr>
        <sz val="9"/>
        <rFont val="Calibri"/>
        <family val="2"/>
      </rPr>
      <t xml:space="preserve"> MM</t>
    </r>
    <r>
      <rPr>
        <sz val="9"/>
        <rFont val="ＭＳ Ｐゴシック"/>
        <family val="3"/>
        <charset val="128"/>
      </rPr>
      <t>は正常に起動する</t>
    </r>
    <rPh sb="13" eb="14">
      <t>ヒョウ</t>
    </rPh>
    <rPh sb="15" eb="17">
      <t>ショキ</t>
    </rPh>
    <rPh sb="17" eb="18">
      <t>チ</t>
    </rPh>
    <rPh sb="19" eb="21">
      <t>セッテイ</t>
    </rPh>
    <rPh sb="27" eb="29">
      <t>シテイ</t>
    </rPh>
    <rPh sb="31" eb="33">
      <t>ホショウ</t>
    </rPh>
    <rPh sb="33" eb="35">
      <t>ニッスウ</t>
    </rPh>
    <rPh sb="35" eb="36">
      <t>ブン</t>
    </rPh>
    <rPh sb="48" eb="50">
      <t>サクセイ</t>
    </rPh>
    <rPh sb="71" eb="73">
      <t>サクセイ</t>
    </rPh>
    <rPh sb="82" eb="84">
      <t>セイジョウ</t>
    </rPh>
    <rPh sb="85" eb="87">
      <t>キドウ</t>
    </rPh>
    <phoneticPr fontId="2"/>
  </si>
  <si>
    <r>
      <rPr>
        <sz val="14"/>
        <rFont val="ＭＳ Ｐゴシック"/>
        <family val="3"/>
        <charset val="128"/>
      </rPr>
      <t>初日</t>
    </r>
    <rPh sb="0" eb="2">
      <t>ショニチ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</si>
  <si>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表への履歴登録確認</t>
    </r>
    <rPh sb="0" eb="2">
      <t>タイショウ</t>
    </rPh>
    <rPh sb="12" eb="13">
      <t>ヒョウ</t>
    </rPh>
    <rPh sb="15" eb="17">
      <t>リレキ</t>
    </rPh>
    <rPh sb="17" eb="19">
      <t>トウロク</t>
    </rPh>
    <rPh sb="19" eb="21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</si>
  <si>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Insert, Delete </t>
    </r>
    <r>
      <rPr>
        <sz val="9"/>
        <rFont val="ＭＳ Ｐゴシック"/>
        <family val="3"/>
        <charset val="128"/>
      </rPr>
      <t>を一定間隔で投入</t>
    </r>
    <rPh sb="18" eb="20">
      <t>イッテイ</t>
    </rPh>
    <rPh sb="20" eb="22">
      <t>カンカク</t>
    </rPh>
    <rPh sb="23" eb="25">
      <t>トウニュウ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</si>
  <si>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ビューから任意の履歴情報が参照できる</t>
    </r>
    <rPh sb="2" eb="4">
      <t>タイショウ</t>
    </rPh>
    <rPh sb="14" eb="15">
      <t>ヒョウ</t>
    </rPh>
    <rPh sb="17" eb="19">
      <t>リレキ</t>
    </rPh>
    <rPh sb="19" eb="21">
      <t>トウロク</t>
    </rPh>
    <rPh sb="35" eb="37">
      <t>ニンイ</t>
    </rPh>
    <rPh sb="38" eb="40">
      <t>リレキ</t>
    </rPh>
    <rPh sb="40" eb="42">
      <t>ジョウホウ</t>
    </rPh>
    <rPh sb="43" eb="45">
      <t>サンショウ</t>
    </rPh>
    <phoneticPr fontId="2"/>
  </si>
  <si>
    <r>
      <t>2</t>
    </r>
    <r>
      <rPr>
        <sz val="14"/>
        <rFont val="ＭＳ Ｐゴシック"/>
        <family val="3"/>
        <charset val="128"/>
      </rPr>
      <t>日目</t>
    </r>
    <rPh sb="1" eb="2">
      <t>ヒ</t>
    </rPh>
    <rPh sb="2" eb="3">
      <t>メ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</si>
  <si>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切り替え＆履歴登録確認</t>
    </r>
    <rPh sb="0" eb="2">
      <t>タイショウ</t>
    </rPh>
    <rPh sb="12" eb="13">
      <t>ヒョウ</t>
    </rPh>
    <rPh sb="14" eb="15">
      <t>キ</t>
    </rPh>
    <rPh sb="16" eb="17">
      <t>カ</t>
    </rPh>
    <rPh sb="19" eb="21">
      <t>リレキ</t>
    </rPh>
    <rPh sb="21" eb="23">
      <t>トウロク</t>
    </rPh>
    <rPh sb="23" eb="25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</si>
  <si>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初日の対象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表から切り替わること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ビューから初日、２日目の履歴情報が参照できる</t>
    </r>
    <rPh sb="2" eb="4">
      <t>ショニチ</t>
    </rPh>
    <rPh sb="20" eb="21">
      <t>キ</t>
    </rPh>
    <rPh sb="22" eb="23">
      <t>カ</t>
    </rPh>
    <rPh sb="30" eb="32">
      <t>タイショウ</t>
    </rPh>
    <rPh sb="42" eb="43">
      <t>ヒョウ</t>
    </rPh>
    <rPh sb="45" eb="47">
      <t>リレキ</t>
    </rPh>
    <rPh sb="47" eb="49">
      <t>トウロク</t>
    </rPh>
    <rPh sb="63" eb="65">
      <t>ショニチ</t>
    </rPh>
    <rPh sb="67" eb="68">
      <t>ヒ</t>
    </rPh>
    <rPh sb="68" eb="69">
      <t>メ</t>
    </rPh>
    <rPh sb="70" eb="72">
      <t>リレキ</t>
    </rPh>
    <rPh sb="72" eb="74">
      <t>ジョウホウ</t>
    </rPh>
    <rPh sb="75" eb="77">
      <t>サンショウ</t>
    </rPh>
    <phoneticPr fontId="2"/>
  </si>
  <si>
    <r>
      <t>3</t>
    </r>
    <r>
      <rPr>
        <sz val="14"/>
        <rFont val="ＭＳ Ｐゴシック"/>
        <family val="3"/>
        <charset val="128"/>
      </rPr>
      <t>日目</t>
    </r>
    <rPh sb="1" eb="2">
      <t>ヒ</t>
    </rPh>
    <rPh sb="2" eb="3">
      <t>メ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</si>
  <si>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２日目の対象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表から切り替わること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ビューから初日、２日目、３日目の履歴情報が参照できる</t>
    </r>
    <rPh sb="3" eb="4">
      <t>ヒ</t>
    </rPh>
    <rPh sb="4" eb="5">
      <t>メ</t>
    </rPh>
    <rPh sb="21" eb="22">
      <t>キ</t>
    </rPh>
    <rPh sb="23" eb="24">
      <t>カ</t>
    </rPh>
    <rPh sb="31" eb="33">
      <t>タイショウ</t>
    </rPh>
    <rPh sb="43" eb="44">
      <t>ヒョウ</t>
    </rPh>
    <rPh sb="46" eb="48">
      <t>リレキ</t>
    </rPh>
    <rPh sb="48" eb="50">
      <t>トウロク</t>
    </rPh>
    <rPh sb="64" eb="66">
      <t>ショニチ</t>
    </rPh>
    <rPh sb="68" eb="69">
      <t>ヒ</t>
    </rPh>
    <rPh sb="69" eb="70">
      <t>メ</t>
    </rPh>
    <rPh sb="72" eb="73">
      <t>ヒ</t>
    </rPh>
    <rPh sb="73" eb="74">
      <t>メ</t>
    </rPh>
    <rPh sb="75" eb="77">
      <t>リレキ</t>
    </rPh>
    <rPh sb="77" eb="79">
      <t>ジョウホウ</t>
    </rPh>
    <rPh sb="80" eb="82">
      <t>サンショウ</t>
    </rPh>
    <phoneticPr fontId="2"/>
  </si>
  <si>
    <r>
      <t>4</t>
    </r>
    <r>
      <rPr>
        <sz val="14"/>
        <rFont val="ＭＳ Ｐゴシック"/>
        <family val="3"/>
        <charset val="128"/>
      </rPr>
      <t>日目</t>
    </r>
    <rPh sb="1" eb="2">
      <t>ヒ</t>
    </rPh>
    <rPh sb="2" eb="3">
      <t>メ</t>
    </rPh>
    <phoneticPr fontId="2"/>
  </si>
  <si>
    <r>
      <t>CHANGE_LOG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ロテーション確認</t>
    </r>
    <rPh sb="10" eb="11">
      <t>ヒョウ</t>
    </rPh>
    <rPh sb="18" eb="20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</si>
  <si>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初日の対象テーブルから全履歴は削除される</t>
    </r>
    <rPh sb="2" eb="4">
      <t>ショニチ</t>
    </rPh>
    <rPh sb="5" eb="7">
      <t>タイショウ</t>
    </rPh>
    <rPh sb="13" eb="14">
      <t>ゼン</t>
    </rPh>
    <rPh sb="14" eb="16">
      <t>リレキ</t>
    </rPh>
    <rPh sb="17" eb="19">
      <t>サクジョ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</si>
  <si>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履歴登録確認</t>
    </r>
    <rPh sb="0" eb="2">
      <t>タイショウ</t>
    </rPh>
    <rPh sb="12" eb="13">
      <t>ヒョウ</t>
    </rPh>
    <rPh sb="14" eb="16">
      <t>リレキ</t>
    </rPh>
    <rPh sb="16" eb="18">
      <t>トウロク</t>
    </rPh>
    <rPh sb="18" eb="20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</si>
  <si>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３日目の対象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表から切り替わること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ビューから２日目、３日目、４日目の履歴情報が参照できる</t>
    </r>
    <rPh sb="3" eb="4">
      <t>ヒ</t>
    </rPh>
    <rPh sb="4" eb="5">
      <t>メ</t>
    </rPh>
    <rPh sb="21" eb="22">
      <t>キ</t>
    </rPh>
    <rPh sb="23" eb="24">
      <t>カ</t>
    </rPh>
    <rPh sb="31" eb="33">
      <t>タイショウ</t>
    </rPh>
    <rPh sb="43" eb="44">
      <t>ヒョウ</t>
    </rPh>
    <rPh sb="46" eb="48">
      <t>リレキ</t>
    </rPh>
    <rPh sb="48" eb="50">
      <t>トウロク</t>
    </rPh>
    <rPh sb="65" eb="66">
      <t>ヒ</t>
    </rPh>
    <rPh sb="66" eb="67">
      <t>メ</t>
    </rPh>
    <rPh sb="69" eb="70">
      <t>ヒ</t>
    </rPh>
    <rPh sb="70" eb="71">
      <t>メ</t>
    </rPh>
    <rPh sb="73" eb="74">
      <t>ヒ</t>
    </rPh>
    <rPh sb="74" eb="75">
      <t>メ</t>
    </rPh>
    <rPh sb="76" eb="78">
      <t>リレキ</t>
    </rPh>
    <rPh sb="78" eb="80">
      <t>ジョウホウ</t>
    </rPh>
    <rPh sb="81" eb="83">
      <t>サンショウ</t>
    </rPh>
    <phoneticPr fontId="2"/>
  </si>
  <si>
    <r>
      <t>5</t>
    </r>
    <r>
      <rPr>
        <sz val="14"/>
        <rFont val="ＭＳ Ｐゴシック"/>
        <family val="3"/>
        <charset val="128"/>
      </rPr>
      <t>日目</t>
    </r>
    <rPh sb="1" eb="2">
      <t>ヒ</t>
    </rPh>
    <rPh sb="2" eb="3">
      <t>メ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</si>
  <si>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４日目の対象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表から切り替わること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ビューから３日目、４日目、５日目の履歴情報が参照できる</t>
    </r>
    <rPh sb="3" eb="4">
      <t>ヒ</t>
    </rPh>
    <rPh sb="4" eb="5">
      <t>メ</t>
    </rPh>
    <rPh sb="21" eb="22">
      <t>キ</t>
    </rPh>
    <rPh sb="23" eb="24">
      <t>カ</t>
    </rPh>
    <rPh sb="31" eb="33">
      <t>タイショウ</t>
    </rPh>
    <rPh sb="43" eb="44">
      <t>ヒョウ</t>
    </rPh>
    <rPh sb="46" eb="48">
      <t>リレキ</t>
    </rPh>
    <rPh sb="48" eb="50">
      <t>トウロク</t>
    </rPh>
    <rPh sb="65" eb="66">
      <t>ヒ</t>
    </rPh>
    <rPh sb="66" eb="67">
      <t>メ</t>
    </rPh>
    <rPh sb="69" eb="70">
      <t>ヒ</t>
    </rPh>
    <rPh sb="70" eb="71">
      <t>メ</t>
    </rPh>
    <rPh sb="73" eb="74">
      <t>ヒ</t>
    </rPh>
    <rPh sb="74" eb="75">
      <t>メ</t>
    </rPh>
    <rPh sb="76" eb="78">
      <t>リレキ</t>
    </rPh>
    <rPh sb="78" eb="80">
      <t>ジョウホウ</t>
    </rPh>
    <rPh sb="81" eb="83">
      <t>サンショウ</t>
    </rPh>
    <phoneticPr fontId="2"/>
  </si>
  <si>
    <r>
      <t>6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- </t>
    </r>
    <r>
      <rPr>
        <sz val="14"/>
        <rFont val="ＭＳ Ｐゴシック"/>
        <family val="3"/>
        <charset val="128"/>
      </rPr>
      <t>保障日数拡張予約</t>
    </r>
    <rPh sb="1" eb="2">
      <t>ヒ</t>
    </rPh>
    <rPh sb="2" eb="3">
      <t>メ</t>
    </rPh>
    <rPh sb="6" eb="8">
      <t>ホショウ</t>
    </rPh>
    <rPh sb="8" eb="10">
      <t>ニッスウ</t>
    </rPh>
    <rPh sb="10" eb="12">
      <t>カクチョウ</t>
    </rPh>
    <rPh sb="12" eb="14">
      <t>ヨヤク</t>
    </rPh>
    <phoneticPr fontId="2"/>
  </si>
  <si>
    <r>
      <rPr>
        <sz val="9"/>
        <rFont val="ＭＳ Ｐゴシック"/>
        <family val="3"/>
        <charset val="128"/>
      </rPr>
      <t>・３日日の対象テーブルから全履歴は削除される</t>
    </r>
    <rPh sb="2" eb="3">
      <t>ヒ</t>
    </rPh>
    <rPh sb="3" eb="4">
      <t>ヒ</t>
    </rPh>
    <rPh sb="5" eb="7">
      <t>タイショウ</t>
    </rPh>
    <rPh sb="13" eb="14">
      <t>ゼン</t>
    </rPh>
    <rPh sb="14" eb="16">
      <t>リレキ</t>
    </rPh>
    <rPh sb="17" eb="19">
      <t>サクジョ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</si>
  <si>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５日目の対象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表から切り替わること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ビューから４日目、５日目、６日目の履歴情報が参照できる</t>
    </r>
    <rPh sb="3" eb="4">
      <t>ヒ</t>
    </rPh>
    <rPh sb="4" eb="5">
      <t>メ</t>
    </rPh>
    <rPh sb="21" eb="22">
      <t>キ</t>
    </rPh>
    <rPh sb="23" eb="24">
      <t>カ</t>
    </rPh>
    <rPh sb="31" eb="33">
      <t>タイショウ</t>
    </rPh>
    <rPh sb="43" eb="44">
      <t>ヒョウ</t>
    </rPh>
    <rPh sb="46" eb="48">
      <t>リレキ</t>
    </rPh>
    <rPh sb="48" eb="50">
      <t>トウロク</t>
    </rPh>
    <rPh sb="65" eb="66">
      <t>ヒ</t>
    </rPh>
    <rPh sb="66" eb="67">
      <t>メ</t>
    </rPh>
    <rPh sb="69" eb="70">
      <t>ヒ</t>
    </rPh>
    <rPh sb="70" eb="71">
      <t>メ</t>
    </rPh>
    <rPh sb="73" eb="74">
      <t>ヒ</t>
    </rPh>
    <rPh sb="74" eb="75">
      <t>メ</t>
    </rPh>
    <rPh sb="76" eb="78">
      <t>リレキ</t>
    </rPh>
    <rPh sb="78" eb="80">
      <t>ジョウホウ</t>
    </rPh>
    <rPh sb="81" eb="83">
      <t>サンショウ</t>
    </rPh>
    <phoneticPr fontId="2"/>
  </si>
  <si>
    <r>
      <rPr>
        <sz val="9"/>
        <rFont val="ＭＳ Ｐゴシック"/>
        <family val="3"/>
        <charset val="128"/>
      </rPr>
      <t>次回保証日数変更</t>
    </r>
    <rPh sb="0" eb="2">
      <t>ジカイ</t>
    </rPh>
    <rPh sb="2" eb="4">
      <t>ホショウ</t>
    </rPh>
    <rPh sb="4" eb="6">
      <t>ニッスウ</t>
    </rPh>
    <rPh sb="6" eb="8">
      <t>ヘンコウ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</si>
  <si>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表の次回保証日数だけが変わる</t>
    </r>
    <rPh sb="13" eb="14">
      <t>ヒョウ</t>
    </rPh>
    <rPh sb="15" eb="17">
      <t>ジカイ</t>
    </rPh>
    <rPh sb="17" eb="19">
      <t>ホショウ</t>
    </rPh>
    <rPh sb="19" eb="21">
      <t>ニッスウ</t>
    </rPh>
    <rPh sb="24" eb="25">
      <t>カ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</si>
  <si>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表は変化しない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ビューから４日目、５日目、６日目の履歴情報が参照できる</t>
    </r>
    <rPh sb="2" eb="4">
      <t>タイショウ</t>
    </rPh>
    <rPh sb="14" eb="15">
      <t>ヒョウ</t>
    </rPh>
    <rPh sb="16" eb="18">
      <t>ヘンカ</t>
    </rPh>
    <phoneticPr fontId="2"/>
  </si>
  <si>
    <r>
      <t>7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- </t>
    </r>
    <r>
      <rPr>
        <sz val="14"/>
        <rFont val="ＭＳ Ｐゴシック"/>
        <family val="3"/>
        <charset val="128"/>
      </rPr>
      <t>保障日数拡張</t>
    </r>
    <rPh sb="1" eb="2">
      <t>ヒ</t>
    </rPh>
    <rPh sb="2" eb="3">
      <t>メ</t>
    </rPh>
    <rPh sb="6" eb="8">
      <t>ホショウ</t>
    </rPh>
    <rPh sb="8" eb="10">
      <t>ニッスウ</t>
    </rPh>
    <rPh sb="10" eb="12">
      <t>カクチョウ</t>
    </rPh>
    <phoneticPr fontId="2"/>
  </si>
  <si>
    <r>
      <rPr>
        <sz val="9"/>
        <rFont val="ＭＳ Ｐゴシック"/>
        <family val="3"/>
        <charset val="128"/>
      </rPr>
      <t>保証日数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更新確認</t>
    </r>
    <rPh sb="0" eb="2">
      <t>ホショウ</t>
    </rPh>
    <rPh sb="2" eb="4">
      <t>ニッスウ</t>
    </rPh>
    <rPh sb="5" eb="7">
      <t>コウシン</t>
    </rPh>
    <rPh sb="7" eb="9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</si>
  <si>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を参照
・</t>
    </r>
    <r>
      <rPr>
        <sz val="9"/>
        <rFont val="Calibri"/>
        <family val="2"/>
      </rPr>
      <t xml:space="preserve"> CHANGE_LOG</t>
    </r>
    <r>
      <rPr>
        <sz val="9"/>
        <rFont val="ＭＳ Ｐゴシック"/>
        <family val="3"/>
        <charset val="128"/>
      </rPr>
      <t>表数を参照</t>
    </r>
    <r>
      <rPr>
        <sz val="9"/>
        <rFont val="Calibri"/>
        <family val="2"/>
      </rPr>
      <t xml:space="preserve"> </t>
    </r>
    <rPh sb="13" eb="14">
      <t>ヒョウ</t>
    </rPh>
    <rPh sb="16" eb="18">
      <t>サンショウ</t>
    </rPh>
    <rPh sb="31" eb="32">
      <t>ヒョウ</t>
    </rPh>
    <rPh sb="32" eb="33">
      <t>スウ</t>
    </rPh>
    <rPh sb="34" eb="36">
      <t>サンショウ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</si>
  <si>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切り替え</t>
    </r>
    <rPh sb="0" eb="2">
      <t>タイショウ</t>
    </rPh>
    <rPh sb="12" eb="13">
      <t>ヒョウ</t>
    </rPh>
    <rPh sb="14" eb="15">
      <t>キ</t>
    </rPh>
    <rPh sb="16" eb="17">
      <t>カ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</si>
  <si>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対象テーブルは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６日目の対象テーブル番号＋１となる</t>
    </r>
    <rPh sb="2" eb="4">
      <t>タイショウ</t>
    </rPh>
    <rPh sb="11" eb="12">
      <t>ヒ</t>
    </rPh>
    <rPh sb="12" eb="13">
      <t>メ</t>
    </rPh>
    <rPh sb="14" eb="16">
      <t>タイショウ</t>
    </rPh>
    <rPh sb="20" eb="22">
      <t>バンゴウ</t>
    </rPh>
    <phoneticPr fontId="2"/>
  </si>
  <si>
    <r>
      <t xml:space="preserve">CHANGE_LOG </t>
    </r>
    <r>
      <rPr>
        <sz val="9"/>
        <rFont val="ＭＳ Ｐゴシック"/>
        <family val="3"/>
        <charset val="128"/>
      </rPr>
      <t>保証日数の情報確認</t>
    </r>
    <r>
      <rPr>
        <sz val="9"/>
        <rFont val="Calibri"/>
        <family val="2"/>
      </rPr>
      <t xml:space="preserve"> </t>
    </r>
    <rPh sb="11" eb="13">
      <t>ホショウ</t>
    </rPh>
    <rPh sb="13" eb="15">
      <t>ニッスウ</t>
    </rPh>
    <rPh sb="16" eb="18">
      <t>ジョウホウ</t>
    </rPh>
    <rPh sb="18" eb="20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</si>
  <si>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最低でも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５日目、６日目の履歴は参照できる</t>
    </r>
    <rPh sb="2" eb="4">
      <t>サイテイ</t>
    </rPh>
    <rPh sb="8" eb="9">
      <t>ヒ</t>
    </rPh>
    <rPh sb="9" eb="10">
      <t>メ</t>
    </rPh>
    <rPh sb="12" eb="13">
      <t>ヒ</t>
    </rPh>
    <rPh sb="13" eb="14">
      <t>メ</t>
    </rPh>
    <rPh sb="15" eb="17">
      <t>リレキ</t>
    </rPh>
    <rPh sb="18" eb="20">
      <t>サンショウ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</si>
  <si>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ビューから７日目の履歴情報が参照できる</t>
    </r>
    <rPh sb="2" eb="4">
      <t>タイショウ</t>
    </rPh>
    <rPh sb="14" eb="15">
      <t>ヒョウ</t>
    </rPh>
    <rPh sb="17" eb="19">
      <t>リレキ</t>
    </rPh>
    <rPh sb="19" eb="21">
      <t>トウロク</t>
    </rPh>
    <rPh sb="36" eb="37">
      <t>ヒ</t>
    </rPh>
    <rPh sb="37" eb="38">
      <t>メ</t>
    </rPh>
    <rPh sb="39" eb="41">
      <t>リレキ</t>
    </rPh>
    <rPh sb="41" eb="43">
      <t>ジョウホウ</t>
    </rPh>
    <rPh sb="44" eb="46">
      <t>サンショウ</t>
    </rPh>
    <phoneticPr fontId="2"/>
  </si>
  <si>
    <r>
      <t>N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- 7</t>
    </r>
    <r>
      <rPr>
        <sz val="14"/>
        <rFont val="ＭＳ Ｐゴシック"/>
        <family val="3"/>
        <charset val="128"/>
      </rPr>
      <t>日目以降</t>
    </r>
    <r>
      <rPr>
        <sz val="14"/>
        <rFont val="Calibri"/>
        <family val="2"/>
      </rPr>
      <t xml:space="preserve"> (</t>
    </r>
    <r>
      <rPr>
        <sz val="14"/>
        <rFont val="ＭＳ Ｐゴシック"/>
        <family val="3"/>
        <charset val="128"/>
      </rPr>
      <t>ジョブ投入は継続）</t>
    </r>
    <rPh sb="1" eb="2">
      <t>ヒ</t>
    </rPh>
    <rPh sb="2" eb="3">
      <t>メ</t>
    </rPh>
    <rPh sb="7" eb="8">
      <t>ヒ</t>
    </rPh>
    <rPh sb="8" eb="9">
      <t>メ</t>
    </rPh>
    <rPh sb="9" eb="11">
      <t>イコウ</t>
    </rPh>
    <rPh sb="16" eb="18">
      <t>トウニュウ</t>
    </rPh>
    <rPh sb="19" eb="21">
      <t>ケイゾク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</si>
  <si>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</t>
    </r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</si>
  <si>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当日＋過去６日分の履歴は参照できる</t>
    </r>
    <rPh sb="2" eb="4">
      <t>トウジツ</t>
    </rPh>
    <rPh sb="5" eb="7">
      <t>カコ</t>
    </rPh>
    <rPh sb="8" eb="9">
      <t>ヒ</t>
    </rPh>
    <rPh sb="9" eb="10">
      <t>ブン</t>
    </rPh>
    <rPh sb="11" eb="13">
      <t>リレキ</t>
    </rPh>
    <rPh sb="14" eb="16">
      <t>サンショウ</t>
    </rPh>
    <phoneticPr fontId="2"/>
  </si>
  <si>
    <r>
      <t>M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- </t>
    </r>
    <r>
      <rPr>
        <sz val="14"/>
        <rFont val="ＭＳ Ｐゴシック"/>
        <family val="3"/>
        <charset val="128"/>
      </rPr>
      <t>保障日数短縮予約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（対象テーブル番号（ハッシュ値）＜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保証日数－１）</t>
    </r>
    <rPh sb="1" eb="2">
      <t>ヒ</t>
    </rPh>
    <rPh sb="2" eb="3">
      <t>メ</t>
    </rPh>
    <rPh sb="6" eb="8">
      <t>ホショウ</t>
    </rPh>
    <rPh sb="8" eb="10">
      <t>ニッスウ</t>
    </rPh>
    <rPh sb="10" eb="12">
      <t>タンシュク</t>
    </rPh>
    <rPh sb="12" eb="14">
      <t>ヨヤク</t>
    </rPh>
    <rPh sb="16" eb="18">
      <t>タイショウ</t>
    </rPh>
    <rPh sb="22" eb="24">
      <t>バンゴウ</t>
    </rPh>
    <rPh sb="29" eb="30">
      <t>チ</t>
    </rPh>
    <rPh sb="33" eb="35">
      <t>ホショウ</t>
    </rPh>
    <rPh sb="35" eb="37">
      <t>ニッスウ</t>
    </rPh>
    <phoneticPr fontId="2"/>
  </si>
  <si>
    <r>
      <t>M</t>
    </r>
    <r>
      <rPr>
        <sz val="14"/>
        <rFont val="ＭＳ Ｐゴシック"/>
        <family val="3"/>
        <charset val="128"/>
      </rPr>
      <t>＋</t>
    </r>
    <r>
      <rPr>
        <sz val="14"/>
        <rFont val="Calibri"/>
        <family val="2"/>
      </rPr>
      <t>α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以降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（対象テーブル番号（ハッシュ値）＜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保証日数－１）</t>
    </r>
    <rPh sb="3" eb="4">
      <t>ヒ</t>
    </rPh>
    <rPh sb="4" eb="5">
      <t>メ</t>
    </rPh>
    <rPh sb="6" eb="8">
      <t>イコウ</t>
    </rPh>
    <rPh sb="10" eb="12">
      <t>タイショウ</t>
    </rPh>
    <rPh sb="16" eb="18">
      <t>バンゴウ</t>
    </rPh>
    <rPh sb="23" eb="24">
      <t>チ</t>
    </rPh>
    <rPh sb="27" eb="29">
      <t>ホショウ</t>
    </rPh>
    <rPh sb="29" eb="31">
      <t>ニッスウ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</si>
  <si>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保障日数、補正係数の変更はまだ実施されない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当日＋過去６日分の履歴は参照できる</t>
    </r>
    <rPh sb="2" eb="4">
      <t>ホショウ</t>
    </rPh>
    <rPh sb="4" eb="6">
      <t>ニッスウ</t>
    </rPh>
    <rPh sb="7" eb="9">
      <t>ホセイ</t>
    </rPh>
    <rPh sb="9" eb="11">
      <t>ケイスウ</t>
    </rPh>
    <rPh sb="12" eb="14">
      <t>ヘンコウ</t>
    </rPh>
    <rPh sb="17" eb="19">
      <t>ジッシ</t>
    </rPh>
    <rPh sb="26" eb="28">
      <t>トウジツ</t>
    </rPh>
    <rPh sb="29" eb="31">
      <t>カコ</t>
    </rPh>
    <rPh sb="32" eb="33">
      <t>ヒ</t>
    </rPh>
    <rPh sb="33" eb="34">
      <t>ブン</t>
    </rPh>
    <rPh sb="35" eb="37">
      <t>リレキ</t>
    </rPh>
    <rPh sb="38" eb="40">
      <t>サンショウ</t>
    </rPh>
    <phoneticPr fontId="2"/>
  </si>
  <si>
    <r>
      <t>X</t>
    </r>
    <r>
      <rPr>
        <sz val="14"/>
        <rFont val="ＭＳ Ｐゴシック"/>
        <family val="3"/>
        <charset val="128"/>
      </rPr>
      <t>日目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（対象テーブル番号（ハッシュ値）＝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保証日数－１）</t>
    </r>
    <rPh sb="1" eb="2">
      <t>ヒ</t>
    </rPh>
    <rPh sb="2" eb="3">
      <t>メ</t>
    </rPh>
    <rPh sb="5" eb="7">
      <t>タイショウ</t>
    </rPh>
    <rPh sb="11" eb="13">
      <t>バンゴウ</t>
    </rPh>
    <rPh sb="18" eb="19">
      <t>チ</t>
    </rPh>
    <rPh sb="22" eb="24">
      <t>ホショウ</t>
    </rPh>
    <rPh sb="24" eb="26">
      <t>ニッスウ</t>
    </rPh>
    <phoneticPr fontId="2"/>
  </si>
  <si>
    <r>
      <rPr>
        <sz val="9"/>
        <rFont val="ＭＳ Ｐゴシック"/>
        <family val="3"/>
        <charset val="128"/>
      </rPr>
      <t>更新確認</t>
    </r>
    <rPh sb="0" eb="2">
      <t>コウシン</t>
    </rPh>
    <rPh sb="2" eb="4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</si>
  <si>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を参照
・</t>
    </r>
    <r>
      <rPr>
        <sz val="9"/>
        <rFont val="Calibri"/>
        <family val="2"/>
      </rPr>
      <t xml:space="preserve"> CHANGE_LOG</t>
    </r>
    <r>
      <rPr>
        <sz val="9"/>
        <rFont val="ＭＳ Ｐゴシック"/>
        <family val="3"/>
        <charset val="128"/>
      </rPr>
      <t>表数を参照</t>
    </r>
    <rPh sb="13" eb="14">
      <t>ヒョウ</t>
    </rPh>
    <rPh sb="16" eb="18">
      <t>サンショウ</t>
    </rPh>
    <rPh sb="31" eb="32">
      <t>ヒョウ</t>
    </rPh>
    <rPh sb="32" eb="33">
      <t>スウ</t>
    </rPh>
    <rPh sb="34" eb="36">
      <t>サンショウ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</si>
  <si>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当日＋過去４日分の履歴は参照できる</t>
    </r>
    <rPh sb="2" eb="4">
      <t>トウジツ</t>
    </rPh>
    <rPh sb="5" eb="7">
      <t>カコ</t>
    </rPh>
    <rPh sb="8" eb="9">
      <t>ヒ</t>
    </rPh>
    <rPh sb="9" eb="10">
      <t>ブン</t>
    </rPh>
    <rPh sb="11" eb="13">
      <t>リレキ</t>
    </rPh>
    <rPh sb="14" eb="16">
      <t>サンショウ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</si>
  <si>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表の保証日数、補正係数が更新されている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新規に３，４，５，６の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表が作成される</t>
    </r>
    <rPh sb="15" eb="17">
      <t>ホショウ</t>
    </rPh>
    <rPh sb="17" eb="19">
      <t>ニッスウ</t>
    </rPh>
    <rPh sb="35" eb="37">
      <t>シンキ</t>
    </rPh>
    <rPh sb="56" eb="57">
      <t>ヒョウ</t>
    </rPh>
    <rPh sb="58" eb="60">
      <t>サクセイ</t>
    </rPh>
    <phoneticPr fontId="2"/>
  </si>
  <si>
    <t>MU-I</t>
    <phoneticPr fontId="2"/>
  </si>
  <si>
    <r>
      <t>0. ChangeLog</t>
    </r>
    <r>
      <rPr>
        <sz val="9"/>
        <rFont val="ＭＳ Ｐゴシック"/>
        <family val="3"/>
        <charset val="128"/>
      </rPr>
      <t>初期設定</t>
    </r>
    <r>
      <rPr>
        <sz val="9"/>
        <rFont val="Calibri"/>
        <family val="2"/>
      </rPr>
      <t xml:space="preserve"> (CHANGELOG</t>
    </r>
    <r>
      <rPr>
        <sz val="9"/>
        <rFont val="ＭＳ Ｐゴシック"/>
        <family val="3"/>
        <charset val="128"/>
      </rPr>
      <t>評価</t>
    </r>
    <r>
      <rPr>
        <sz val="9"/>
        <rFont val="Calibri"/>
        <family val="2"/>
      </rPr>
      <t xml:space="preserve"> 1-1 </t>
    </r>
    <r>
      <rPr>
        <sz val="9"/>
        <rFont val="ＭＳ Ｐゴシック"/>
        <family val="3"/>
        <charset val="128"/>
      </rPr>
      <t>参照）</t>
    </r>
    <r>
      <rPr>
        <sz val="9"/>
        <rFont val="Calibri"/>
        <family val="2"/>
      </rPr>
      <t xml:space="preserve">
1. MM#1 </t>
    </r>
    <r>
      <rPr>
        <sz val="9"/>
        <rFont val="ＭＳ Ｐゴシック"/>
        <family val="3"/>
        <charset val="128"/>
      </rPr>
      <t xml:space="preserve">起動
</t>
    </r>
    <r>
      <rPr>
        <sz val="9"/>
        <rFont val="Calibri"/>
        <family val="2"/>
      </rPr>
      <t xml:space="preserve">2. MM#2 </t>
    </r>
    <r>
      <rPr>
        <sz val="9"/>
        <rFont val="ＭＳ Ｐゴシック"/>
        <family val="3"/>
        <charset val="128"/>
      </rPr>
      <t>起動</t>
    </r>
    <rPh sb="12" eb="14">
      <t>ショキ</t>
    </rPh>
    <rPh sb="14" eb="16">
      <t>セッテイ</t>
    </rPh>
    <rPh sb="27" eb="29">
      <t>ヒョウカ</t>
    </rPh>
    <rPh sb="34" eb="36">
      <t>サンショウ</t>
    </rPh>
    <rPh sb="46" eb="48">
      <t>キドウ</t>
    </rPh>
    <rPh sb="57" eb="59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</si>
  <si>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MM#1, #2 </t>
    </r>
    <r>
      <rPr>
        <sz val="9"/>
        <rFont val="ＭＳ Ｐゴシック"/>
        <family val="3"/>
        <charset val="128"/>
      </rPr>
      <t>とも正常起動する
・</t>
    </r>
    <r>
      <rPr>
        <sz val="9"/>
        <rFont val="Calibri"/>
        <family val="2"/>
      </rPr>
      <t xml:space="preserve"> MM#1 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Active</t>
    </r>
    <r>
      <rPr>
        <sz val="9"/>
        <rFont val="ＭＳ Ｐゴシック"/>
        <family val="3"/>
        <charset val="128"/>
      </rPr>
      <t>となる</t>
    </r>
    <rPh sb="13" eb="15">
      <t>セイジョウ</t>
    </rPh>
    <rPh sb="15" eb="17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</si>
  <si>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MM#1, #2 </t>
    </r>
    <r>
      <rPr>
        <sz val="9"/>
        <rFont val="ＭＳ Ｐゴシック"/>
        <family val="3"/>
        <charset val="128"/>
      </rPr>
      <t>とも正常起動する
・</t>
    </r>
    <r>
      <rPr>
        <sz val="9"/>
        <rFont val="Calibri"/>
        <family val="2"/>
      </rPr>
      <t xml:space="preserve"> MM#2 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Active</t>
    </r>
    <r>
      <rPr>
        <sz val="9"/>
        <rFont val="ＭＳ Ｐゴシック"/>
        <family val="3"/>
        <charset val="128"/>
      </rPr>
      <t>となる</t>
    </r>
    <rPh sb="13" eb="15">
      <t>セイジョウ</t>
    </rPh>
    <rPh sb="15" eb="17">
      <t>キドウ</t>
    </rPh>
    <phoneticPr fontId="2"/>
  </si>
  <si>
    <r>
      <t xml:space="preserve">MM#2 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Active</t>
    </r>
    <phoneticPr fontId="2"/>
  </si>
  <si>
    <t>WORKING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</si>
  <si>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DM#1, #2 </t>
    </r>
    <r>
      <rPr>
        <sz val="9"/>
        <rFont val="ＭＳ Ｐゴシック"/>
        <family val="3"/>
        <charset val="128"/>
      </rPr>
      <t>とも正常起動する</t>
    </r>
    <rPh sb="13" eb="15">
      <t>セイジョウ</t>
    </rPh>
    <rPh sb="15" eb="17">
      <t>キドウ</t>
    </rPh>
    <phoneticPr fontId="2"/>
  </si>
  <si>
    <t>WORKING</t>
    <phoneticPr fontId="2"/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</si>
  <si>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</si>
  <si>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</si>
  <si>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t xml:space="preserve">MM#1 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Active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</si>
  <si>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MM#1, #2 </t>
    </r>
    <r>
      <rPr>
        <sz val="9"/>
        <rFont val="ＭＳ Ｐゴシック"/>
        <family val="3"/>
        <charset val="128"/>
      </rPr>
      <t>とも停止する</t>
    </r>
    <rPh sb="13" eb="15">
      <t>テイシ</t>
    </rPh>
    <phoneticPr fontId="2"/>
  </si>
  <si>
    <r>
      <t xml:space="preserve">WORKING </t>
    </r>
    <r>
      <rPr>
        <sz val="9"/>
        <rFont val="ＭＳ Ｐゴシック"/>
        <family val="3"/>
        <charset val="128"/>
      </rPr>
      <t>で新規登録</t>
    </r>
    <rPh sb="9" eb="11">
      <t>シンキ</t>
    </rPh>
    <rPh sb="11" eb="13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</si>
  <si>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DM#1, #2 </t>
    </r>
    <r>
      <rPr>
        <sz val="9"/>
        <rFont val="ＭＳ Ｐゴシック"/>
        <family val="3"/>
        <charset val="128"/>
      </rPr>
      <t>とも停止する</t>
    </r>
    <rPh sb="13" eb="15">
      <t>テイシ</t>
    </rPh>
    <phoneticPr fontId="2"/>
  </si>
  <si>
    <t>EXIT</t>
    <phoneticPr fontId="2"/>
  </si>
  <si>
    <t>node_storage</t>
    <phoneticPr fontId="2"/>
  </si>
  <si>
    <r>
      <t xml:space="preserve">1 (WORKING) </t>
    </r>
    <r>
      <rPr>
        <sz val="9"/>
        <rFont val="ＭＳ Ｐゴシック"/>
        <family val="3"/>
        <charset val="128"/>
      </rPr>
      <t>で新規登録</t>
    </r>
    <rPh sb="13" eb="15">
      <t>シンキ</t>
    </rPh>
    <rPh sb="15" eb="17">
      <t>トウロク</t>
    </rPh>
    <phoneticPr fontId="2"/>
  </si>
  <si>
    <t>2 (STOPPED)</t>
    <phoneticPr fontId="2"/>
  </si>
  <si>
    <t>1 (WORKING)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</si>
  <si>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MR#1, #2 </t>
    </r>
    <r>
      <rPr>
        <sz val="9"/>
        <rFont val="ＭＳ Ｐゴシック"/>
        <family val="3"/>
        <charset val="128"/>
      </rPr>
      <t>とも正常起動する</t>
    </r>
    <rPh sb="13" eb="15">
      <t>セイジョウ</t>
    </rPh>
    <rPh sb="15" eb="17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</si>
  <si>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MR#1, #2 </t>
    </r>
    <r>
      <rPr>
        <sz val="9"/>
        <rFont val="ＭＳ Ｐゴシック"/>
        <family val="3"/>
        <charset val="128"/>
      </rPr>
      <t>とも停止する</t>
    </r>
    <rPh sb="13" eb="15">
      <t>テイシ</t>
    </rPh>
    <phoneticPr fontId="2"/>
  </si>
  <si>
    <r>
      <t xml:space="preserve">WORKING </t>
    </r>
    <r>
      <rPr>
        <sz val="9"/>
        <rFont val="ＭＳ Ｐゴシック"/>
        <family val="3"/>
        <charset val="128"/>
      </rPr>
      <t>で新規登録</t>
    </r>
    <rPh sb="9" eb="13">
      <t>シンキトウロク</t>
    </rPh>
    <phoneticPr fontId="2"/>
  </si>
  <si>
    <t>WORKING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</si>
  <si>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MU-E#1, #2 </t>
    </r>
    <r>
      <rPr>
        <sz val="9"/>
        <rFont val="ＭＳ Ｐゴシック"/>
        <family val="3"/>
        <charset val="128"/>
      </rPr>
      <t>とも正常起動する</t>
    </r>
    <rPh sb="15" eb="17">
      <t>セイジョウ</t>
    </rPh>
    <rPh sb="17" eb="19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</si>
  <si>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MU-E#1, #2 </t>
    </r>
    <r>
      <rPr>
        <sz val="9"/>
        <rFont val="ＭＳ Ｐゴシック"/>
        <family val="3"/>
        <charset val="128"/>
      </rPr>
      <t>とも停止する</t>
    </r>
    <rPh sb="15" eb="17">
      <t>テイシ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</si>
  <si>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MU-I #1, #2 </t>
    </r>
    <r>
      <rPr>
        <sz val="9"/>
        <rFont val="ＭＳ Ｐゴシック"/>
        <family val="3"/>
        <charset val="128"/>
      </rPr>
      <t>とも正常起動する</t>
    </r>
    <rPh sb="16" eb="18">
      <t>セイジョウ</t>
    </rPh>
    <rPh sb="18" eb="20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</si>
  <si>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MU-I #1, #2 </t>
    </r>
    <r>
      <rPr>
        <sz val="9"/>
        <rFont val="ＭＳ Ｐゴシック"/>
        <family val="3"/>
        <charset val="128"/>
      </rPr>
      <t>とも停止する</t>
    </r>
    <rPh sb="16" eb="18">
      <t>テイシ</t>
    </rPh>
    <phoneticPr fontId="2"/>
  </si>
  <si>
    <r>
      <t xml:space="preserve">1. 1 </t>
    </r>
    <r>
      <rPr>
        <sz val="9"/>
        <rFont val="ＭＳ Ｐゴシック"/>
        <family val="3"/>
        <charset val="128"/>
      </rPr>
      <t>件投入</t>
    </r>
    <rPh sb="5" eb="6">
      <t>ケン</t>
    </rPh>
    <rPh sb="6" eb="8">
      <t>トウニュウ</t>
    </rPh>
    <phoneticPr fontId="2"/>
  </si>
  <si>
    <r>
      <t>TargetFPIR HIT</t>
    </r>
    <r>
      <rPr>
        <sz val="9"/>
        <rFont val="ＭＳ Ｐゴシック"/>
        <family val="3"/>
        <charset val="128"/>
      </rPr>
      <t>ケース</t>
    </r>
    <phoneticPr fontId="2"/>
  </si>
  <si>
    <r>
      <rPr>
        <sz val="9"/>
        <rFont val="ＭＳ Ｐゴシック"/>
        <family val="3"/>
        <charset val="128"/>
      </rPr>
      <t>↑</t>
    </r>
    <phoneticPr fontId="2"/>
  </si>
  <si>
    <r>
      <t>TargetFPIR No-HIT</t>
    </r>
    <r>
      <rPr>
        <sz val="9"/>
        <rFont val="ＭＳ Ｐゴシック"/>
        <family val="3"/>
        <charset val="128"/>
      </rPr>
      <t>ケース</t>
    </r>
    <phoneticPr fontId="2"/>
  </si>
  <si>
    <r>
      <t xml:space="preserve">MaxResults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>ケース</t>
    </r>
    <phoneticPr fontId="2"/>
  </si>
  <si>
    <r>
      <t xml:space="preserve">TargetModality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Left-Slap</t>
    </r>
    <phoneticPr fontId="2"/>
  </si>
  <si>
    <r>
      <t xml:space="preserve">TargetModality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Thumbs</t>
    </r>
    <phoneticPr fontId="2"/>
  </si>
  <si>
    <r>
      <t xml:space="preserve">TargetModality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Face</t>
    </r>
    <phoneticPr fontId="2"/>
  </si>
  <si>
    <r>
      <t>DedupModality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Left-Slap</t>
    </r>
    <phoneticPr fontId="2"/>
  </si>
  <si>
    <r>
      <t>DedupModality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Right-Slap</t>
    </r>
    <phoneticPr fontId="2"/>
  </si>
  <si>
    <r>
      <t>DedupModality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Thumbs</t>
    </r>
    <phoneticPr fontId="2"/>
  </si>
  <si>
    <r>
      <t>DedupModality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Face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</si>
  <si>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LeftPointerFinger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</si>
  <si>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LeftPointerFinger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</si>
  <si>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LeftMiddleFinger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</si>
  <si>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LeftMiddleFinger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</si>
  <si>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LeftRingFinger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</si>
  <si>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LeftRingFinger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</si>
  <si>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LeftLittleFinger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</si>
  <si>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LeftLittleFinger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</si>
  <si>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RightPointerFinger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</si>
  <si>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RightPointerFinger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</si>
  <si>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RightMiddleFinger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</si>
  <si>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RightMiddleFinger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</si>
  <si>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RightRingFinger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</si>
  <si>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RightRingFinger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</si>
  <si>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RightLittleFinger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</si>
  <si>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RightLittleFinger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</si>
  <si>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LeftThumbFinger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</si>
  <si>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LeftThumbFinger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</si>
  <si>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RightThumbFinger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</si>
  <si>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RightThumbFinger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</si>
  <si>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LeftIris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</si>
  <si>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LeftIris</t>
    </r>
    <phoneticPr fontId="2"/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</si>
  <si>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RightIris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</si>
  <si>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RightIris</t>
    </r>
  </si>
  <si>
    <r>
      <t xml:space="preserve">MissingBiometric </t>
    </r>
    <r>
      <rPr>
        <sz val="9"/>
        <rFont val="ＭＳ Ｐゴシック"/>
        <family val="3"/>
        <charset val="128"/>
      </rPr>
      <t xml:space="preserve">による候補スコア
</t>
    </r>
    <r>
      <rPr>
        <sz val="9"/>
        <rFont val="Calibri"/>
        <family val="2"/>
      </rPr>
      <t>Face</t>
    </r>
    <rPh sb="20" eb="22">
      <t>コウホ</t>
    </rPh>
    <phoneticPr fontId="2"/>
  </si>
  <si>
    <r>
      <t xml:space="preserve">MissingBiometric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NoHIT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Face</t>
    </r>
    <phoneticPr fontId="2"/>
  </si>
  <si>
    <r>
      <rPr>
        <sz val="14"/>
        <rFont val="ＭＳ Ｐゴシック"/>
        <family val="3"/>
        <charset val="128"/>
      </rPr>
      <t>リクエスト不正、特抽失敗</t>
    </r>
    <rPh sb="10" eb="12">
      <t>シッパイ</t>
    </rPh>
    <phoneticPr fontId="2"/>
  </si>
  <si>
    <r>
      <rPr>
        <sz val="9"/>
        <rFont val="ＭＳ Ｐゴシック"/>
        <family val="3"/>
        <charset val="128"/>
      </rPr>
      <t>－</t>
    </r>
    <phoneticPr fontId="2"/>
  </si>
  <si>
    <r>
      <t xml:space="preserve">RequestID </t>
    </r>
    <r>
      <rPr>
        <sz val="9"/>
        <rFont val="ＭＳ Ｐゴシック"/>
        <family val="3"/>
        <charset val="128"/>
      </rPr>
      <t>重複</t>
    </r>
    <phoneticPr fontId="2"/>
  </si>
  <si>
    <r>
      <t>CBEFF D/L</t>
    </r>
    <r>
      <rPr>
        <sz val="9"/>
        <rFont val="ＭＳ Ｐゴシック"/>
        <family val="3"/>
        <charset val="128"/>
      </rPr>
      <t>失敗</t>
    </r>
    <phoneticPr fontId="2"/>
  </si>
  <si>
    <r>
      <t>Image Decode</t>
    </r>
    <r>
      <rPr>
        <sz val="9"/>
        <rFont val="ＭＳ Ｐゴシック"/>
        <family val="3"/>
        <charset val="128"/>
      </rPr>
      <t>エラー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</si>
  <si>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1</t>
    </r>
    <r>
      <rPr>
        <sz val="9"/>
        <rFont val="ＭＳ Ｐゴシック"/>
        <family val="3"/>
        <charset val="128"/>
      </rPr>
      <t>件投入</t>
    </r>
    <rPh sb="3" eb="4">
      <t>ケン</t>
    </rPh>
    <rPh sb="4" eb="6">
      <t>トウニュウ</t>
    </rPh>
    <phoneticPr fontId="2"/>
  </si>
  <si>
    <r>
      <rPr>
        <sz val="9"/>
        <rFont val="ＭＳ Ｐゴシック"/>
        <family val="3"/>
        <charset val="128"/>
      </rPr>
      <t>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にジョブ情報が残っていること
・同一</t>
    </r>
    <r>
      <rPr>
        <sz val="9"/>
        <rFont val="Calibri"/>
        <family val="2"/>
      </rPr>
      <t>RefID</t>
    </r>
    <r>
      <rPr>
        <sz val="9"/>
        <rFont val="ＭＳ Ｐゴシック"/>
        <family val="3"/>
        <charset val="128"/>
      </rPr>
      <t>の候補が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>しないこと</t>
    </r>
    <rPh sb="1" eb="3">
      <t>オウトウ</t>
    </rPh>
    <rPh sb="3" eb="5">
      <t>ケッカ</t>
    </rPh>
    <rPh sb="6" eb="8">
      <t>ダトウ</t>
    </rPh>
    <rPh sb="21" eb="23">
      <t>ジョウホウ</t>
    </rPh>
    <rPh sb="24" eb="25">
      <t>ノコ</t>
    </rPh>
    <rPh sb="33" eb="35">
      <t>ドウイツ</t>
    </rPh>
    <rPh sb="41" eb="43">
      <t>コウホ</t>
    </rPh>
    <phoneticPr fontId="2"/>
  </si>
  <si>
    <r>
      <rPr>
        <sz val="9"/>
        <rFont val="ＭＳ Ｐゴシック"/>
        <family val="3"/>
        <charset val="128"/>
      </rPr>
      <t>成功</t>
    </r>
    <rPh sb="0" eb="2">
      <t>セイコウ</t>
    </rPh>
    <phoneticPr fontId="2"/>
  </si>
  <si>
    <r>
      <rPr>
        <sz val="9"/>
        <rFont val="ＭＳ Ｐゴシック"/>
        <family val="3"/>
        <charset val="128"/>
      </rPr>
      <t>有り</t>
    </r>
    <rPh sb="0" eb="1">
      <t>ア</t>
    </rPh>
    <phoneticPr fontId="2"/>
  </si>
  <si>
    <r>
      <rPr>
        <sz val="9"/>
        <rFont val="ＭＳ Ｐゴシック"/>
        <family val="3"/>
        <charset val="128"/>
      </rPr>
      <t>登録</t>
    </r>
    <rPh sb="0" eb="2">
      <t>トウロク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</si>
  <si>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複数件連続投入</t>
    </r>
    <rPh sb="2" eb="4">
      <t>フクスウ</t>
    </rPh>
    <rPh sb="4" eb="5">
      <t>ケン</t>
    </rPh>
    <rPh sb="5" eb="7">
      <t>レンゾク</t>
    </rPh>
    <rPh sb="7" eb="9">
      <t>トウニュウ</t>
    </rPh>
    <phoneticPr fontId="2"/>
  </si>
  <si>
    <r>
      <rPr>
        <sz val="9"/>
        <rFont val="ＭＳ Ｐゴシック"/>
        <family val="3"/>
        <charset val="128"/>
      </rPr>
      <t>同上</t>
    </r>
    <rPh sb="0" eb="2">
      <t>ドウジョウ</t>
    </rPh>
    <phoneticPr fontId="2"/>
  </si>
  <si>
    <r>
      <rPr>
        <sz val="9"/>
        <rFont val="ＭＳ Ｐゴシック"/>
        <family val="3"/>
        <charset val="128"/>
      </rPr>
      <t>・照合前に特抽が実施される
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にジョブ情報が残っていること
・同一</t>
    </r>
    <r>
      <rPr>
        <sz val="9"/>
        <rFont val="Calibri"/>
        <family val="2"/>
      </rPr>
      <t>RefID</t>
    </r>
    <r>
      <rPr>
        <sz val="9"/>
        <rFont val="ＭＳ Ｐゴシック"/>
        <family val="3"/>
        <charset val="128"/>
      </rPr>
      <t>の候補が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>しないこと</t>
    </r>
    <rPh sb="1" eb="3">
      <t>ショウゴウ</t>
    </rPh>
    <rPh sb="3" eb="4">
      <t>マエ</t>
    </rPh>
    <rPh sb="5" eb="6">
      <t>トク</t>
    </rPh>
    <rPh sb="6" eb="7">
      <t>チュウ</t>
    </rPh>
    <rPh sb="8" eb="10">
      <t>ジッシ</t>
    </rPh>
    <rPh sb="15" eb="17">
      <t>オウトウ</t>
    </rPh>
    <rPh sb="17" eb="19">
      <t>ケッカ</t>
    </rPh>
    <rPh sb="20" eb="22">
      <t>ダトウ</t>
    </rPh>
    <rPh sb="35" eb="37">
      <t>ジョウホウ</t>
    </rPh>
    <rPh sb="38" eb="39">
      <t>ノコ</t>
    </rPh>
    <rPh sb="47" eb="49">
      <t>ドウイツ</t>
    </rPh>
    <rPh sb="55" eb="57">
      <t>コウホ</t>
    </rPh>
    <phoneticPr fontId="2"/>
  </si>
  <si>
    <r>
      <t xml:space="preserve">TargetModality </t>
    </r>
    <r>
      <rPr>
        <sz val="9"/>
        <rFont val="ＭＳ Ｐゴシック"/>
        <family val="3"/>
        <charset val="128"/>
      </rPr>
      <t>による</t>
    </r>
    <r>
      <rPr>
        <sz val="9"/>
        <rFont val="Calibri"/>
        <family val="2"/>
      </rPr>
      <t>HIT</t>
    </r>
    <r>
      <rPr>
        <sz val="9"/>
        <rFont val="ＭＳ Ｐゴシック"/>
        <family val="3"/>
        <charset val="128"/>
      </rPr>
      <t xml:space="preserve">ケース
</t>
    </r>
    <r>
      <rPr>
        <sz val="9"/>
        <rFont val="Calibri"/>
        <family val="2"/>
      </rPr>
      <t>Right-Slap</t>
    </r>
    <phoneticPr fontId="2"/>
  </si>
  <si>
    <r>
      <rPr>
        <sz val="9"/>
        <rFont val="ＭＳ Ｐゴシック"/>
        <family val="3"/>
        <charset val="128"/>
      </rPr>
      <t>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にジョブ情報が残っていること
・期待する候補が</t>
    </r>
    <r>
      <rPr>
        <sz val="9"/>
        <rFont val="Calibri"/>
        <family val="2"/>
      </rPr>
      <t xml:space="preserve">HIT </t>
    </r>
    <r>
      <rPr>
        <sz val="9"/>
        <rFont val="ＭＳ Ｐゴシック"/>
        <family val="3"/>
        <charset val="128"/>
      </rPr>
      <t>すること</t>
    </r>
    <rPh sb="1" eb="3">
      <t>オウトウ</t>
    </rPh>
    <rPh sb="3" eb="5">
      <t>ケッカ</t>
    </rPh>
    <rPh sb="6" eb="8">
      <t>ダトウ</t>
    </rPh>
    <rPh sb="21" eb="23">
      <t>ジョウホウ</t>
    </rPh>
    <rPh sb="24" eb="25">
      <t>ノコ</t>
    </rPh>
    <rPh sb="33" eb="35">
      <t>キタイ</t>
    </rPh>
    <rPh sb="37" eb="39">
      <t>コウホ</t>
    </rPh>
    <phoneticPr fontId="2"/>
  </si>
  <si>
    <t>この評価では、無風状態での障害発生とする</t>
    <rPh sb="2" eb="4">
      <t>ヒョウカ</t>
    </rPh>
    <rPh sb="7" eb="9">
      <t>ムフウ</t>
    </rPh>
    <rPh sb="9" eb="11">
      <t>ジョウタイ</t>
    </rPh>
    <phoneticPr fontId="2"/>
  </si>
  <si>
    <t>Active</t>
    <phoneticPr fontId="2"/>
  </si>
  <si>
    <t>MM-2</t>
    <phoneticPr fontId="2"/>
  </si>
  <si>
    <r>
      <rPr>
        <b/>
        <sz val="11"/>
        <color rgb="FF000000"/>
        <rFont val="ＭＳ Ｐゴシック"/>
        <family val="3"/>
        <charset val="128"/>
      </rPr>
      <t>マルチ</t>
    </r>
    <r>
      <rPr>
        <b/>
        <sz val="11"/>
        <color rgb="FF000000"/>
        <rFont val="Calibri"/>
        <family val="2"/>
      </rPr>
      <t>MM</t>
    </r>
    <r>
      <rPr>
        <b/>
        <sz val="11"/>
        <color rgb="FF000000"/>
        <rFont val="ＭＳ Ｐゴシック"/>
        <family val="3"/>
        <charset val="128"/>
      </rPr>
      <t>可用性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ＭＳ Ｐゴシック"/>
        <family val="3"/>
        <charset val="128"/>
      </rPr>
      <t>試験</t>
    </r>
    <rPh sb="5" eb="8">
      <t>カヨウセイ</t>
    </rPh>
    <rPh sb="9" eb="11">
      <t>シケン</t>
    </rPh>
    <phoneticPr fontId="2"/>
  </si>
  <si>
    <r>
      <rPr>
        <b/>
        <sz val="11"/>
        <color rgb="FF000000"/>
        <rFont val="ＭＳ Ｐゴシック"/>
        <family val="3"/>
        <charset val="128"/>
      </rPr>
      <t>片系の</t>
    </r>
    <r>
      <rPr>
        <b/>
        <sz val="11"/>
        <color rgb="FF000000"/>
        <rFont val="Calibri"/>
        <family val="2"/>
      </rPr>
      <t>MM</t>
    </r>
    <r>
      <rPr>
        <b/>
        <sz val="11"/>
        <color rgb="FF000000"/>
        <rFont val="ＭＳ Ｐゴシック"/>
        <family val="3"/>
        <charset val="128"/>
      </rPr>
      <t>インスタンスが停止した場合でも、</t>
    </r>
    <r>
      <rPr>
        <b/>
        <sz val="11"/>
        <color rgb="FF000000"/>
        <rFont val="Calibri"/>
        <family val="2"/>
      </rPr>
      <t>BISON</t>
    </r>
    <r>
      <rPr>
        <b/>
        <sz val="11"/>
        <color rgb="FF000000"/>
        <rFont val="ＭＳ Ｐゴシック"/>
        <family val="3"/>
        <charset val="128"/>
      </rPr>
      <t>サービスは継続できることを確認する</t>
    </r>
    <rPh sb="0" eb="2">
      <t>カタケイ</t>
    </rPh>
    <rPh sb="12" eb="14">
      <t>テイシ</t>
    </rPh>
    <rPh sb="16" eb="18">
      <t>バアイ</t>
    </rPh>
    <rPh sb="31" eb="33">
      <t>ケイゾク</t>
    </rPh>
    <rPh sb="39" eb="41">
      <t>カクニン</t>
    </rPh>
    <phoneticPr fontId="2"/>
  </si>
  <si>
    <r>
      <rPr>
        <b/>
        <sz val="11"/>
        <color rgb="FF000000"/>
        <rFont val="ＭＳ Ｐゴシック"/>
        <family val="3"/>
        <charset val="128"/>
      </rPr>
      <t>この評価では、無風状態での障害発生とする</t>
    </r>
    <rPh sb="2" eb="4">
      <t>ヒョウカ</t>
    </rPh>
    <rPh sb="7" eb="9">
      <t>ムフウ</t>
    </rPh>
    <rPh sb="9" eb="11">
      <t>ジョウタイ</t>
    </rPh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</si>
  <si>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</si>
  <si>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</si>
  <si>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は先行で</t>
    </r>
    <r>
      <rPr>
        <sz val="9"/>
        <rFont val="Calibri"/>
        <family val="2"/>
      </rPr>
      <t>Active</t>
    </r>
    <r>
      <rPr>
        <sz val="9"/>
        <rFont val="ＭＳ Ｐゴシック"/>
        <family val="3"/>
        <charset val="128"/>
      </rPr>
      <t>になった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からジョブが取得される
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MQ</t>
    </r>
    <r>
      <rPr>
        <sz val="9"/>
        <rFont val="ＭＳ Ｐゴシック"/>
        <family val="3"/>
        <charset val="128"/>
      </rPr>
      <t>への応答は両方の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から行われる
・すべてのジョブは成功となる</t>
    </r>
    <rPh sb="8" eb="10">
      <t>センコウ</t>
    </rPh>
    <rPh sb="29" eb="31">
      <t>シュトク</t>
    </rPh>
    <rPh sb="45" eb="47">
      <t>オウトウ</t>
    </rPh>
    <rPh sb="48" eb="50">
      <t>リョウホウ</t>
    </rPh>
    <rPh sb="55" eb="56">
      <t>オコナ</t>
    </rPh>
    <rPh sb="69" eb="71">
      <t>セイコウ</t>
    </rPh>
    <phoneticPr fontId="2"/>
  </si>
  <si>
    <r>
      <rPr>
        <sz val="9"/>
        <rFont val="ＭＳ Ｐゴシック"/>
        <family val="3"/>
        <charset val="128"/>
      </rPr>
      <t>先行した</t>
    </r>
    <r>
      <rPr>
        <sz val="9"/>
        <rFont val="Calibri"/>
        <family val="2"/>
      </rPr>
      <t>MM</t>
    </r>
    <rPh sb="0" eb="2">
      <t>センコウ</t>
    </rPh>
    <phoneticPr fontId="2"/>
  </si>
  <si>
    <r>
      <t xml:space="preserve">MM-2 </t>
    </r>
    <r>
      <rPr>
        <sz val="9"/>
        <rFont val="ＭＳ Ｐゴシック"/>
        <family val="3"/>
        <charset val="128"/>
      </rPr>
      <t>起動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</si>
  <si>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>ActiveConsumer MM</t>
    </r>
    <r>
      <rPr>
        <sz val="14"/>
        <rFont val="ＭＳ Ｐゴシック"/>
        <family val="3"/>
        <charset val="128"/>
      </rPr>
      <t>ダウン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</si>
  <si>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4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>StandBy Consumer MM</t>
    </r>
    <r>
      <rPr>
        <sz val="14"/>
        <rFont val="ＭＳ Ｐゴシック"/>
        <family val="3"/>
        <charset val="128"/>
      </rPr>
      <t>のダウン</t>
    </r>
    <phoneticPr fontId="2"/>
  </si>
  <si>
    <r>
      <t>MM-1 Consumer StandBy</t>
    </r>
    <r>
      <rPr>
        <sz val="9"/>
        <rFont val="ＭＳ Ｐゴシック"/>
        <family val="3"/>
        <charset val="128"/>
      </rPr>
      <t>確認</t>
    </r>
    <rPh sb="21" eb="23">
      <t>カクニン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</si>
  <si>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MM-2 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Active</t>
    </r>
    <r>
      <rPr>
        <sz val="9"/>
        <rFont val="ＭＳ Ｐゴシック"/>
        <family val="3"/>
        <charset val="128"/>
      </rPr>
      <t>となり、ジョブが取得される
・応答も</t>
    </r>
    <r>
      <rPr>
        <sz val="9"/>
        <rFont val="Calibri"/>
        <family val="2"/>
      </rPr>
      <t xml:space="preserve">MM-2 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MQ</t>
    </r>
    <r>
      <rPr>
        <sz val="9"/>
        <rFont val="ＭＳ Ｐゴシック"/>
        <family val="3"/>
        <charset val="128"/>
      </rPr>
      <t>へ</t>
    </r>
    <r>
      <rPr>
        <sz val="9"/>
        <rFont val="ＭＳ Ｐゴシック"/>
        <family val="3"/>
        <charset val="128"/>
      </rPr>
      <t>行われる
・すべてのジョブは成功となる</t>
    </r>
    <rPh sb="28" eb="30">
      <t>シュトク</t>
    </rPh>
    <rPh sb="35" eb="37">
      <t>オウトウ</t>
    </rPh>
    <rPh sb="49" eb="50">
      <t>オコナ</t>
    </rPh>
    <rPh sb="63" eb="65">
      <t>セイコウ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</si>
  <si>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MM-2 </t>
    </r>
    <r>
      <rPr>
        <sz val="9"/>
        <rFont val="ＭＳ Ｐゴシック"/>
        <family val="3"/>
        <charset val="128"/>
      </rPr>
      <t xml:space="preserve">のまま </t>
    </r>
    <r>
      <rPr>
        <sz val="9"/>
        <rFont val="Calibri"/>
        <family val="2"/>
      </rPr>
      <t xml:space="preserve">Active </t>
    </r>
    <r>
      <rPr>
        <sz val="9"/>
        <rFont val="ＭＳ Ｐゴシック"/>
        <family val="3"/>
        <charset val="128"/>
      </rPr>
      <t>が継続され、ジョブが取得される
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MQ</t>
    </r>
    <r>
      <rPr>
        <sz val="9"/>
        <rFont val="ＭＳ Ｐゴシック"/>
        <family val="3"/>
        <charset val="128"/>
      </rPr>
      <t>への応答は両方の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から行われる
・すべてのジョブは成功となる</t>
    </r>
    <rPh sb="25" eb="27">
      <t>ケイゾク</t>
    </rPh>
    <rPh sb="34" eb="36">
      <t>シュトク</t>
    </rPh>
    <rPh sb="74" eb="76">
      <t>セイコウ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</si>
  <si>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mm-mq </t>
    </r>
    <r>
      <rPr>
        <sz val="9"/>
        <rFont val="ＭＳ Ｐゴシック"/>
        <family val="3"/>
        <charset val="128"/>
      </rPr>
      <t>は</t>
    </r>
    <r>
      <rPr>
        <sz val="9"/>
        <rFont val="Calibri"/>
        <family val="2"/>
      </rPr>
      <t xml:space="preserve">MM-2 </t>
    </r>
    <r>
      <rPr>
        <sz val="9"/>
        <rFont val="ＭＳ Ｐゴシック"/>
        <family val="3"/>
        <charset val="128"/>
      </rPr>
      <t xml:space="preserve">のまま </t>
    </r>
    <r>
      <rPr>
        <sz val="9"/>
        <rFont val="Calibri"/>
        <family val="2"/>
      </rPr>
      <t xml:space="preserve">Active </t>
    </r>
    <r>
      <rPr>
        <sz val="9"/>
        <rFont val="ＭＳ Ｐゴシック"/>
        <family val="3"/>
        <charset val="128"/>
      </rPr>
      <t>が継続され、ジョブが取得される
・応答も</t>
    </r>
    <r>
      <rPr>
        <sz val="9"/>
        <rFont val="Calibri"/>
        <family val="2"/>
      </rPr>
      <t xml:space="preserve">MM-2 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MQ</t>
    </r>
    <r>
      <rPr>
        <sz val="9"/>
        <rFont val="ＭＳ Ｐゴシック"/>
        <family val="3"/>
        <charset val="128"/>
      </rPr>
      <t>へ行われる
・すべてのジョブは成功となる</t>
    </r>
    <rPh sb="25" eb="27">
      <t>ケイゾク</t>
    </rPh>
    <rPh sb="34" eb="36">
      <t>シュトク</t>
    </rPh>
    <rPh sb="69" eb="71">
      <t>セイコウ</t>
    </rPh>
    <phoneticPr fontId="2"/>
  </si>
  <si>
    <t>MM-2</t>
    <phoneticPr fontId="2"/>
  </si>
  <si>
    <r>
      <rPr>
        <b/>
        <sz val="11"/>
        <color rgb="FF000000"/>
        <rFont val="ＭＳ Ｐゴシック"/>
        <family val="3"/>
        <charset val="128"/>
      </rPr>
      <t>マルチ</t>
    </r>
    <r>
      <rPr>
        <b/>
        <sz val="11"/>
        <color rgb="FF000000"/>
        <rFont val="Calibri"/>
        <family val="2"/>
      </rPr>
      <t>DM</t>
    </r>
    <r>
      <rPr>
        <b/>
        <sz val="11"/>
        <color rgb="FF000000"/>
        <rFont val="ＭＳ Ｐゴシック"/>
        <family val="3"/>
        <charset val="128"/>
      </rPr>
      <t>可用性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ＭＳ Ｐゴシック"/>
        <family val="3"/>
        <charset val="128"/>
      </rPr>
      <t>試験</t>
    </r>
    <rPh sb="5" eb="8">
      <t>カヨウセイ</t>
    </rPh>
    <rPh sb="9" eb="11">
      <t>シケン</t>
    </rPh>
    <phoneticPr fontId="2"/>
  </si>
  <si>
    <r>
      <rPr>
        <b/>
        <sz val="11"/>
        <color rgb="FF000000"/>
        <rFont val="ＭＳ Ｐゴシック"/>
        <family val="3"/>
        <charset val="128"/>
      </rPr>
      <t>片系の</t>
    </r>
    <r>
      <rPr>
        <b/>
        <sz val="11"/>
        <color rgb="FF000000"/>
        <rFont val="Calibri"/>
        <family val="2"/>
      </rPr>
      <t>DM</t>
    </r>
    <r>
      <rPr>
        <b/>
        <sz val="11"/>
        <color rgb="FF000000"/>
        <rFont val="ＭＳ Ｐゴシック"/>
        <family val="3"/>
        <charset val="128"/>
      </rPr>
      <t>インスタンスが停止した場合でも、</t>
    </r>
    <r>
      <rPr>
        <b/>
        <sz val="11"/>
        <color rgb="FF000000"/>
        <rFont val="Calibri"/>
        <family val="2"/>
      </rPr>
      <t>BISON</t>
    </r>
    <r>
      <rPr>
        <b/>
        <sz val="11"/>
        <color rgb="FF000000"/>
        <rFont val="ＭＳ Ｐゴシック"/>
        <family val="3"/>
        <charset val="128"/>
      </rPr>
      <t>サービスは継続できることを確認する</t>
    </r>
    <rPh sb="0" eb="2">
      <t>カタケイ</t>
    </rPh>
    <rPh sb="12" eb="14">
      <t>テイシ</t>
    </rPh>
    <rPh sb="16" eb="18">
      <t>バアイ</t>
    </rPh>
    <rPh sb="31" eb="33">
      <t>ケイゾク</t>
    </rPh>
    <rPh sb="39" eb="41">
      <t>カクニン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</si>
  <si>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DM</t>
    </r>
    <r>
      <rPr>
        <sz val="14"/>
        <rFont val="ＭＳ Ｐゴシック"/>
        <family val="3"/>
        <charset val="128"/>
      </rPr>
      <t>１ダウン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</si>
  <si>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DM</t>
    </r>
    <r>
      <rPr>
        <sz val="14"/>
        <rFont val="ＭＳ Ｐゴシック"/>
        <family val="3"/>
        <charset val="128"/>
      </rPr>
      <t>１復活</t>
    </r>
    <rPh sb="12" eb="14">
      <t>フッカツ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</si>
  <si>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4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DM</t>
    </r>
    <r>
      <rPr>
        <sz val="14"/>
        <rFont val="ＭＳ Ｐゴシック"/>
        <family val="3"/>
        <charset val="128"/>
      </rPr>
      <t>２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ダウン</t>
    </r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</si>
  <si>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5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DM</t>
    </r>
    <r>
      <rPr>
        <sz val="14"/>
        <rFont val="ＭＳ Ｐゴシック"/>
        <family val="3"/>
        <charset val="128"/>
      </rPr>
      <t>２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復活</t>
    </r>
    <rPh sb="13" eb="15">
      <t>フッカツ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</si>
  <si>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6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全</t>
    </r>
    <r>
      <rPr>
        <sz val="14"/>
        <rFont val="Calibri"/>
        <family val="2"/>
      </rPr>
      <t>DM</t>
    </r>
    <r>
      <rPr>
        <sz val="14"/>
        <rFont val="ＭＳ Ｐゴシック"/>
        <family val="3"/>
        <charset val="128"/>
      </rPr>
      <t>ダウン</t>
    </r>
    <rPh sb="9" eb="10">
      <t>ゼン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</si>
  <si>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1</t>
    </r>
    <r>
      <rPr>
        <sz val="9"/>
        <rFont val="ＭＳ Ｐゴシック"/>
        <family val="3"/>
        <charset val="128"/>
      </rPr>
      <t>回の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要求はどちらか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に対してのみ行われる
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>DB, NSM</t>
    </r>
    <r>
      <rPr>
        <sz val="9"/>
        <rFont val="ＭＳ Ｐゴシック"/>
        <family val="3"/>
        <charset val="128"/>
      </rPr>
      <t>まで更新・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される
・すべてのジョブは成功となる</t>
    </r>
    <rPh sb="7" eb="8">
      <t>カイ</t>
    </rPh>
    <rPh sb="13" eb="15">
      <t>ヨウキュウ</t>
    </rPh>
    <rPh sb="23" eb="24">
      <t>タイ</t>
    </rPh>
    <rPh sb="28" eb="29">
      <t>オコナ</t>
    </rPh>
    <rPh sb="37" eb="38">
      <t>ナイ</t>
    </rPh>
    <rPh sb="48" eb="50">
      <t>コウシン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</si>
  <si>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1</t>
    </r>
    <r>
      <rPr>
        <sz val="9"/>
        <rFont val="ＭＳ Ｐゴシック"/>
        <family val="3"/>
        <charset val="128"/>
      </rPr>
      <t>回の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要求はどちらか</t>
    </r>
    <r>
      <rPr>
        <sz val="9"/>
        <rFont val="Calibri"/>
        <family val="2"/>
      </rPr>
      <t>DM</t>
    </r>
    <r>
      <rPr>
        <sz val="9"/>
        <rFont val="ＭＳ Ｐゴシック"/>
        <family val="3"/>
        <charset val="128"/>
      </rPr>
      <t>に対してのみ行われる
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>DB, NSM</t>
    </r>
    <r>
      <rPr>
        <sz val="9"/>
        <rFont val="ＭＳ Ｐゴシック"/>
        <family val="3"/>
        <charset val="128"/>
      </rPr>
      <t>まで更新・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される
・すべてのジョブは成功となる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</si>
  <si>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Sync</t>
    </r>
    <r>
      <rPr>
        <sz val="9"/>
        <rFont val="ＭＳ Ｐゴシック"/>
        <family val="3"/>
        <charset val="128"/>
      </rPr>
      <t>要求は</t>
    </r>
    <r>
      <rPr>
        <sz val="9"/>
        <rFont val="Calibri"/>
        <family val="2"/>
      </rPr>
      <t xml:space="preserve">DM-2 </t>
    </r>
    <r>
      <rPr>
        <sz val="9"/>
        <rFont val="ＭＳ Ｐゴシック"/>
        <family val="3"/>
        <charset val="128"/>
      </rPr>
      <t>に対してのみ行われる
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>DB, NSM</t>
    </r>
    <r>
      <rPr>
        <sz val="9"/>
        <rFont val="ＭＳ Ｐゴシック"/>
        <family val="3"/>
        <charset val="128"/>
      </rPr>
      <t>まで更新・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される
・すべてのジョブは成功となる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</si>
  <si>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>から</t>
    </r>
    <r>
      <rPr>
        <sz val="9"/>
        <rFont val="Calibri"/>
        <family val="2"/>
      </rPr>
      <t xml:space="preserve"> Sync</t>
    </r>
    <r>
      <rPr>
        <sz val="9"/>
        <rFont val="ＭＳ Ｐゴシック"/>
        <family val="3"/>
        <charset val="128"/>
      </rPr>
      <t>要求は</t>
    </r>
    <r>
      <rPr>
        <sz val="9"/>
        <rFont val="Calibri"/>
        <family val="2"/>
      </rPr>
      <t xml:space="preserve">DM-1 </t>
    </r>
    <r>
      <rPr>
        <sz val="9"/>
        <rFont val="ＭＳ Ｐゴシック"/>
        <family val="3"/>
        <charset val="128"/>
      </rPr>
      <t>に対してのみ行われる
・</t>
    </r>
    <r>
      <rPr>
        <sz val="9"/>
        <rFont val="Calibri"/>
        <family val="2"/>
      </rPr>
      <t xml:space="preserve"> DM</t>
    </r>
    <r>
      <rPr>
        <sz val="9"/>
        <rFont val="ＭＳ Ｐゴシック"/>
        <family val="3"/>
        <charset val="128"/>
      </rPr>
      <t>内の</t>
    </r>
    <r>
      <rPr>
        <sz val="9"/>
        <rFont val="Calibri"/>
        <family val="2"/>
      </rPr>
      <t>DB, NSM</t>
    </r>
    <r>
      <rPr>
        <sz val="9"/>
        <rFont val="ＭＳ Ｐゴシック"/>
        <family val="3"/>
        <charset val="128"/>
      </rPr>
      <t>まで更新・</t>
    </r>
    <r>
      <rPr>
        <sz val="9"/>
        <rFont val="Calibri"/>
        <family val="2"/>
      </rPr>
      <t>Sync</t>
    </r>
    <r>
      <rPr>
        <sz val="9"/>
        <rFont val="ＭＳ Ｐゴシック"/>
        <family val="3"/>
        <charset val="128"/>
      </rPr>
      <t>される
・すべてのジョブは成功となる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</si>
  <si>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ジョブはエラーとなる
・</t>
    </r>
    <r>
      <rPr>
        <sz val="9"/>
        <rFont val="Calibri"/>
        <family val="2"/>
      </rPr>
      <t xml:space="preserve"> MM DB (PERSON_BIO, SEGMENT</t>
    </r>
    <r>
      <rPr>
        <sz val="9"/>
        <rFont val="ＭＳ Ｐゴシック"/>
        <family val="3"/>
        <charset val="128"/>
      </rPr>
      <t>関連</t>
    </r>
    <r>
      <rPr>
        <sz val="9"/>
        <rFont val="Calibri"/>
        <family val="2"/>
      </rPr>
      <t>)</t>
    </r>
    <r>
      <rPr>
        <sz val="9"/>
        <rFont val="ＭＳ Ｐゴシック"/>
        <family val="3"/>
        <charset val="128"/>
      </rPr>
      <t xml:space="preserve">も
</t>
    </r>
    <r>
      <rPr>
        <sz val="9"/>
        <rFont val="Calibri"/>
        <family val="2"/>
      </rPr>
      <t xml:space="preserve">   </t>
    </r>
    <r>
      <rPr>
        <sz val="9"/>
        <rFont val="ＭＳ Ｐゴシック"/>
        <family val="3"/>
        <charset val="128"/>
      </rPr>
      <t>更新されない</t>
    </r>
    <rPh sb="41" eb="43">
      <t>カンレン</t>
    </rPh>
    <rPh sb="49" eb="51">
      <t>コウシン</t>
    </rPh>
    <phoneticPr fontId="2"/>
  </si>
  <si>
    <r>
      <t>Insert</t>
    </r>
    <r>
      <rPr>
        <sz val="9"/>
        <rFont val="ＭＳ Ｐゴシック"/>
        <family val="3"/>
        <charset val="128"/>
      </rPr>
      <t>投入</t>
    </r>
    <r>
      <rPr>
        <sz val="9"/>
        <rFont val="Calibri"/>
        <family val="2"/>
      </rPr>
      <t xml:space="preserve"> - </t>
    </r>
    <r>
      <rPr>
        <sz val="9"/>
        <rFont val="ＭＳ Ｐゴシック"/>
        <family val="3"/>
        <charset val="128"/>
      </rPr>
      <t>新規セグメント</t>
    </r>
    <rPh sb="6" eb="8">
      <t>トウニュウ</t>
    </rPh>
    <rPh sb="11" eb="13">
      <t>シンキ</t>
    </rPh>
    <phoneticPr fontId="2"/>
  </si>
  <si>
    <r>
      <t>Insert</t>
    </r>
    <r>
      <rPr>
        <sz val="9"/>
        <rFont val="ＭＳ Ｐゴシック"/>
        <family val="3"/>
        <charset val="128"/>
      </rPr>
      <t>投入</t>
    </r>
    <r>
      <rPr>
        <sz val="9"/>
        <rFont val="Calibri"/>
        <family val="2"/>
      </rPr>
      <t xml:space="preserve"> </t>
    </r>
    <rPh sb="6" eb="8">
      <t>トウニュウ</t>
    </rPh>
    <phoneticPr fontId="2"/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</si>
  <si>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</si>
  <si>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rPr>
        <sz val="11"/>
        <color theme="0"/>
        <rFont val="ＭＳ Ｐゴシック"/>
        <family val="3"/>
        <charset val="128"/>
      </rPr>
      <t>項目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</si>
  <si>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</si>
  <si>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t>Insert</t>
    </r>
    <r>
      <rPr>
        <sz val="9"/>
        <rFont val="ＭＳ Ｐゴシック"/>
        <family val="3"/>
        <charset val="128"/>
      </rPr>
      <t>投入</t>
    </r>
    <r>
      <rPr>
        <sz val="9"/>
        <rFont val="Calibri"/>
        <family val="2"/>
      </rPr>
      <t xml:space="preserve"> - 1</t>
    </r>
    <r>
      <rPr>
        <sz val="9"/>
        <rFont val="ＭＳ Ｐゴシック"/>
        <family val="3"/>
        <charset val="128"/>
      </rPr>
      <t>回目と同じ</t>
    </r>
    <r>
      <rPr>
        <sz val="9"/>
        <rFont val="Calibri"/>
        <family val="2"/>
      </rPr>
      <t>RefID</t>
    </r>
    <rPh sb="6" eb="8">
      <t>トウニュウ</t>
    </rPh>
    <rPh sb="12" eb="14">
      <t>カイメ</t>
    </rPh>
    <rPh sb="15" eb="16">
      <t>オナ</t>
    </rPh>
    <phoneticPr fontId="2"/>
  </si>
  <si>
    <r>
      <t>NSM</t>
    </r>
    <r>
      <rPr>
        <sz val="9"/>
        <rFont val="ＭＳ Ｐゴシック"/>
        <family val="3"/>
        <charset val="128"/>
      </rPr>
      <t>ストレージオーバフロー</t>
    </r>
    <phoneticPr fontId="2"/>
  </si>
  <si>
    <r>
      <t>NSM</t>
    </r>
    <r>
      <rPr>
        <sz val="9"/>
        <rFont val="ＭＳ Ｐゴシック"/>
        <family val="3"/>
        <charset val="128"/>
      </rPr>
      <t>のコンフィグを疑似的に変更する</t>
    </r>
    <rPh sb="10" eb="13">
      <t>ギジテキ</t>
    </rPh>
    <rPh sb="14" eb="16">
      <t>ヘンコウ</t>
    </rPh>
    <phoneticPr fontId="2"/>
  </si>
  <si>
    <t>直近１時間以前のジョブガベージ</t>
    <rPh sb="0" eb="2">
      <t>チョッキン</t>
    </rPh>
    <rPh sb="3" eb="5">
      <t>ジカン</t>
    </rPh>
    <rPh sb="5" eb="7">
      <t>イゼン</t>
    </rPh>
    <phoneticPr fontId="2"/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</si>
  <si>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</si>
  <si>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t>MU_SEG</t>
    </r>
    <r>
      <rPr>
        <sz val="11"/>
        <color theme="0"/>
        <rFont val="ＭＳ Ｐゴシック"/>
        <family val="3"/>
        <charset val="128"/>
      </rPr>
      <t>＿</t>
    </r>
    <r>
      <rPr>
        <sz val="11"/>
        <color theme="0"/>
        <rFont val="Calibri"/>
        <family val="2"/>
      </rPr>
      <t>REPORTS</t>
    </r>
    <phoneticPr fontId="2"/>
  </si>
  <si>
    <r>
      <rPr>
        <sz val="9"/>
        <rFont val="ＭＳ Ｐゴシック"/>
        <family val="3"/>
        <charset val="128"/>
      </rPr>
      <t>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に正しく登録・更新されていること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3">
      <t>オウトウ</t>
    </rPh>
    <rPh sb="3" eb="5">
      <t>ケッカ</t>
    </rPh>
    <rPh sb="6" eb="8">
      <t>ダトウ</t>
    </rPh>
    <rPh sb="18" eb="19">
      <t>タダ</t>
    </rPh>
    <rPh sb="21" eb="23">
      <t>トウロク</t>
    </rPh>
    <rPh sb="24" eb="26">
      <t>コウシン</t>
    </rPh>
    <rPh sb="46" eb="48">
      <t>ドウキ</t>
    </rPh>
    <phoneticPr fontId="2"/>
  </si>
  <si>
    <r>
      <rPr>
        <sz val="9"/>
        <rFont val="ＭＳ Ｐゴシック"/>
        <family val="3"/>
        <charset val="128"/>
      </rPr>
      <t>無し</t>
    </r>
    <rPh sb="0" eb="1">
      <t>ナ</t>
    </rPh>
    <phoneticPr fontId="2"/>
  </si>
  <si>
    <r>
      <rPr>
        <sz val="9"/>
        <rFont val="ＭＳ Ｐゴシック"/>
        <family val="3"/>
        <charset val="128"/>
      </rPr>
      <t>新規作成</t>
    </r>
    <rPh sb="0" eb="2">
      <t>シンキ</t>
    </rPh>
    <rPh sb="2" eb="4">
      <t>サクセイ</t>
    </rPh>
    <phoneticPr fontId="2"/>
  </si>
  <si>
    <r>
      <rPr>
        <sz val="9"/>
        <rFont val="ＭＳ Ｐゴシック"/>
        <family val="3"/>
        <charset val="128"/>
      </rPr>
      <t>同上</t>
    </r>
    <rPh sb="0" eb="2">
      <t>ドウジョウ</t>
    </rPh>
    <phoneticPr fontId="2"/>
  </si>
  <si>
    <r>
      <rPr>
        <sz val="9"/>
        <rFont val="ＭＳ Ｐゴシック"/>
        <family val="3"/>
        <charset val="128"/>
      </rPr>
      <t>更新</t>
    </r>
    <rPh sb="0" eb="2">
      <t>コウシン</t>
    </rPh>
    <phoneticPr fontId="2"/>
  </si>
  <si>
    <r>
      <rPr>
        <sz val="9"/>
        <rFont val="ＭＳ Ｐゴシック"/>
        <family val="3"/>
        <charset val="128"/>
      </rPr>
      <t>全件成功</t>
    </r>
    <rPh sb="0" eb="2">
      <t>ゼンケン</t>
    </rPh>
    <rPh sb="2" eb="4">
      <t>セイコウ</t>
    </rPh>
    <phoneticPr fontId="2"/>
  </si>
  <si>
    <r>
      <rPr>
        <sz val="9"/>
        <rFont val="ＭＳ Ｐゴシック"/>
        <family val="3"/>
        <charset val="128"/>
      </rPr>
      <t>全件登録</t>
    </r>
    <rPh sb="0" eb="2">
      <t>ゼンケン</t>
    </rPh>
    <rPh sb="2" eb="4">
      <t>トウロク</t>
    </rPh>
    <phoneticPr fontId="2"/>
  </si>
  <si>
    <r>
      <rPr>
        <sz val="9"/>
        <rFont val="ＭＳ Ｐゴシック"/>
        <family val="3"/>
        <charset val="128"/>
      </rPr>
      <t>更新・登録</t>
    </r>
    <rPh sb="0" eb="2">
      <t>コウシン</t>
    </rPh>
    <rPh sb="3" eb="5">
      <t>トウロク</t>
    </rPh>
    <phoneticPr fontId="2"/>
  </si>
  <si>
    <r>
      <rPr>
        <sz val="9"/>
        <rFont val="ＭＳ Ｐゴシック"/>
        <family val="3"/>
        <charset val="128"/>
      </rPr>
      <t>更新・新規作成</t>
    </r>
    <rPh sb="0" eb="2">
      <t>コウシン</t>
    </rPh>
    <rPh sb="3" eb="5">
      <t>シンキ</t>
    </rPh>
    <rPh sb="5" eb="7">
      <t>サクセイ</t>
    </rPh>
    <phoneticPr fontId="2"/>
  </si>
  <si>
    <r>
      <rPr>
        <sz val="9"/>
        <rFont val="ＭＳ Ｐゴシック"/>
        <family val="3"/>
        <charset val="128"/>
      </rPr>
      <t>・特抽が実施される
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に正しく登録・更新されていること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2">
      <t>トク</t>
    </rPh>
    <rPh sb="2" eb="3">
      <t>チュウ</t>
    </rPh>
    <rPh sb="4" eb="6">
      <t>ジッシ</t>
    </rPh>
    <rPh sb="11" eb="13">
      <t>オウトウ</t>
    </rPh>
    <rPh sb="13" eb="15">
      <t>ケッカ</t>
    </rPh>
    <rPh sb="16" eb="18">
      <t>ダトウ</t>
    </rPh>
    <rPh sb="28" eb="29">
      <t>タダ</t>
    </rPh>
    <rPh sb="31" eb="33">
      <t>トウロク</t>
    </rPh>
    <rPh sb="34" eb="36">
      <t>コウシン</t>
    </rPh>
    <rPh sb="56" eb="58">
      <t>ドウキ</t>
    </rPh>
    <phoneticPr fontId="2"/>
  </si>
  <si>
    <r>
      <rPr>
        <sz val="9"/>
        <rFont val="ＭＳ Ｐゴシック"/>
        <family val="3"/>
        <charset val="128"/>
      </rPr>
      <t>・一部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特抽が実施される
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に正しく登録・更新されていること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3">
      <t>イチブ</t>
    </rPh>
    <rPh sb="4" eb="5">
      <t>トク</t>
    </rPh>
    <rPh sb="5" eb="6">
      <t>チュウ</t>
    </rPh>
    <rPh sb="7" eb="9">
      <t>ジッシ</t>
    </rPh>
    <rPh sb="14" eb="16">
      <t>オウトウ</t>
    </rPh>
    <rPh sb="16" eb="18">
      <t>ケッカ</t>
    </rPh>
    <rPh sb="19" eb="21">
      <t>ダトウ</t>
    </rPh>
    <rPh sb="31" eb="32">
      <t>タダ</t>
    </rPh>
    <rPh sb="34" eb="36">
      <t>トウロク</t>
    </rPh>
    <rPh sb="37" eb="39">
      <t>コウシン</t>
    </rPh>
    <rPh sb="59" eb="61">
      <t>ドウキ</t>
    </rPh>
    <phoneticPr fontId="2"/>
  </si>
  <si>
    <r>
      <rPr>
        <sz val="9"/>
        <rFont val="ＭＳ Ｐゴシック"/>
        <family val="3"/>
        <charset val="128"/>
      </rPr>
      <t>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に正しく削除・更新されていること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3">
      <t>オウトウ</t>
    </rPh>
    <rPh sb="3" eb="5">
      <t>ケッカ</t>
    </rPh>
    <rPh sb="6" eb="8">
      <t>ダトウ</t>
    </rPh>
    <rPh sb="18" eb="19">
      <t>タダ</t>
    </rPh>
    <rPh sb="21" eb="23">
      <t>サクジョ</t>
    </rPh>
    <rPh sb="24" eb="26">
      <t>コウシン</t>
    </rPh>
    <rPh sb="46" eb="48">
      <t>ドウキ</t>
    </rPh>
    <phoneticPr fontId="2"/>
  </si>
  <si>
    <r>
      <rPr>
        <sz val="9"/>
        <rFont val="ＭＳ Ｐゴシック"/>
        <family val="3"/>
        <charset val="128"/>
      </rPr>
      <t>削除</t>
    </r>
    <rPh sb="0" eb="2">
      <t>サクジョ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</si>
  <si>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同一セグメントに属する</t>
    </r>
    <r>
      <rPr>
        <sz val="9"/>
        <rFont val="Calibri"/>
        <family val="2"/>
      </rPr>
      <t>ReferenceID</t>
    </r>
    <r>
      <rPr>
        <sz val="9"/>
        <rFont val="ＭＳ Ｐゴシック"/>
        <family val="3"/>
        <charset val="128"/>
      </rPr>
      <t>指定で複数件連続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</t>
    </r>
    <rPh sb="3" eb="5">
      <t>ドウイツ</t>
    </rPh>
    <rPh sb="11" eb="12">
      <t>ゾク</t>
    </rPh>
    <rPh sb="25" eb="27">
      <t>シテイ</t>
    </rPh>
    <rPh sb="28" eb="30">
      <t>フクスウ</t>
    </rPh>
    <rPh sb="30" eb="31">
      <t>ケン</t>
    </rPh>
    <rPh sb="31" eb="33">
      <t>レンゾク</t>
    </rPh>
    <rPh sb="34" eb="36">
      <t>トウニュウ</t>
    </rPh>
    <phoneticPr fontId="2"/>
  </si>
  <si>
    <r>
      <t xml:space="preserve">1. </t>
    </r>
    <r>
      <rPr>
        <sz val="9"/>
        <rFont val="ＭＳ Ｐゴシック"/>
        <family val="3"/>
        <charset val="128"/>
      </rPr>
      <t>複数セグメントにそれぞれ属する</t>
    </r>
    <r>
      <rPr>
        <sz val="9"/>
        <rFont val="Calibri"/>
        <family val="2"/>
      </rPr>
      <t>ReferenceID</t>
    </r>
    <r>
      <rPr>
        <sz val="9"/>
        <rFont val="ＭＳ Ｐゴシック"/>
        <family val="3"/>
        <charset val="128"/>
      </rPr>
      <t>指定で複数件連続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</t>
    </r>
    <rPh sb="3" eb="5">
      <t>フクスウ</t>
    </rPh>
    <rPh sb="15" eb="16">
      <t>ゾク</t>
    </rPh>
    <rPh sb="29" eb="31">
      <t>シテイ</t>
    </rPh>
    <rPh sb="32" eb="34">
      <t>フクスウ</t>
    </rPh>
    <rPh sb="34" eb="35">
      <t>ケン</t>
    </rPh>
    <rPh sb="35" eb="37">
      <t>レンゾク</t>
    </rPh>
    <rPh sb="38" eb="40">
      <t>トウニュウ</t>
    </rPh>
    <phoneticPr fontId="2"/>
  </si>
  <si>
    <r>
      <rPr>
        <sz val="9"/>
        <rFont val="ＭＳ Ｐゴシック"/>
        <family val="3"/>
        <charset val="128"/>
      </rPr>
      <t>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に正しく登録・削除・更新されていること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3">
      <t>オウトウ</t>
    </rPh>
    <rPh sb="3" eb="5">
      <t>ケッカ</t>
    </rPh>
    <rPh sb="6" eb="8">
      <t>ダトウ</t>
    </rPh>
    <rPh sb="18" eb="19">
      <t>タダ</t>
    </rPh>
    <rPh sb="21" eb="23">
      <t>トウロク</t>
    </rPh>
    <rPh sb="24" eb="26">
      <t>サクジョ</t>
    </rPh>
    <rPh sb="27" eb="29">
      <t>コウシン</t>
    </rPh>
    <rPh sb="49" eb="51">
      <t>ドウキ</t>
    </rPh>
    <phoneticPr fontId="2"/>
  </si>
  <si>
    <r>
      <t>1. Vacancy</t>
    </r>
    <r>
      <rPr>
        <sz val="9"/>
        <rFont val="ＭＳ Ｐゴシック"/>
        <family val="3"/>
        <charset val="128"/>
      </rPr>
      <t>件数分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</t>
    </r>
    <rPh sb="10" eb="12">
      <t>ケンスウ</t>
    </rPh>
    <rPh sb="12" eb="13">
      <t>ブン</t>
    </rPh>
    <rPh sb="14" eb="16">
      <t>トウニュウ</t>
    </rPh>
    <phoneticPr fontId="2"/>
  </si>
  <si>
    <r>
      <rPr>
        <sz val="9"/>
        <rFont val="ＭＳ Ｐゴシック"/>
        <family val="3"/>
        <charset val="128"/>
      </rPr>
      <t>削除</t>
    </r>
    <r>
      <rPr>
        <sz val="9"/>
        <rFont val="Calibri"/>
        <family val="2"/>
      </rPr>
      <t xml:space="preserve"> (0</t>
    </r>
    <r>
      <rPr>
        <sz val="9"/>
        <rFont val="ＭＳ Ｐゴシック"/>
        <family val="3"/>
        <charset val="128"/>
      </rPr>
      <t>件になる</t>
    </r>
    <r>
      <rPr>
        <sz val="9"/>
        <rFont val="Calibri"/>
        <family val="2"/>
      </rPr>
      <t>)</t>
    </r>
    <rPh sb="0" eb="2">
      <t>サクジョ</t>
    </rPh>
    <rPh sb="5" eb="6">
      <t>ケン</t>
    </rPh>
    <phoneticPr fontId="2"/>
  </si>
  <si>
    <r>
      <rPr>
        <sz val="9"/>
        <rFont val="ＭＳ Ｐゴシック"/>
        <family val="3"/>
        <charset val="128"/>
      </rPr>
      <t>複数件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登録</t>
    </r>
    <r>
      <rPr>
        <sz val="9"/>
        <rFont val="Calibri"/>
        <family val="2"/>
      </rPr>
      <t xml:space="preserve"> (</t>
    </r>
    <r>
      <rPr>
        <sz val="9"/>
        <rFont val="ＭＳ Ｐゴシック"/>
        <family val="3"/>
        <charset val="128"/>
      </rPr>
      <t>一部再利用</t>
    </r>
    <r>
      <rPr>
        <sz val="9"/>
        <rFont val="Calibri"/>
        <family val="2"/>
      </rPr>
      <t>)</t>
    </r>
    <rPh sb="0" eb="2">
      <t>フクスウ</t>
    </rPh>
    <rPh sb="2" eb="3">
      <t>ケン</t>
    </rPh>
    <rPh sb="4" eb="6">
      <t>トウロク</t>
    </rPh>
    <rPh sb="8" eb="10">
      <t>イチブ</t>
    </rPh>
    <rPh sb="10" eb="13">
      <t>サイリヨウ</t>
    </rPh>
    <phoneticPr fontId="2"/>
  </si>
  <si>
    <r>
      <t>1. Vacancy</t>
    </r>
    <r>
      <rPr>
        <sz val="9"/>
        <rFont val="ＭＳ Ｐゴシック"/>
        <family val="3"/>
        <charset val="128"/>
      </rPr>
      <t>件数より多い件数で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投入</t>
    </r>
    <rPh sb="10" eb="12">
      <t>ケンスウ</t>
    </rPh>
    <rPh sb="14" eb="15">
      <t>オオ</t>
    </rPh>
    <rPh sb="16" eb="18">
      <t>ケンスウ</t>
    </rPh>
    <rPh sb="20" eb="22">
      <t>トウニュウ</t>
    </rPh>
    <phoneticPr fontId="2"/>
  </si>
  <si>
    <r>
      <rPr>
        <sz val="9"/>
        <rFont val="ＭＳ Ｐゴシック"/>
        <family val="3"/>
        <charset val="128"/>
      </rPr>
      <t>同上</t>
    </r>
    <rPh sb="0" eb="1">
      <t>ドウジョウ</t>
    </rPh>
    <phoneticPr fontId="2"/>
  </si>
  <si>
    <r>
      <rPr>
        <sz val="9"/>
        <rFont val="ＭＳ Ｐゴシック"/>
        <family val="3"/>
        <charset val="128"/>
      </rPr>
      <t>・特抽が実施される
・応答結果が妥当であること
・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に正しく登録・削除・更新されていること
・</t>
    </r>
    <r>
      <rPr>
        <sz val="9"/>
        <rFont val="Calibri"/>
        <family val="2"/>
      </rPr>
      <t>DM/MU</t>
    </r>
    <r>
      <rPr>
        <sz val="9"/>
        <rFont val="ＭＳ Ｐゴシック"/>
        <family val="3"/>
        <charset val="128"/>
      </rPr>
      <t>にセグメント同期されていること</t>
    </r>
    <rPh sb="1" eb="2">
      <t>トク</t>
    </rPh>
    <rPh sb="2" eb="3">
      <t>チュウ</t>
    </rPh>
    <rPh sb="4" eb="6">
      <t>ジッシ</t>
    </rPh>
    <rPh sb="11" eb="13">
      <t>オウトウ</t>
    </rPh>
    <rPh sb="13" eb="15">
      <t>ケッカ</t>
    </rPh>
    <rPh sb="16" eb="18">
      <t>ダトウ</t>
    </rPh>
    <rPh sb="28" eb="29">
      <t>タダ</t>
    </rPh>
    <rPh sb="31" eb="33">
      <t>トウロク</t>
    </rPh>
    <rPh sb="34" eb="36">
      <t>サクジョ</t>
    </rPh>
    <rPh sb="37" eb="39">
      <t>コウシン</t>
    </rPh>
    <rPh sb="59" eb="61">
      <t>ドウキ</t>
    </rPh>
    <phoneticPr fontId="2"/>
  </si>
  <si>
    <r>
      <rPr>
        <sz val="14"/>
        <rFont val="ＭＳ Ｐゴシック"/>
        <family val="3"/>
        <charset val="128"/>
      </rPr>
      <t>リクエスト不正、特抽失敗、登録失敗、その他</t>
    </r>
    <rPh sb="13" eb="15">
      <t>トウロク</t>
    </rPh>
    <rPh sb="15" eb="17">
      <t>シッパイ</t>
    </rPh>
    <rPh sb="20" eb="21">
      <t>タ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</si>
  <si>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ジョブは失敗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応答結果が妥当であること</t>
    </r>
    <rPh sb="6" eb="8">
      <t>シッパイ</t>
    </rPh>
    <rPh sb="11" eb="13">
      <t>オウトウ</t>
    </rPh>
    <rPh sb="13" eb="15">
      <t>ケッカ</t>
    </rPh>
    <rPh sb="16" eb="18">
      <t>ダトウ</t>
    </rPh>
    <phoneticPr fontId="2"/>
  </si>
  <si>
    <r>
      <rPr>
        <sz val="9"/>
        <rFont val="ＭＳ Ｐゴシック"/>
        <family val="3"/>
        <charset val="128"/>
      </rPr>
      <t>失敗</t>
    </r>
    <rPh sb="0" eb="2">
      <t>シッパイ</t>
    </rPh>
    <phoneticPr fontId="2"/>
  </si>
  <si>
    <r>
      <t xml:space="preserve">ReferenceID </t>
    </r>
    <r>
      <rPr>
        <sz val="9"/>
        <rFont val="ＭＳ Ｐゴシック"/>
        <family val="3"/>
        <charset val="128"/>
      </rPr>
      <t>重複</t>
    </r>
    <phoneticPr fontId="2"/>
  </si>
  <si>
    <r>
      <rPr>
        <sz val="14"/>
        <rFont val="ＭＳ Ｐゴシック"/>
        <family val="3"/>
        <charset val="128"/>
      </rPr>
      <t>ジョブガベージコレクション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</si>
  <si>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指定した時間以前のジョブは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から削除される</t>
    </r>
    <rPh sb="2" eb="4">
      <t>シテイ</t>
    </rPh>
    <rPh sb="6" eb="8">
      <t>ジカン</t>
    </rPh>
    <rPh sb="8" eb="10">
      <t>イゼン</t>
    </rPh>
    <rPh sb="19" eb="21">
      <t>サクジョ</t>
    </rPh>
    <phoneticPr fontId="2"/>
  </si>
  <si>
    <r>
      <t xml:space="preserve">MM SYSYTE_CONFIG </t>
    </r>
    <r>
      <rPr>
        <sz val="9"/>
        <rFont val="ＭＳ Ｐゴシック"/>
        <family val="3"/>
        <charset val="128"/>
      </rPr>
      <t>を</t>
    </r>
    <r>
      <rPr>
        <sz val="9"/>
        <rFont val="Calibri"/>
        <family val="2"/>
      </rPr>
      <t xml:space="preserve">1 </t>
    </r>
    <r>
      <rPr>
        <sz val="9"/>
        <rFont val="ＭＳ Ｐゴシック"/>
        <family val="3"/>
        <charset val="128"/>
      </rPr>
      <t>時間に設定</t>
    </r>
    <rPh sb="20" eb="22">
      <t>ジカン</t>
    </rPh>
    <rPh sb="23" eb="25">
      <t>セッテイ</t>
    </rPh>
    <phoneticPr fontId="2"/>
  </si>
  <si>
    <r>
      <rPr>
        <sz val="11"/>
        <color theme="0"/>
        <rFont val="ＭＳ Ｐゴシック"/>
        <family val="3"/>
        <charset val="128"/>
      </rPr>
      <t>機能
番号</t>
    </r>
    <phoneticPr fontId="2"/>
  </si>
  <si>
    <r>
      <rPr>
        <sz val="11"/>
        <color rgb="FF000000"/>
        <rFont val="ＭＳ Ｐゴシック"/>
        <family val="3"/>
        <charset val="128"/>
      </rPr>
      <t>←〇＋△</t>
    </r>
    <phoneticPr fontId="2"/>
  </si>
  <si>
    <r>
      <rPr>
        <sz val="9"/>
        <rFont val="ＭＳ Ｐゴシック"/>
        <family val="3"/>
        <charset val="128"/>
      </rPr>
      <t>・期待する候補が</t>
    </r>
    <r>
      <rPr>
        <sz val="9"/>
        <rFont val="Calibri"/>
        <family val="2"/>
      </rPr>
      <t xml:space="preserve">HIT </t>
    </r>
    <r>
      <rPr>
        <sz val="9"/>
        <rFont val="ＭＳ Ｐゴシック"/>
        <family val="3"/>
        <charset val="128"/>
      </rPr>
      <t>しないこと</t>
    </r>
    <phoneticPr fontId="2"/>
  </si>
  <si>
    <r>
      <rPr>
        <sz val="9"/>
        <rFont val="ＭＳ Ｐゴシック"/>
        <family val="3"/>
        <charset val="128"/>
      </rPr>
      <t>・期待する候補が</t>
    </r>
    <r>
      <rPr>
        <sz val="9"/>
        <rFont val="Calibri"/>
        <family val="2"/>
      </rPr>
      <t xml:space="preserve">HIT </t>
    </r>
    <r>
      <rPr>
        <sz val="9"/>
        <rFont val="ＭＳ Ｐゴシック"/>
        <family val="3"/>
        <charset val="128"/>
      </rPr>
      <t>すること</t>
    </r>
    <phoneticPr fontId="2"/>
  </si>
  <si>
    <r>
      <rPr>
        <sz val="9"/>
        <rFont val="ＭＳ Ｐゴシック"/>
        <family val="3"/>
        <charset val="128"/>
      </rPr>
      <t>直近１時間以前のジョブガベージ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</si>
  <si>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SYSTEM_CONFIG </t>
    </r>
    <r>
      <rPr>
        <sz val="9"/>
        <rFont val="ＭＳ Ｐゴシック"/>
        <family val="3"/>
        <charset val="128"/>
      </rPr>
      <t>で指定した時間以前のジョブは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>から削除される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</si>
  <si>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ジョブは成功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応答結果が妥当であること
・</t>
    </r>
    <r>
      <rPr>
        <sz val="9"/>
        <rFont val="Calibri"/>
        <family val="2"/>
      </rPr>
      <t xml:space="preserve"> DB</t>
    </r>
    <r>
      <rPr>
        <sz val="9"/>
        <rFont val="ＭＳ Ｐゴシック"/>
        <family val="3"/>
        <charset val="128"/>
      </rPr>
      <t>に特抽結果が残っていること</t>
    </r>
    <rPh sb="6" eb="8">
      <t>セイコウ</t>
    </rPh>
    <rPh sb="11" eb="13">
      <t>オウトウ</t>
    </rPh>
    <rPh sb="13" eb="15">
      <t>ケッカ</t>
    </rPh>
    <rPh sb="16" eb="18">
      <t>ダトウ</t>
    </rPh>
    <rPh sb="29" eb="30">
      <t>トク</t>
    </rPh>
    <rPh sb="30" eb="31">
      <t>チュウ</t>
    </rPh>
    <rPh sb="31" eb="33">
      <t>ケッカ</t>
    </rPh>
    <rPh sb="34" eb="35">
      <t>ノコ</t>
    </rPh>
    <phoneticPr fontId="2"/>
  </si>
  <si>
    <r>
      <rPr>
        <sz val="9"/>
        <rFont val="ＭＳ Ｐゴシック"/>
        <family val="3"/>
        <charset val="128"/>
      </rPr>
      <t>スワップ</t>
    </r>
    <phoneticPr fontId="2"/>
  </si>
  <si>
    <r>
      <rPr>
        <sz val="9"/>
        <rFont val="ＭＳ Ｐゴシック"/>
        <family val="3"/>
        <charset val="128"/>
      </rPr>
      <t>モノトーン</t>
    </r>
    <phoneticPr fontId="2"/>
  </si>
  <si>
    <r>
      <rPr>
        <sz val="9"/>
        <rFont val="ＭＳ Ｐゴシック"/>
        <family val="3"/>
        <charset val="128"/>
      </rPr>
      <t>カラコン</t>
    </r>
    <phoneticPr fontId="2"/>
  </si>
  <si>
    <r>
      <rPr>
        <sz val="9"/>
        <rFont val="ＭＳ Ｐゴシック"/>
        <family val="3"/>
        <charset val="128"/>
      </rPr>
      <t>ボケ</t>
    </r>
    <phoneticPr fontId="2"/>
  </si>
  <si>
    <r>
      <rPr>
        <sz val="9"/>
        <rFont val="ＭＳ Ｐゴシック"/>
        <family val="3"/>
        <charset val="128"/>
      </rPr>
      <t>ライブネス</t>
    </r>
    <phoneticPr fontId="2"/>
  </si>
  <si>
    <r>
      <rPr>
        <sz val="9"/>
        <rFont val="ＭＳ Ｐゴシック"/>
        <family val="3"/>
        <charset val="128"/>
      </rPr>
      <t>フレーム</t>
    </r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</si>
  <si>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ジョブは失敗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応答結果が妥当であること
・</t>
    </r>
    <r>
      <rPr>
        <sz val="9"/>
        <rFont val="Calibri"/>
        <family val="2"/>
      </rPr>
      <t xml:space="preserve"> DB</t>
    </r>
    <r>
      <rPr>
        <sz val="9"/>
        <rFont val="ＭＳ Ｐゴシック"/>
        <family val="3"/>
        <charset val="128"/>
      </rPr>
      <t>に特抽結果が残っていること</t>
    </r>
    <rPh sb="6" eb="8">
      <t>シッパイ</t>
    </rPh>
    <rPh sb="11" eb="13">
      <t>オウトウ</t>
    </rPh>
    <rPh sb="13" eb="15">
      <t>ケッカ</t>
    </rPh>
    <rPh sb="16" eb="18">
      <t>ダトウ</t>
    </rPh>
    <rPh sb="29" eb="30">
      <t>トク</t>
    </rPh>
    <rPh sb="30" eb="31">
      <t>チュウ</t>
    </rPh>
    <rPh sb="31" eb="33">
      <t>ケッカ</t>
    </rPh>
    <rPh sb="34" eb="35">
      <t>ノコ</t>
    </rPh>
    <phoneticPr fontId="2"/>
  </si>
  <si>
    <r>
      <rPr>
        <sz val="9"/>
        <rFont val="ＭＳ Ｐゴシック"/>
        <family val="3"/>
        <charset val="128"/>
      </rPr>
      <t>エラー</t>
    </r>
    <phoneticPr fontId="2"/>
  </si>
  <si>
    <r>
      <rPr>
        <sz val="9"/>
        <rFont val="ＭＳ Ｐゴシック"/>
        <family val="3"/>
        <charset val="128"/>
      </rPr>
      <t>直近１時間以前のジョブガベージ</t>
    </r>
    <rPh sb="0" eb="2">
      <t>チョッキン</t>
    </rPh>
    <rPh sb="3" eb="5">
      <t>ジカン</t>
    </rPh>
    <rPh sb="5" eb="7">
      <t>イゼン</t>
    </rPh>
    <phoneticPr fontId="2"/>
  </si>
  <si>
    <r>
      <t>Insert</t>
    </r>
    <r>
      <rPr>
        <sz val="9"/>
        <rFont val="ＭＳ Ｐゴシック"/>
        <family val="3"/>
        <charset val="128"/>
      </rPr>
      <t>投入</t>
    </r>
    <r>
      <rPr>
        <sz val="9"/>
        <rFont val="Calibri"/>
        <family val="2"/>
      </rPr>
      <t xml:space="preserve"> - 1</t>
    </r>
    <r>
      <rPr>
        <sz val="9"/>
        <rFont val="ＭＳ Ｐゴシック"/>
        <family val="3"/>
        <charset val="128"/>
      </rPr>
      <t>回目と同じ</t>
    </r>
    <r>
      <rPr>
        <sz val="9"/>
        <rFont val="Calibri"/>
        <family val="2"/>
      </rPr>
      <t>RefID</t>
    </r>
    <rPh sb="6" eb="8">
      <t>トウニュウ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</si>
  <si>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ビューから当日＋過去４日分の履歴情報が参照できる</t>
    </r>
    <rPh sb="2" eb="4">
      <t>タイショウ</t>
    </rPh>
    <rPh sb="14" eb="15">
      <t>ヒョウ</t>
    </rPh>
    <rPh sb="17" eb="19">
      <t>リレキ</t>
    </rPh>
    <rPh sb="19" eb="21">
      <t>トウロク</t>
    </rPh>
    <rPh sb="35" eb="37">
      <t>トウジツ</t>
    </rPh>
    <rPh sb="38" eb="40">
      <t>カコ</t>
    </rPh>
    <rPh sb="41" eb="43">
      <t>ニチブン</t>
    </rPh>
    <rPh sb="44" eb="46">
      <t>リレキ</t>
    </rPh>
    <rPh sb="46" eb="48">
      <t>ジョウホウ</t>
    </rPh>
    <rPh sb="49" eb="51">
      <t>サンショウ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</si>
  <si>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SYSTEM_INIT</t>
    </r>
    <r>
      <rPr>
        <sz val="9"/>
        <rFont val="ＭＳ Ｐゴシック"/>
        <family val="3"/>
        <charset val="128"/>
      </rPr>
      <t>表の保証日数、補正係数が更新されている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５，６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表が削除されている</t>
    </r>
    <rPh sb="15" eb="17">
      <t>ホショウ</t>
    </rPh>
    <rPh sb="17" eb="19">
      <t>ニッスウ</t>
    </rPh>
    <rPh sb="50" eb="51">
      <t>ヒョウ</t>
    </rPh>
    <rPh sb="52" eb="54">
      <t>サクジョ</t>
    </rPh>
    <phoneticPr fontId="2"/>
  </si>
  <si>
    <r>
      <t>N</t>
    </r>
    <r>
      <rPr>
        <sz val="14"/>
        <rFont val="ＭＳ Ｐゴシック"/>
        <family val="3"/>
        <charset val="128"/>
      </rPr>
      <t>＋</t>
    </r>
    <r>
      <rPr>
        <sz val="14"/>
        <rFont val="Calibri"/>
        <family val="2"/>
      </rPr>
      <t>1</t>
    </r>
    <r>
      <rPr>
        <sz val="14"/>
        <rFont val="ＭＳ Ｐゴシック"/>
        <family val="3"/>
        <charset val="128"/>
      </rPr>
      <t>日目以降</t>
    </r>
    <r>
      <rPr>
        <sz val="14"/>
        <rFont val="Calibri"/>
        <family val="2"/>
      </rPr>
      <t xml:space="preserve"> (</t>
    </r>
    <r>
      <rPr>
        <sz val="14"/>
        <rFont val="ＭＳ Ｐゴシック"/>
        <family val="3"/>
        <charset val="128"/>
      </rPr>
      <t>ジョブ投入は継続）</t>
    </r>
    <rPh sb="3" eb="4">
      <t>ヒ</t>
    </rPh>
    <rPh sb="4" eb="5">
      <t>メ</t>
    </rPh>
    <rPh sb="5" eb="7">
      <t>イコウ</t>
    </rPh>
    <rPh sb="12" eb="14">
      <t>トウニュウ</t>
    </rPh>
    <rPh sb="15" eb="17">
      <t>ケイゾク</t>
    </rPh>
    <phoneticPr fontId="2"/>
  </si>
  <si>
    <r>
      <t>Truncate</t>
    </r>
    <r>
      <rPr>
        <sz val="9"/>
        <rFont val="ＭＳ Ｐゴシック"/>
        <family val="3"/>
        <charset val="128"/>
      </rPr>
      <t>停止フラグ変更</t>
    </r>
    <rPh sb="8" eb="10">
      <t>テイシ</t>
    </rPh>
    <rPh sb="13" eb="15">
      <t>ヘンコウ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</si>
  <si>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ロテーション確認</t>
    </r>
    <rPh sb="0" eb="2">
      <t>タイショウ</t>
    </rPh>
    <rPh sb="12" eb="13">
      <t>ヒョウ</t>
    </rPh>
    <rPh sb="20" eb="22">
      <t>カクニン</t>
    </rPh>
    <phoneticPr fontId="2"/>
  </si>
  <si>
    <r>
      <t>Truncate</t>
    </r>
    <r>
      <rPr>
        <sz val="14"/>
        <rFont val="ＭＳ Ｐゴシック"/>
        <family val="3"/>
        <charset val="128"/>
      </rPr>
      <t>停止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当日</t>
    </r>
    <rPh sb="8" eb="10">
      <t>テイシ</t>
    </rPh>
    <rPh sb="11" eb="13">
      <t>トウジツ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</si>
  <si>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SQL</t>
    </r>
    <r>
      <rPr>
        <sz val="9"/>
        <rFont val="ＭＳ Ｐゴシック"/>
        <family val="3"/>
        <charset val="128"/>
      </rPr>
      <t>でフラグを</t>
    </r>
    <r>
      <rPr>
        <sz val="9"/>
        <rFont val="Calibri"/>
        <family val="2"/>
      </rPr>
      <t>TRUE</t>
    </r>
    <r>
      <rPr>
        <sz val="9"/>
        <rFont val="ＭＳ Ｐゴシック"/>
        <family val="3"/>
        <charset val="128"/>
      </rPr>
      <t>に更新</t>
    </r>
    <rPh sb="15" eb="17">
      <t>コウシン</t>
    </rPh>
    <phoneticPr fontId="2"/>
  </si>
  <si>
    <r>
      <t>Truncate</t>
    </r>
    <r>
      <rPr>
        <sz val="14"/>
        <rFont val="ＭＳ Ｐゴシック"/>
        <family val="3"/>
        <charset val="128"/>
      </rPr>
      <t>停止</t>
    </r>
    <r>
      <rPr>
        <sz val="14"/>
        <rFont val="Calibri"/>
        <family val="2"/>
      </rPr>
      <t xml:space="preserve"> </t>
    </r>
    <r>
      <rPr>
        <sz val="14"/>
        <rFont val="ＭＳ Ｐゴシック"/>
        <family val="3"/>
        <charset val="128"/>
      </rPr>
      <t>翌日</t>
    </r>
    <rPh sb="8" eb="10">
      <t>テイシ</t>
    </rPh>
    <rPh sb="11" eb="13">
      <t>ヨクジツ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</si>
  <si>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ロテーションは実施される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５日前の情報は削除されず、同一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表に混在する</t>
    </r>
    <rPh sb="9" eb="11">
      <t>ジッシ</t>
    </rPh>
    <rPh sb="18" eb="19">
      <t>ヒ</t>
    </rPh>
    <rPh sb="19" eb="20">
      <t>マエ</t>
    </rPh>
    <rPh sb="21" eb="23">
      <t>ジョウホウ</t>
    </rPh>
    <rPh sb="24" eb="26">
      <t>サクジョ</t>
    </rPh>
    <rPh sb="30" eb="32">
      <t>ドウイツ</t>
    </rPh>
    <rPh sb="42" eb="43">
      <t>ヒョウ</t>
    </rPh>
    <rPh sb="44" eb="46">
      <t>コンザイ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</si>
  <si>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CHANGE_LOG</t>
    </r>
    <r>
      <rPr>
        <sz val="9"/>
        <rFont val="ＭＳ Ｐゴシック"/>
        <family val="3"/>
        <charset val="128"/>
      </rPr>
      <t>表への履歴登録がされている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ビューから当日＋過去５日分の履歴情報が参照できる</t>
    </r>
    <rPh sb="2" eb="4">
      <t>タイショウ</t>
    </rPh>
    <rPh sb="14" eb="15">
      <t>ヒョウ</t>
    </rPh>
    <rPh sb="17" eb="19">
      <t>リレキ</t>
    </rPh>
    <rPh sb="19" eb="21">
      <t>トウロク</t>
    </rPh>
    <rPh sb="35" eb="37">
      <t>トウジツ</t>
    </rPh>
    <rPh sb="38" eb="40">
      <t>カコ</t>
    </rPh>
    <rPh sb="41" eb="43">
      <t>ニチブン</t>
    </rPh>
    <rPh sb="44" eb="46">
      <t>リレキ</t>
    </rPh>
    <rPh sb="46" eb="48">
      <t>ジョウホウ</t>
    </rPh>
    <rPh sb="49" eb="51">
      <t>サンショウ</t>
    </rPh>
    <phoneticPr fontId="2"/>
  </si>
  <si>
    <t>性能試験</t>
    <rPh sb="0" eb="2">
      <t>セイノウ</t>
    </rPh>
    <rPh sb="2" eb="4">
      <t>シケン</t>
    </rPh>
    <phoneticPr fontId="2"/>
  </si>
  <si>
    <t>各サービスの性能を本番構成でシミュレートする</t>
    <rPh sb="0" eb="1">
      <t>カク</t>
    </rPh>
    <rPh sb="6" eb="8">
      <t>セイノウ</t>
    </rPh>
    <rPh sb="9" eb="11">
      <t>ホンバン</t>
    </rPh>
    <rPh sb="11" eb="13">
      <t>コウセイ</t>
    </rPh>
    <phoneticPr fontId="2"/>
  </si>
  <si>
    <t>Workload</t>
    <phoneticPr fontId="2"/>
  </si>
  <si>
    <t>Insert
ByRefID</t>
    <phoneticPr fontId="2"/>
  </si>
  <si>
    <t>Identify
ByRefID</t>
    <phoneticPr fontId="2"/>
  </si>
  <si>
    <t>1M</t>
    <phoneticPr fontId="2"/>
  </si>
  <si>
    <t>1M</t>
    <phoneticPr fontId="2"/>
  </si>
  <si>
    <t>500K</t>
    <phoneticPr fontId="2"/>
  </si>
  <si>
    <t>10K</t>
    <phoneticPr fontId="2"/>
  </si>
  <si>
    <r>
      <rPr>
        <b/>
        <sz val="11"/>
        <color rgb="FF000000"/>
        <rFont val="ＭＳ Ｐゴシック"/>
        <family val="3"/>
        <charset val="128"/>
      </rPr>
      <t>耐久試験</t>
    </r>
    <rPh sb="0" eb="2">
      <t>タイキュウ</t>
    </rPh>
    <rPh sb="2" eb="4">
      <t>シケン</t>
    </rPh>
    <phoneticPr fontId="2"/>
  </si>
  <si>
    <r>
      <rPr>
        <b/>
        <sz val="11"/>
        <color rgb="FF000000"/>
        <rFont val="ＭＳ Ｐゴシック"/>
        <family val="3"/>
        <charset val="128"/>
      </rPr>
      <t>本番運用でのワークロードを想定した負荷耐久評価を行う</t>
    </r>
    <rPh sb="0" eb="2">
      <t>ホンバン</t>
    </rPh>
    <rPh sb="2" eb="4">
      <t>ウンヨウ</t>
    </rPh>
    <rPh sb="13" eb="15">
      <t>ソウテイ</t>
    </rPh>
    <rPh sb="17" eb="19">
      <t>フカ</t>
    </rPh>
    <rPh sb="19" eb="21">
      <t>タイキュウ</t>
    </rPh>
    <rPh sb="21" eb="23">
      <t>ヒョウカ</t>
    </rPh>
    <rPh sb="24" eb="25">
      <t>オコナ</t>
    </rPh>
    <phoneticPr fontId="2"/>
  </si>
  <si>
    <r>
      <t xml:space="preserve">Daily 1M </t>
    </r>
    <r>
      <rPr>
        <sz val="9"/>
        <rFont val="ＭＳ Ｐゴシック"/>
        <family val="3"/>
        <charset val="128"/>
      </rPr>
      <t>登録</t>
    </r>
    <rPh sb="9" eb="11">
      <t>トウロク</t>
    </rPh>
    <phoneticPr fontId="2"/>
  </si>
  <si>
    <t>?</t>
    <phoneticPr fontId="2"/>
  </si>
  <si>
    <t>-</t>
    <phoneticPr fontId="2"/>
  </si>
  <si>
    <r>
      <t>Gallery 13</t>
    </r>
    <r>
      <rPr>
        <sz val="14"/>
        <rFont val="ＭＳ Ｐゴシック"/>
        <family val="3"/>
        <charset val="128"/>
      </rPr>
      <t>億</t>
    </r>
    <r>
      <rPr>
        <sz val="14"/>
        <rFont val="Calibri"/>
        <family val="2"/>
      </rPr>
      <t xml:space="preserve"> - 1Day</t>
    </r>
    <rPh sb="10" eb="11">
      <t>オク</t>
    </rPh>
    <phoneticPr fontId="2"/>
  </si>
  <si>
    <r>
      <t>Gallery 15</t>
    </r>
    <r>
      <rPr>
        <sz val="14"/>
        <rFont val="ＭＳ Ｐゴシック"/>
        <family val="3"/>
        <charset val="128"/>
      </rPr>
      <t>億</t>
    </r>
    <r>
      <rPr>
        <sz val="14"/>
        <rFont val="Calibri"/>
        <family val="2"/>
      </rPr>
      <t xml:space="preserve"> - 1Day</t>
    </r>
    <rPh sb="10" eb="11">
      <t>オク</t>
    </rPh>
    <phoneticPr fontId="2"/>
  </si>
  <si>
    <r>
      <t>Gallery 20</t>
    </r>
    <r>
      <rPr>
        <sz val="14"/>
        <rFont val="ＭＳ Ｐゴシック"/>
        <family val="3"/>
        <charset val="128"/>
      </rPr>
      <t>億</t>
    </r>
    <r>
      <rPr>
        <sz val="14"/>
        <rFont val="Calibri"/>
        <family val="2"/>
      </rPr>
      <t xml:space="preserve"> - 1Day</t>
    </r>
    <rPh sb="10" eb="11">
      <t>オク</t>
    </rPh>
    <phoneticPr fontId="2"/>
  </si>
  <si>
    <t>ロングラン</t>
    <phoneticPr fontId="2"/>
  </si>
  <si>
    <r>
      <t>MU</t>
    </r>
    <r>
      <rPr>
        <b/>
        <sz val="11"/>
        <color rgb="FF000000"/>
        <rFont val="ＭＳ Ｐゴシック"/>
        <family val="3"/>
        <charset val="128"/>
      </rPr>
      <t>は一台実機で他はモックを使用する</t>
    </r>
    <rPh sb="3" eb="5">
      <t>イチダイ</t>
    </rPh>
    <rPh sb="5" eb="7">
      <t>ジッキ</t>
    </rPh>
    <rPh sb="8" eb="9">
      <t>ホカ</t>
    </rPh>
    <rPh sb="14" eb="16">
      <t>シヨウ</t>
    </rPh>
    <phoneticPr fontId="2"/>
  </si>
  <si>
    <r>
      <t>Gallery 15</t>
    </r>
    <r>
      <rPr>
        <sz val="9"/>
        <rFont val="ＭＳ Ｐゴシック"/>
        <family val="3"/>
        <charset val="128"/>
      </rPr>
      <t>億</t>
    </r>
    <phoneticPr fontId="2"/>
  </si>
  <si>
    <r>
      <t>TI,TLI,LI,LLI</t>
    </r>
    <r>
      <rPr>
        <sz val="11"/>
        <rFont val="IPAPGothic"/>
        <family val="2"/>
      </rPr>
      <t>のみ</t>
    </r>
  </si>
  <si>
    <r>
      <t>TLIP,LIP,LLIP,TR,LR,LRP,TD,LD,LDP,insert,search,delete</t>
    </r>
    <r>
      <rPr>
        <sz val="11"/>
        <rFont val="IPAPGothic"/>
        <family val="2"/>
      </rPr>
      <t>まで完了</t>
    </r>
  </si>
  <si>
    <r>
      <rPr>
        <sz val="11"/>
        <rFont val="IPAPGothic"/>
        <family val="2"/>
      </rPr>
      <t>初版</t>
    </r>
  </si>
  <si>
    <r>
      <rPr>
        <sz val="11"/>
        <rFont val="IPAPGothic"/>
        <family val="2"/>
      </rPr>
      <t>レビュー反映、</t>
    </r>
    <r>
      <rPr>
        <sz val="11"/>
        <rFont val="Calibri"/>
        <family val="2"/>
      </rPr>
      <t>verCheck</t>
    </r>
    <r>
      <rPr>
        <sz val="11"/>
        <rFont val="IPAPGothic"/>
        <family val="2"/>
      </rPr>
      <t>を追加</t>
    </r>
  </si>
  <si>
    <r>
      <t>Algorithm</t>
    </r>
    <r>
      <rPr>
        <sz val="11"/>
        <rFont val="IPAPGothic"/>
        <family val="2"/>
      </rPr>
      <t>等の</t>
    </r>
    <r>
      <rPr>
        <sz val="11"/>
        <rFont val="Calibri"/>
        <family val="2"/>
      </rPr>
      <t>Default</t>
    </r>
    <r>
      <rPr>
        <sz val="11"/>
        <rFont val="IPAPGothic"/>
        <family val="2"/>
      </rPr>
      <t>を１に戻す</t>
    </r>
  </si>
  <si>
    <r>
      <rPr>
        <sz val="11"/>
        <rFont val="IPAPGothic"/>
        <family val="2"/>
      </rPr>
      <t>テスト分担調整</t>
    </r>
  </si>
  <si>
    <r>
      <t>Priority,LOC,minScore,Dynamicthreshold</t>
    </r>
    <r>
      <rPr>
        <sz val="11"/>
        <rFont val="IPAPGothic"/>
        <family val="2"/>
      </rPr>
      <t>について一部</t>
    </r>
    <r>
      <rPr>
        <sz val="11"/>
        <rFont val="Calibri"/>
        <family val="2"/>
      </rPr>
      <t>Function</t>
    </r>
    <r>
      <rPr>
        <sz val="11"/>
        <rFont val="IPAPGothic"/>
        <family val="2"/>
      </rPr>
      <t>を</t>
    </r>
    <r>
      <rPr>
        <sz val="11"/>
        <rFont val="Calibri"/>
        <family val="2"/>
      </rPr>
      <t>Pending</t>
    </r>
    <r>
      <rPr>
        <sz val="11"/>
        <rFont val="IPAPGothic"/>
        <family val="2"/>
      </rPr>
      <t>とした</t>
    </r>
  </si>
  <si>
    <r>
      <t xml:space="preserve">AIM2.0 </t>
    </r>
    <r>
      <rPr>
        <sz val="11"/>
        <rFont val="IPAPGothic"/>
        <family val="2"/>
      </rPr>
      <t>暫定版</t>
    </r>
  </si>
  <si>
    <r>
      <t xml:space="preserve">AIM2.0 </t>
    </r>
    <r>
      <rPr>
        <sz val="11"/>
        <rFont val="IPAPGothic"/>
        <family val="2"/>
      </rPr>
      <t>初版</t>
    </r>
  </si>
  <si>
    <r>
      <rPr>
        <sz val="11"/>
        <rFont val="IPAPGothic"/>
        <family val="2"/>
      </rPr>
      <t>レビュー反映、</t>
    </r>
    <r>
      <rPr>
        <sz val="11"/>
        <rFont val="Calibri"/>
        <family val="2"/>
      </rPr>
      <t>Palm</t>
    </r>
    <r>
      <rPr>
        <sz val="11"/>
        <rFont val="IPAPGothic"/>
        <family val="2"/>
      </rPr>
      <t xml:space="preserve">全掌３部位混在を追加
</t>
    </r>
    <r>
      <rPr>
        <sz val="11"/>
        <rFont val="Calibri"/>
        <family val="2"/>
      </rPr>
      <t>Scope</t>
    </r>
    <r>
      <rPr>
        <sz val="11"/>
        <rFont val="IPAPGothic"/>
        <family val="2"/>
      </rPr>
      <t>対応３個以上の追加、</t>
    </r>
    <r>
      <rPr>
        <sz val="11"/>
        <rFont val="Calibri"/>
        <family val="2"/>
      </rPr>
      <t>Consolidation</t>
    </r>
    <r>
      <rPr>
        <sz val="11"/>
        <rFont val="IPAPGothic"/>
        <family val="2"/>
      </rPr>
      <t>＆</t>
    </r>
    <r>
      <rPr>
        <sz val="11"/>
        <rFont val="Calibri"/>
        <family val="2"/>
      </rPr>
      <t>Scope</t>
    </r>
    <r>
      <rPr>
        <sz val="11"/>
        <rFont val="IPAPGothic"/>
        <family val="2"/>
      </rPr>
      <t>追加</t>
    </r>
  </si>
  <si>
    <r>
      <t>2.1</t>
    </r>
    <r>
      <rPr>
        <sz val="11"/>
        <rFont val="IPAPGothic"/>
        <family val="2"/>
      </rPr>
      <t>用の改版</t>
    </r>
  </si>
  <si>
    <r>
      <rPr>
        <sz val="11"/>
        <rFont val="IPAPGothic"/>
        <family val="2"/>
      </rPr>
      <t>レビューを反映</t>
    </r>
  </si>
  <si>
    <r>
      <t>2.2</t>
    </r>
    <r>
      <rPr>
        <sz val="11"/>
        <rFont val="IPAPGothic"/>
        <family val="2"/>
      </rPr>
      <t>用の改版</t>
    </r>
  </si>
  <si>
    <r>
      <t>2.2.2</t>
    </r>
    <r>
      <rPr>
        <sz val="11"/>
        <rFont val="IPAPGothic"/>
        <family val="2"/>
      </rPr>
      <t>用の改版</t>
    </r>
  </si>
  <si>
    <r>
      <t>2.2.2Aditional</t>
    </r>
    <r>
      <rPr>
        <sz val="11"/>
        <rFont val="IPAPGothic"/>
        <family val="2"/>
      </rPr>
      <t>用の改版</t>
    </r>
  </si>
  <si>
    <r>
      <t>3.0</t>
    </r>
    <r>
      <rPr>
        <sz val="11"/>
        <rFont val="IPAPGothic"/>
        <family val="2"/>
      </rPr>
      <t>用の改版</t>
    </r>
  </si>
  <si>
    <r>
      <t>3.0.2(GreeceBMT)</t>
    </r>
    <r>
      <rPr>
        <sz val="11"/>
        <rFont val="IPAPGothic"/>
        <family val="2"/>
      </rPr>
      <t>用の改版</t>
    </r>
  </si>
  <si>
    <r>
      <t>getExtraxtJobResult</t>
    </r>
    <r>
      <rPr>
        <sz val="11"/>
        <rFont val="IPAPGothic"/>
        <family val="2"/>
      </rPr>
      <t>追加</t>
    </r>
  </si>
  <si>
    <r>
      <t>AIM3.1</t>
    </r>
    <r>
      <rPr>
        <sz val="11"/>
        <rFont val="IPAPGothic"/>
        <family val="2"/>
      </rPr>
      <t>の</t>
    </r>
    <r>
      <rPr>
        <sz val="11"/>
        <rFont val="Calibri"/>
        <family val="2"/>
      </rPr>
      <t>Degrade</t>
    </r>
    <r>
      <rPr>
        <sz val="11"/>
        <rFont val="IPAPGothic"/>
        <family val="2"/>
      </rPr>
      <t>テスト用に改版</t>
    </r>
  </si>
  <si>
    <r>
      <t>Mantis</t>
    </r>
    <r>
      <rPr>
        <sz val="11"/>
        <rFont val="IPAPGothic"/>
        <family val="2"/>
      </rPr>
      <t>シートを追加</t>
    </r>
    <r>
      <rPr>
        <sz val="11"/>
        <rFont val="Calibri"/>
        <family val="2"/>
      </rPr>
      <t xml:space="preserve"> (Mantis</t>
    </r>
    <r>
      <rPr>
        <sz val="11"/>
        <rFont val="IPAPGothic"/>
        <family val="2"/>
      </rPr>
      <t>確認自動化テスト用</t>
    </r>
    <r>
      <rPr>
        <sz val="11"/>
        <rFont val="Calibri"/>
        <family val="2"/>
      </rPr>
      <t>)</t>
    </r>
  </si>
  <si>
    <r>
      <t>AIM3.2</t>
    </r>
    <r>
      <rPr>
        <sz val="11"/>
        <rFont val="IPAPGothic"/>
        <family val="2"/>
      </rPr>
      <t>用に改版。</t>
    </r>
    <r>
      <rPr>
        <sz val="11"/>
        <rFont val="Calibri"/>
        <family val="2"/>
      </rPr>
      <t>WIN-R1, WIN-R4</t>
    </r>
    <r>
      <rPr>
        <sz val="11"/>
        <rFont val="IPAPGothic"/>
        <family val="2"/>
      </rPr>
      <t>のテスト項目をマージ</t>
    </r>
  </si>
  <si>
    <r>
      <t>Mantis</t>
    </r>
    <r>
      <rPr>
        <sz val="11"/>
        <rFont val="IPAPGothic"/>
        <family val="2"/>
      </rPr>
      <t>シートに</t>
    </r>
    <r>
      <rPr>
        <sz val="11"/>
        <rFont val="Calibri"/>
        <family val="2"/>
      </rPr>
      <t>dog-Mantis#663</t>
    </r>
    <r>
      <rPr>
        <sz val="11"/>
        <rFont val="IPAPGothic"/>
        <family val="2"/>
      </rPr>
      <t>のケースを追加</t>
    </r>
  </si>
  <si>
    <r>
      <t>AIM3.2 ArgentinaMOI</t>
    </r>
    <r>
      <rPr>
        <sz val="11"/>
        <rFont val="IPAPGothic"/>
        <family val="2"/>
      </rPr>
      <t xml:space="preserve">用に改版
</t>
    </r>
    <r>
      <rPr>
        <sz val="11"/>
        <rFont val="Calibri"/>
        <family val="2"/>
      </rPr>
      <t>WIN</t>
    </r>
    <r>
      <rPr>
        <sz val="11"/>
        <rFont val="IPAPGothic"/>
        <family val="2"/>
      </rPr>
      <t>特化の</t>
    </r>
    <r>
      <rPr>
        <sz val="11"/>
        <rFont val="Calibri"/>
        <family val="2"/>
      </rPr>
      <t>re-Extract</t>
    </r>
    <r>
      <rPr>
        <sz val="11"/>
        <rFont val="IPAPGothic"/>
        <family val="2"/>
      </rPr>
      <t>を削除、機能テストに</t>
    </r>
    <r>
      <rPr>
        <sz val="11"/>
        <rFont val="Calibri"/>
        <family val="2"/>
      </rPr>
      <t>Re-Extract</t>
    </r>
    <r>
      <rPr>
        <sz val="11"/>
        <rFont val="IPAPGothic"/>
        <family val="2"/>
      </rPr>
      <t xml:space="preserve">は在る
</t>
    </r>
    <r>
      <rPr>
        <sz val="11"/>
        <rFont val="Calibri"/>
        <family val="2"/>
      </rPr>
      <t>TemplateValidateCheck</t>
    </r>
    <r>
      <rPr>
        <sz val="11"/>
        <rFont val="IPAPGothic"/>
        <family val="2"/>
      </rPr>
      <t>、</t>
    </r>
    <r>
      <rPr>
        <sz val="11"/>
        <rFont val="Calibri"/>
        <family val="2"/>
      </rPr>
      <t>off</t>
    </r>
    <r>
      <rPr>
        <sz val="11"/>
        <rFont val="IPAPGothic"/>
        <family val="2"/>
      </rPr>
      <t xml:space="preserve">テストのみ
</t>
    </r>
    <r>
      <rPr>
        <sz val="11"/>
        <rFont val="Calibri"/>
        <family val="2"/>
      </rPr>
      <t>ExtertnalIdExistCheck</t>
    </r>
    <r>
      <rPr>
        <sz val="11"/>
        <rFont val="IPAPGothic"/>
        <family val="2"/>
      </rPr>
      <t>、項目書はそのままだが、テスト不要とした</t>
    </r>
  </si>
  <si>
    <r>
      <t>Extract</t>
    </r>
    <r>
      <rPr>
        <sz val="11"/>
        <rFont val="IPAPGothic"/>
        <family val="2"/>
      </rPr>
      <t>のテストシートを細分化</t>
    </r>
  </si>
  <si>
    <r>
      <rPr>
        <sz val="11"/>
        <rFont val="IPAPGothic"/>
        <family val="2"/>
      </rPr>
      <t>機能テストの</t>
    </r>
    <r>
      <rPr>
        <sz val="11"/>
        <rFont val="Calibri"/>
        <family val="2"/>
      </rPr>
      <t>Re-Extarct</t>
    </r>
    <r>
      <rPr>
        <sz val="11"/>
        <rFont val="IPAPGothic"/>
        <family val="2"/>
      </rPr>
      <t xml:space="preserve">をマージ。
</t>
    </r>
    <r>
      <rPr>
        <sz val="11"/>
        <rFont val="Calibri"/>
        <family val="2"/>
      </rPr>
      <t>3/12</t>
    </r>
    <r>
      <rPr>
        <sz val="11"/>
        <rFont val="IPAPGothic"/>
        <family val="2"/>
      </rPr>
      <t xml:space="preserve">のメールより抜粋
</t>
    </r>
    <r>
      <rPr>
        <sz val="11"/>
        <rFont val="Calibri"/>
        <family val="2"/>
      </rPr>
      <t>&gt; Re-Extract</t>
    </r>
    <r>
      <rPr>
        <sz val="11"/>
        <rFont val="IPAPGothic"/>
        <family val="2"/>
      </rPr>
      <t xml:space="preserve">のテスト項目ですが、
</t>
    </r>
    <r>
      <rPr>
        <sz val="11"/>
        <rFont val="Calibri"/>
        <family val="2"/>
      </rPr>
      <t>&gt; WIN</t>
    </r>
    <r>
      <rPr>
        <sz val="11"/>
        <rFont val="IPAPGothic"/>
        <family val="2"/>
      </rPr>
      <t>と同様に</t>
    </r>
    <r>
      <rPr>
        <sz val="11"/>
        <rFont val="Calibri"/>
        <family val="2"/>
      </rPr>
      <t>degradeTest</t>
    </r>
    <r>
      <rPr>
        <sz val="11"/>
        <rFont val="IPAPGothic"/>
        <family val="2"/>
      </rPr>
      <t xml:space="preserve">のテスト項目書にマージしたほうが
</t>
    </r>
    <r>
      <rPr>
        <sz val="11"/>
        <rFont val="Calibri"/>
        <family val="2"/>
      </rPr>
      <t xml:space="preserve">&gt; </t>
    </r>
    <r>
      <rPr>
        <sz val="11"/>
        <rFont val="IPAPGothic"/>
        <family val="2"/>
      </rPr>
      <t>次のパッチ等が出たときにテスト漏れしにくくなって、よいと思うのですがどうでしょうか？
賛成です、</t>
    </r>
    <r>
      <rPr>
        <sz val="11"/>
        <rFont val="Calibri"/>
        <family val="2"/>
      </rPr>
      <t>WIN</t>
    </r>
    <r>
      <rPr>
        <sz val="11"/>
        <rFont val="IPAPGothic"/>
        <family val="2"/>
      </rPr>
      <t>の</t>
    </r>
    <r>
      <rPr>
        <sz val="11"/>
        <rFont val="Calibri"/>
        <family val="2"/>
      </rPr>
      <t>Re-Extract</t>
    </r>
    <r>
      <rPr>
        <sz val="11"/>
        <rFont val="IPAPGothic"/>
        <family val="2"/>
      </rPr>
      <t>よりも、こちらのほうが、標準になります。</t>
    </r>
  </si>
  <si>
    <r>
      <t>Extract_CMLaf</t>
    </r>
    <r>
      <rPr>
        <sz val="11"/>
        <rFont val="IPAPGothic"/>
        <family val="2"/>
      </rPr>
      <t>にテスト項目を追加</t>
    </r>
    <r>
      <rPr>
        <sz val="11"/>
        <rFont val="Calibri"/>
        <family val="2"/>
      </rPr>
      <t>(imageEnhancement)
WIN-R</t>
    </r>
    <r>
      <rPr>
        <sz val="11"/>
        <rFont val="IPAPGothic"/>
        <family val="2"/>
      </rPr>
      <t>３で追加になっていたもの</t>
    </r>
    <r>
      <rPr>
        <sz val="11"/>
        <rFont val="Calibri"/>
        <family val="2"/>
      </rPr>
      <t>(http://10.84.75.229/svn/trunk/document/WIN/10_IT/degradeTest/AIM3.1.1-R3-WIN_DegradeTest.xls)</t>
    </r>
    <r>
      <rPr>
        <sz val="11"/>
        <rFont val="IPAPGothic"/>
        <family val="2"/>
      </rPr>
      <t>をマージ。</t>
    </r>
  </si>
  <si>
    <r>
      <t>Mantis</t>
    </r>
    <r>
      <rPr>
        <sz val="11"/>
        <rFont val="IPAPGothic"/>
        <family val="2"/>
      </rPr>
      <t>に</t>
    </r>
    <r>
      <rPr>
        <sz val="11"/>
        <rFont val="Calibri"/>
        <family val="2"/>
      </rPr>
      <t>dog_Mantis#699</t>
    </r>
    <r>
      <rPr>
        <sz val="11"/>
        <rFont val="IPAPGothic"/>
        <family val="2"/>
      </rPr>
      <t>のテスト項目を追加</t>
    </r>
  </si>
  <si>
    <r>
      <t>AIM-3.1.1-ARMOI-R2_DegradeTest_item.xls</t>
    </r>
    <r>
      <rPr>
        <sz val="11"/>
        <rFont val="IPAPGothic"/>
        <family val="2"/>
      </rPr>
      <t>をベースに</t>
    </r>
    <r>
      <rPr>
        <sz val="11"/>
        <rFont val="Calibri"/>
        <family val="2"/>
      </rPr>
      <t>AIM4.0</t>
    </r>
    <r>
      <rPr>
        <sz val="11"/>
        <rFont val="IPAPGothic"/>
        <family val="2"/>
      </rPr>
      <t>を生成</t>
    </r>
  </si>
  <si>
    <r>
      <t>CMLaf scoreMapping</t>
    </r>
    <r>
      <rPr>
        <sz val="11"/>
        <rFont val="IPAPGothic"/>
        <family val="2"/>
      </rPr>
      <t xml:space="preserve">をマージ
</t>
    </r>
    <r>
      <rPr>
        <sz val="11"/>
        <rFont val="Calibri"/>
        <family val="2"/>
      </rPr>
      <t>Mantis</t>
    </r>
    <r>
      <rPr>
        <sz val="11"/>
        <rFont val="IPAPGothic"/>
        <family val="2"/>
      </rPr>
      <t>追加（</t>
    </r>
    <r>
      <rPr>
        <sz val="11"/>
        <rFont val="Calibri"/>
        <family val="2"/>
      </rPr>
      <t>MU</t>
    </r>
    <r>
      <rPr>
        <sz val="11"/>
        <rFont val="IPAPGothic"/>
        <family val="2"/>
      </rPr>
      <t>のみ）</t>
    </r>
  </si>
  <si>
    <r>
      <t>Mantis</t>
    </r>
    <r>
      <rPr>
        <sz val="11"/>
        <rFont val="IPAPGothic"/>
        <family val="2"/>
      </rPr>
      <t>追加（</t>
    </r>
    <r>
      <rPr>
        <sz val="11"/>
        <rFont val="Calibri"/>
        <family val="2"/>
      </rPr>
      <t>MM</t>
    </r>
    <r>
      <rPr>
        <sz val="11"/>
        <rFont val="IPAPGothic"/>
        <family val="2"/>
      </rPr>
      <t>分）</t>
    </r>
  </si>
  <si>
    <r>
      <t>Mantis</t>
    </r>
    <r>
      <rPr>
        <sz val="11"/>
        <rFont val="IPAPGothic"/>
        <family val="2"/>
      </rPr>
      <t>テスト項目、確認方法等補足</t>
    </r>
  </si>
  <si>
    <r>
      <t>Template</t>
    </r>
    <r>
      <rPr>
        <sz val="11"/>
        <rFont val="IPAPGothic"/>
        <family val="2"/>
      </rPr>
      <t>暗号化のテストとして、</t>
    </r>
    <r>
      <rPr>
        <sz val="11"/>
        <rFont val="Calibri"/>
        <family val="2"/>
      </rPr>
      <t>EncryptedTemplate</t>
    </r>
    <r>
      <rPr>
        <sz val="11"/>
        <rFont val="IPAPGothic"/>
        <family val="2"/>
      </rPr>
      <t>シートを追加</t>
    </r>
  </si>
  <si>
    <r>
      <t>Extract-low-res-image</t>
    </r>
    <r>
      <rPr>
        <sz val="11"/>
        <rFont val="IPAPGothic"/>
        <family val="2"/>
      </rPr>
      <t>のテストシートを追加</t>
    </r>
  </si>
  <si>
    <r>
      <t>ScoreMethod</t>
    </r>
    <r>
      <rPr>
        <sz val="11"/>
        <rFont val="IPAPGothic"/>
        <family val="2"/>
      </rPr>
      <t>のテストシートと、</t>
    </r>
    <r>
      <rPr>
        <sz val="11"/>
        <rFont val="Calibri"/>
        <family val="2"/>
      </rPr>
      <t>ScoreMethod_ScoreList</t>
    </r>
    <r>
      <rPr>
        <sz val="11"/>
        <rFont val="IPAPGothic"/>
        <family val="2"/>
      </rPr>
      <t>シートを追加</t>
    </r>
  </si>
  <si>
    <r>
      <t>CMLafScoreMapList</t>
    </r>
    <r>
      <rPr>
        <sz val="11"/>
        <rFont val="IPAPGothic"/>
        <family val="2"/>
      </rPr>
      <t>等、不要なシートを削除。担当シートの</t>
    </r>
    <r>
      <rPr>
        <sz val="11"/>
        <rFont val="Calibri"/>
        <family val="2"/>
      </rPr>
      <t>CmlafScoreMap</t>
    </r>
    <r>
      <rPr>
        <sz val="11"/>
        <rFont val="IPAPGothic"/>
        <family val="2"/>
      </rPr>
      <t>リンクを修正</t>
    </r>
  </si>
  <si>
    <r>
      <t>Extract-low-res-image</t>
    </r>
    <r>
      <rPr>
        <sz val="11"/>
        <rFont val="IPAPGothic"/>
        <family val="2"/>
      </rPr>
      <t>を</t>
    </r>
    <r>
      <rPr>
        <sz val="11"/>
        <rFont val="Calibri"/>
        <family val="2"/>
      </rPr>
      <t>Pending</t>
    </r>
    <r>
      <rPr>
        <sz val="11"/>
        <rFont val="IPAPGothic"/>
        <family val="2"/>
      </rPr>
      <t>（</t>
    </r>
    <r>
      <rPr>
        <sz val="11"/>
        <rFont val="Calibri"/>
        <family val="2"/>
      </rPr>
      <t>WIN</t>
    </r>
    <r>
      <rPr>
        <sz val="11"/>
        <rFont val="IPAPGothic"/>
        <family val="2"/>
      </rPr>
      <t>でしか使わない機能のため）</t>
    </r>
  </si>
  <si>
    <r>
      <rPr>
        <sz val="11"/>
        <rFont val="ＭＳ Ｐゴシック"/>
        <family val="3"/>
        <charset val="128"/>
      </rPr>
      <t>石井</t>
    </r>
    <rPh sb="0" eb="2">
      <t>イシイ</t>
    </rPh>
    <phoneticPr fontId="2"/>
  </si>
  <si>
    <t>Date</t>
    <phoneticPr fontId="2"/>
  </si>
  <si>
    <r>
      <t>MM</t>
    </r>
    <r>
      <rPr>
        <sz val="9"/>
        <rFont val="ＭＳ Ｐゴシック"/>
        <family val="3"/>
        <charset val="128"/>
      </rPr>
      <t>ジョブキューに残っている</t>
    </r>
    <rPh sb="9" eb="10">
      <t>ノコ</t>
    </rPh>
    <phoneticPr fontId="2"/>
  </si>
  <si>
    <t>残っているジョブが実行される</t>
    <rPh sb="0" eb="1">
      <t>ノコ</t>
    </rPh>
    <rPh sb="9" eb="11">
      <t>ジッコウ</t>
    </rPh>
    <phoneticPr fontId="2"/>
  </si>
  <si>
    <t>残っていたジョブが実行される</t>
    <rPh sb="0" eb="1">
      <t>ノコ</t>
    </rPh>
    <rPh sb="9" eb="11">
      <t>ジッコウ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</si>
  <si>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保障日数＝３日間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（当日含む）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補正係数＝０
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破棄保留フラグ＝</t>
    </r>
    <r>
      <rPr>
        <sz val="9"/>
        <rFont val="Calibri"/>
        <family val="2"/>
      </rPr>
      <t>FALSE
MM</t>
    </r>
    <r>
      <rPr>
        <sz val="9"/>
        <rFont val="ＭＳ Ｐゴシック"/>
        <family val="3"/>
        <charset val="128"/>
      </rPr>
      <t>がデフォルト設定</t>
    </r>
    <r>
      <rPr>
        <sz val="9"/>
        <rFont val="Calibri"/>
        <family val="2"/>
      </rPr>
      <t>(7</t>
    </r>
    <r>
      <rPr>
        <sz val="9"/>
        <rFont val="ＭＳ Ｐゴシック"/>
        <family val="3"/>
        <charset val="128"/>
      </rPr>
      <t>日間</t>
    </r>
    <r>
      <rPr>
        <sz val="9"/>
        <rFont val="Calibri"/>
        <family val="2"/>
      </rPr>
      <t>)</t>
    </r>
    <r>
      <rPr>
        <sz val="9"/>
        <rFont val="ＭＳ Ｐゴシック"/>
        <family val="3"/>
        <charset val="128"/>
      </rPr>
      <t>後、手動で日数を変える</t>
    </r>
    <rPh sb="2" eb="4">
      <t>ホショウ</t>
    </rPh>
    <rPh sb="4" eb="6">
      <t>ニッスウ</t>
    </rPh>
    <rPh sb="8" eb="9">
      <t>ヒ</t>
    </rPh>
    <rPh sb="9" eb="10">
      <t>カン</t>
    </rPh>
    <rPh sb="12" eb="14">
      <t>トウジツ</t>
    </rPh>
    <rPh sb="14" eb="15">
      <t>フク</t>
    </rPh>
    <rPh sb="20" eb="22">
      <t>ホセイ</t>
    </rPh>
    <rPh sb="22" eb="24">
      <t>ケイスウ</t>
    </rPh>
    <rPh sb="29" eb="31">
      <t>ハキ</t>
    </rPh>
    <rPh sb="31" eb="33">
      <t>ホリュウ</t>
    </rPh>
    <rPh sb="52" eb="54">
      <t>セッテイ</t>
    </rPh>
    <rPh sb="56" eb="58">
      <t>カカン</t>
    </rPh>
    <rPh sb="59" eb="60">
      <t>ゴ</t>
    </rPh>
    <rPh sb="61" eb="63">
      <t>シュドウ</t>
    </rPh>
    <rPh sb="64" eb="66">
      <t>ニッスウ</t>
    </rPh>
    <rPh sb="67" eb="68">
      <t>カ</t>
    </rPh>
    <phoneticPr fontId="2"/>
  </si>
  <si>
    <t>・２日日の対象テーブルから全履歴は削除される</t>
    <rPh sb="2" eb="3">
      <t>ヒ</t>
    </rPh>
    <rPh sb="3" eb="4">
      <t>ヒ</t>
    </rPh>
    <rPh sb="5" eb="7">
      <t>タイショウ</t>
    </rPh>
    <rPh sb="13" eb="14">
      <t>ゼン</t>
    </rPh>
    <rPh sb="14" eb="16">
      <t>リレキ</t>
    </rPh>
    <rPh sb="17" eb="19">
      <t>サクジョ</t>
    </rPh>
    <phoneticPr fontId="2"/>
  </si>
  <si>
    <t>3 --&gt; 7</t>
    <phoneticPr fontId="2"/>
  </si>
  <si>
    <t>7 --&gt; 5</t>
    <phoneticPr fontId="2"/>
  </si>
  <si>
    <t>保証日数縮小後のビュー手動再定義</t>
    <rPh sb="0" eb="2">
      <t>ホショウ</t>
    </rPh>
    <rPh sb="2" eb="4">
      <t>ニッスウ</t>
    </rPh>
    <rPh sb="4" eb="6">
      <t>シュクショウ</t>
    </rPh>
    <rPh sb="6" eb="7">
      <t>ゴ</t>
    </rPh>
    <rPh sb="11" eb="13">
      <t>シュドウ</t>
    </rPh>
    <rPh sb="13" eb="16">
      <t>サイテイギ</t>
    </rPh>
    <phoneticPr fontId="2"/>
  </si>
  <si>
    <t>不要 実テーブルの手動削除</t>
    <rPh sb="0" eb="2">
      <t>フヨウ</t>
    </rPh>
    <rPh sb="3" eb="4">
      <t>ジツ</t>
    </rPh>
    <rPh sb="9" eb="11">
      <t>シュドウ</t>
    </rPh>
    <rPh sb="11" eb="13">
      <t>サクジョ</t>
    </rPh>
    <phoneticPr fontId="2"/>
  </si>
  <si>
    <t>最新保証日数に対応する表からのビュー再定義</t>
    <rPh sb="0" eb="2">
      <t>サイシン</t>
    </rPh>
    <rPh sb="2" eb="4">
      <t>ホショウ</t>
    </rPh>
    <rPh sb="4" eb="6">
      <t>ニッスウ</t>
    </rPh>
    <rPh sb="7" eb="9">
      <t>タイオウ</t>
    </rPh>
    <rPh sb="11" eb="12">
      <t>ヒョウ</t>
    </rPh>
    <rPh sb="18" eb="19">
      <t>サイ</t>
    </rPh>
    <rPh sb="19" eb="21">
      <t>テイギ</t>
    </rPh>
    <phoneticPr fontId="2"/>
  </si>
  <si>
    <t>↑</t>
    <phoneticPr fontId="2"/>
  </si>
  <si>
    <r>
      <t>SB</t>
    </r>
    <r>
      <rPr>
        <sz val="14"/>
        <rFont val="ＭＳ Ｐゴシック"/>
        <family val="3"/>
        <charset val="128"/>
      </rPr>
      <t>起動・停止</t>
    </r>
    <rPh sb="2" eb="4">
      <t>キドウ</t>
    </rPh>
    <phoneticPr fontId="2"/>
  </si>
  <si>
    <r>
      <t>SB</t>
    </r>
    <r>
      <rPr>
        <sz val="9"/>
        <rFont val="ＭＳ Ｐゴシック"/>
        <family val="3"/>
        <charset val="128"/>
      </rPr>
      <t>停止</t>
    </r>
    <rPh sb="2" eb="4">
      <t>テイシ</t>
    </rPh>
    <phoneticPr fontId="2"/>
  </si>
  <si>
    <r>
      <t>SB</t>
    </r>
    <r>
      <rPr>
        <sz val="9"/>
        <rFont val="ＭＳ Ｐゴシック"/>
        <family val="3"/>
        <charset val="128"/>
      </rPr>
      <t>起動</t>
    </r>
    <r>
      <rPr>
        <sz val="9"/>
        <rFont val="Calibri"/>
        <family val="2"/>
      </rPr>
      <t xml:space="preserve"> 2</t>
    </r>
    <r>
      <rPr>
        <sz val="9"/>
        <rFont val="ＭＳ Ｐゴシック"/>
        <family val="3"/>
        <charset val="128"/>
      </rPr>
      <t>回目以降</t>
    </r>
    <rPh sb="2" eb="4">
      <t>キドウ</t>
    </rPh>
    <rPh sb="6" eb="8">
      <t>カイメ</t>
    </rPh>
    <rPh sb="8" eb="10">
      <t>イコウ</t>
    </rPh>
    <phoneticPr fontId="2"/>
  </si>
  <si>
    <r>
      <t xml:space="preserve">1. SB#1 </t>
    </r>
    <r>
      <rPr>
        <sz val="9"/>
        <rFont val="ＭＳ Ｐゴシック"/>
        <family val="3"/>
        <charset val="128"/>
      </rPr>
      <t xml:space="preserve">起動
</t>
    </r>
    <r>
      <rPr>
        <sz val="9"/>
        <rFont val="Calibri"/>
        <family val="2"/>
      </rPr>
      <t xml:space="preserve">2. SB#2 </t>
    </r>
    <r>
      <rPr>
        <sz val="9"/>
        <rFont val="ＭＳ Ｐゴシック"/>
        <family val="3"/>
        <charset val="128"/>
      </rPr>
      <t>起動</t>
    </r>
    <rPh sb="8" eb="10">
      <t>キドウ</t>
    </rPh>
    <rPh sb="19" eb="21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</si>
  <si>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SB#1, #2 </t>
    </r>
    <r>
      <rPr>
        <sz val="9"/>
        <rFont val="ＭＳ Ｐゴシック"/>
        <family val="3"/>
        <charset val="128"/>
      </rPr>
      <t>とも正常起動する</t>
    </r>
    <rPh sb="13" eb="15">
      <t>セイジョウ</t>
    </rPh>
    <rPh sb="15" eb="17">
      <t>キドウ</t>
    </rPh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</si>
  <si>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SB#1, #2 </t>
    </r>
    <r>
      <rPr>
        <sz val="9"/>
        <rFont val="ＭＳ Ｐゴシック"/>
        <family val="3"/>
        <charset val="128"/>
      </rPr>
      <t>とも停止する</t>
    </r>
    <rPh sb="13" eb="15">
      <t>テイシ</t>
    </rPh>
    <phoneticPr fontId="2"/>
  </si>
  <si>
    <t>hiramoto</t>
    <phoneticPr fontId="2"/>
  </si>
  <si>
    <t>○</t>
  </si>
  <si>
    <t>EXITED</t>
    <phoneticPr fontId="2"/>
  </si>
  <si>
    <t>×→〇</t>
  </si>
  <si>
    <t>#19018</t>
    <phoneticPr fontId="2"/>
  </si>
  <si>
    <t>#19020</t>
    <phoneticPr fontId="2"/>
  </si>
  <si>
    <t>マルチSB可用性 試験</t>
    <rPh sb="5" eb="8">
      <t>カヨウセイ</t>
    </rPh>
    <rPh sb="9" eb="11">
      <t>シケン</t>
    </rPh>
    <phoneticPr fontId="2"/>
  </si>
  <si>
    <t>SBインスタンスが停止した場合でも、Syncモードに応じてBISONサービスは継続できることを確認する</t>
    <rPh sb="9" eb="11">
      <t>テイシ</t>
    </rPh>
    <rPh sb="13" eb="15">
      <t>バアイ</t>
    </rPh>
    <rPh sb="26" eb="27">
      <t>オウ</t>
    </rPh>
    <rPh sb="39" eb="41">
      <t>ケイゾク</t>
    </rPh>
    <rPh sb="47" eb="49">
      <t>カクニン</t>
    </rPh>
    <phoneticPr fontId="2"/>
  </si>
  <si>
    <t>SBは２台・RAID-1（ミラー）構成とする</t>
    <rPh sb="4" eb="5">
      <t>ダイ</t>
    </rPh>
    <rPh sb="17" eb="19">
      <t>コウセイ</t>
    </rPh>
    <phoneticPr fontId="2"/>
  </si>
  <si>
    <t>シナリオ 1 － SyncMode=任意 全SB Active 正常稼働</t>
    <rPh sb="18" eb="20">
      <t>ニンイ</t>
    </rPh>
    <rPh sb="21" eb="22">
      <t>ゼン</t>
    </rPh>
    <rPh sb="32" eb="34">
      <t>セイジョウ</t>
    </rPh>
    <rPh sb="34" eb="36">
      <t>カドウ</t>
    </rPh>
    <phoneticPr fontId="2"/>
  </si>
  <si>
    <t>SB-1 起動</t>
    <rPh sb="5" eb="7">
      <t>キドウ</t>
    </rPh>
    <phoneticPr fontId="2"/>
  </si>
  <si>
    <t>・ 両方のSBに対してSyncが行われる
・ segment_loading 表が正しく更新される
・すべてのジョブは成功となる</t>
    <rPh sb="2" eb="4">
      <t>リョウホウ</t>
    </rPh>
    <rPh sb="8" eb="9">
      <t>タイ</t>
    </rPh>
    <rPh sb="16" eb="17">
      <t>オコナ</t>
    </rPh>
    <rPh sb="39" eb="40">
      <t>ヒョウ</t>
    </rPh>
    <rPh sb="41" eb="42">
      <t>タダ</t>
    </rPh>
    <phoneticPr fontId="2"/>
  </si>
  <si>
    <t>SB-2 起動</t>
    <rPh sb="5" eb="7">
      <t>キドウ</t>
    </rPh>
    <phoneticPr fontId="2"/>
  </si>
  <si>
    <t>シナリオ 2 － SyncMode=ANY SB-1 ダウン &amp; 復活</t>
    <rPh sb="33" eb="35">
      <t>フッカツ</t>
    </rPh>
    <phoneticPr fontId="2"/>
  </si>
  <si>
    <t>SB-1 KILL</t>
  </si>
  <si>
    <t>・ SB-1のステータスは 1 (WORKING)のまま</t>
  </si>
  <si>
    <t>・ 両方のSB にセグメントがアサインされる
・ SB-2 だけSyncが成功する
・ ジョブは成功する</t>
    <rPh sb="2" eb="4">
      <t>リョウホウ</t>
    </rPh>
    <rPh sb="37" eb="39">
      <t>セイコウ</t>
    </rPh>
    <rPh sb="48" eb="50">
      <t>セイコウ</t>
    </rPh>
    <phoneticPr fontId="2"/>
  </si>
  <si>
    <t>・ SB-2 だけSyncが成功する
・ ジョブは成功する</t>
    <rPh sb="14" eb="16">
      <t>セイコウ</t>
    </rPh>
    <rPh sb="25" eb="27">
      <t>セイコウ</t>
    </rPh>
    <phoneticPr fontId="2"/>
  </si>
  <si>
    <t>・ SB-1 のセグメントキャッチアップで同期がとれる</t>
    <rPh sb="21" eb="23">
      <t>ドウキ</t>
    </rPh>
    <phoneticPr fontId="2"/>
  </si>
  <si>
    <t>・ 両方のSBへのSyncが成功する
・ ジョブは成功する</t>
    <rPh sb="2" eb="4">
      <t>リョウホウ</t>
    </rPh>
    <rPh sb="14" eb="16">
      <t>セイコウ</t>
    </rPh>
    <rPh sb="25" eb="27">
      <t>セイコウ</t>
    </rPh>
    <phoneticPr fontId="2"/>
  </si>
  <si>
    <t>シナリオ 3 － SyncMode=ANY 全SBダウン &amp; 復活</t>
    <rPh sb="22" eb="23">
      <t>ゼン</t>
    </rPh>
    <rPh sb="31" eb="33">
      <t>フッカツ</t>
    </rPh>
    <phoneticPr fontId="2"/>
  </si>
  <si>
    <t>SB-1, 2 KILL</t>
  </si>
  <si>
    <t>・ SB-1, 2のステータスは 1 (WORKING)のまま</t>
  </si>
  <si>
    <t>・ 両方のSB にセグメントがアサインされる
・ SB自体のSyncは失敗する
・ ジョブは失敗する</t>
    <rPh sb="2" eb="4">
      <t>リョウホウ</t>
    </rPh>
    <rPh sb="27" eb="29">
      <t>ジタイ</t>
    </rPh>
    <rPh sb="35" eb="37">
      <t>シッパイ</t>
    </rPh>
    <rPh sb="46" eb="48">
      <t>シッパイ</t>
    </rPh>
    <phoneticPr fontId="2"/>
  </si>
  <si>
    <t>・ SB-1 のセグメントキャッチアップは走らない</t>
    <rPh sb="21" eb="22">
      <t>ハシ</t>
    </rPh>
    <phoneticPr fontId="2"/>
  </si>
  <si>
    <t>・ SB-1 だけSyncが成功する
・ ジョブは成功する</t>
    <rPh sb="14" eb="16">
      <t>セイコウ</t>
    </rPh>
    <rPh sb="25" eb="27">
      <t>セイコウ</t>
    </rPh>
    <phoneticPr fontId="2"/>
  </si>
  <si>
    <t>・ SB-2 のセグメントキャッチアップで同期がとれる</t>
    <rPh sb="21" eb="23">
      <t>ドウキ</t>
    </rPh>
    <phoneticPr fontId="2"/>
  </si>
  <si>
    <t>シナリオ 4 － SyncMode=LOG SB-1 ダウン &amp; 復活</t>
    <rPh sb="33" eb="35">
      <t>フッカツ</t>
    </rPh>
    <phoneticPr fontId="2"/>
  </si>
  <si>
    <t>シナリオ 5 － SyncMode=LOG 全SBダウン &amp; 復活</t>
    <rPh sb="22" eb="23">
      <t>ゼン</t>
    </rPh>
    <rPh sb="31" eb="33">
      <t>フッカツ</t>
    </rPh>
    <phoneticPr fontId="2"/>
  </si>
  <si>
    <t>・ 両方のSB にセグメントがアサインされる
・ SB自体のSyncは失敗する
・ ジョブは成功する</t>
    <rPh sb="2" eb="4">
      <t>リョウホウ</t>
    </rPh>
    <rPh sb="27" eb="29">
      <t>ジタイ</t>
    </rPh>
    <rPh sb="35" eb="37">
      <t>シッパイ</t>
    </rPh>
    <rPh sb="46" eb="48">
      <t>セイコウ</t>
    </rPh>
    <phoneticPr fontId="2"/>
  </si>
  <si>
    <t>シナリオ 6 － SyncMode=ALL SB-1 ダウン &amp; 復活</t>
    <rPh sb="33" eb="35">
      <t>フッカツ</t>
    </rPh>
    <phoneticPr fontId="2"/>
  </si>
  <si>
    <t>・ 両方のSB にセグメントがアサインされる
・ SB-2 だけSyncが成功する
・ ジョブは失敗する
・ MM, DMともDBはロールバックされる</t>
    <rPh sb="2" eb="4">
      <t>リョウホウ</t>
    </rPh>
    <rPh sb="37" eb="39">
      <t>セイコウ</t>
    </rPh>
    <rPh sb="48" eb="50">
      <t>シッパイ</t>
    </rPh>
    <phoneticPr fontId="2"/>
  </si>
  <si>
    <t>シナリオ 7 － SyncMode=ALL 全SBダウン &amp; 復活</t>
    <rPh sb="22" eb="23">
      <t>ゼン</t>
    </rPh>
    <rPh sb="31" eb="33">
      <t>フッカツ</t>
    </rPh>
    <phoneticPr fontId="2"/>
  </si>
  <si>
    <t>・ 両方のSB にセグメントがアサインされる
・ SB-1, 2 両方Syncが失敗する
・ ジョブは失敗する
・ MM, DMともDBはロールバックされる</t>
    <rPh sb="2" eb="4">
      <t>リョウホウ</t>
    </rPh>
    <rPh sb="33" eb="35">
      <t>リョウホウ</t>
    </rPh>
    <rPh sb="40" eb="42">
      <t>シッパイ</t>
    </rPh>
    <rPh sb="51" eb="53">
      <t>シッパイ</t>
    </rPh>
    <phoneticPr fontId="2"/>
  </si>
  <si>
    <t>・ SB-1 へのSyncが成功する
・ ジョブは失敗する
・ MM, DMともDBはロールバックされる</t>
    <rPh sb="14" eb="16">
      <t>セイコウ</t>
    </rPh>
    <phoneticPr fontId="2"/>
  </si>
  <si>
    <t>・ SB-2 のセグメントキャッチアップは走らない</t>
    <rPh sb="21" eb="22">
      <t>ハシ</t>
    </rPh>
    <phoneticPr fontId="2"/>
  </si>
  <si>
    <r>
      <rPr>
        <u/>
        <sz val="11"/>
        <color rgb="FF0000FF"/>
        <rFont val="ＭＳ Ｐゴシック"/>
        <family val="3"/>
        <charset val="128"/>
      </rPr>
      <t>起動・停止</t>
    </r>
    <rPh sb="0" eb="2">
      <t>キドウ</t>
    </rPh>
    <rPh sb="3" eb="5">
      <t>テイシ</t>
    </rPh>
    <phoneticPr fontId="2"/>
  </si>
  <si>
    <r>
      <rPr>
        <u/>
        <sz val="11"/>
        <color rgb="FF0000FF"/>
        <rFont val="ＭＳ Ｐゴシック"/>
        <family val="3"/>
        <charset val="128"/>
      </rPr>
      <t>基本機能</t>
    </r>
    <r>
      <rPr>
        <u/>
        <sz val="11"/>
        <color rgb="FF0000FF"/>
        <rFont val="Calibri"/>
        <family val="2"/>
      </rPr>
      <t>(GetQuality)</t>
    </r>
  </si>
  <si>
    <r>
      <rPr>
        <u/>
        <sz val="11"/>
        <color rgb="FF0000FF"/>
        <rFont val="ＭＳ Ｐゴシック"/>
        <family val="3"/>
        <charset val="128"/>
      </rPr>
      <t>基本機能</t>
    </r>
    <r>
      <rPr>
        <u/>
        <sz val="11"/>
        <color rgb="FF0000FF"/>
        <rFont val="Calibri"/>
        <family val="2"/>
      </rPr>
      <t>(Insert-Delete)</t>
    </r>
  </si>
  <si>
    <r>
      <rPr>
        <u/>
        <sz val="11"/>
        <color rgb="FF0000FF"/>
        <rFont val="ＭＳ Ｐゴシック"/>
        <family val="3"/>
        <charset val="128"/>
      </rPr>
      <t>基本機能</t>
    </r>
    <r>
      <rPr>
        <u/>
        <sz val="11"/>
        <color rgb="FF0000FF"/>
        <rFont val="Calibri"/>
        <family val="2"/>
      </rPr>
      <t>(Identify)</t>
    </r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</si>
  <si>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MM)</t>
    </r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</si>
  <si>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DM)</t>
    </r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</si>
  <si>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MR)</t>
    </r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</si>
  <si>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MU-E)</t>
    </r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</si>
  <si>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MU-I)</t>
    </r>
  </si>
  <si>
    <r>
      <t>MU</t>
    </r>
    <r>
      <rPr>
        <u/>
        <sz val="11"/>
        <color rgb="FF0000FF"/>
        <rFont val="ＭＳ Ｐゴシック"/>
        <family val="3"/>
        <charset val="128"/>
      </rPr>
      <t>セグメント</t>
    </r>
  </si>
  <si>
    <r>
      <t>CHANGELOG</t>
    </r>
    <r>
      <rPr>
        <u/>
        <sz val="11"/>
        <color rgb="FF0000FF"/>
        <rFont val="ＭＳ Ｐゴシック"/>
        <family val="3"/>
        <charset val="128"/>
      </rPr>
      <t>評価</t>
    </r>
  </si>
  <si>
    <r>
      <rPr>
        <u/>
        <sz val="11"/>
        <color rgb="FF0000FF"/>
        <rFont val="ＭＳ Ｐゴシック"/>
        <family val="3"/>
        <charset val="128"/>
      </rPr>
      <t>性能評価</t>
    </r>
  </si>
  <si>
    <r>
      <rPr>
        <u/>
        <sz val="11"/>
        <color rgb="FF0000FF"/>
        <rFont val="ＭＳ Ｐゴシック"/>
        <family val="3"/>
        <charset val="128"/>
      </rPr>
      <t>耐久評価</t>
    </r>
  </si>
  <si>
    <t>わ</t>
    <phoneticPr fontId="2"/>
  </si>
  <si>
    <t>わ</t>
    <phoneticPr fontId="2"/>
  </si>
  <si>
    <t>watanabe</t>
    <phoneticPr fontId="2"/>
  </si>
  <si>
    <t>OK</t>
    <phoneticPr fontId="2"/>
  </si>
  <si>
    <t>ü</t>
    <phoneticPr fontId="2"/>
  </si>
  <si>
    <t>hiramoto</t>
    <phoneticPr fontId="2"/>
  </si>
  <si>
    <r>
      <t xml:space="preserve">1. </t>
    </r>
    <r>
      <rPr>
        <sz val="9"/>
        <rFont val="ＭＳ Ｐゴシック"/>
        <family val="3"/>
        <charset val="128"/>
      </rPr>
      <t>未</t>
    </r>
    <r>
      <rPr>
        <sz val="9"/>
        <rFont val="Calibri"/>
        <family val="2"/>
      </rPr>
      <t xml:space="preserve">GetQuality </t>
    </r>
    <r>
      <rPr>
        <sz val="9"/>
        <rFont val="ＭＳ Ｐゴシック"/>
        <family val="3"/>
        <charset val="128"/>
      </rPr>
      <t>の</t>
    </r>
    <r>
      <rPr>
        <sz val="9"/>
        <rFont val="Calibri"/>
        <family val="2"/>
      </rPr>
      <t>ReferenceID</t>
    </r>
    <r>
      <rPr>
        <sz val="9"/>
        <rFont val="ＭＳ Ｐゴシック"/>
        <family val="3"/>
        <charset val="128"/>
      </rPr>
      <t>指定で</t>
    </r>
    <r>
      <rPr>
        <sz val="9"/>
        <rFont val="Calibri"/>
        <family val="2"/>
      </rPr>
      <t>1</t>
    </r>
    <r>
      <rPr>
        <sz val="9"/>
        <rFont val="ＭＳ Ｐゴシック"/>
        <family val="3"/>
        <charset val="128"/>
      </rPr>
      <t>件投入</t>
    </r>
    <rPh sb="3" eb="4">
      <t>ミ</t>
    </rPh>
    <rPh sb="27" eb="29">
      <t>シテイ</t>
    </rPh>
    <rPh sb="31" eb="32">
      <t>ケン</t>
    </rPh>
    <rPh sb="32" eb="34">
      <t>トウニュウ</t>
    </rPh>
    <phoneticPr fontId="2"/>
  </si>
  <si>
    <t>再テスト OK</t>
    <rPh sb="0" eb="1">
      <t>サイ</t>
    </rPh>
    <phoneticPr fontId="2"/>
  </si>
  <si>
    <r>
      <t>&gt;</t>
    </r>
    <r>
      <rPr>
        <sz val="9"/>
        <color rgb="FFFF0000"/>
        <rFont val="ＭＳ Ｐゴシック"/>
        <family val="3"/>
        <charset val="128"/>
      </rPr>
      <t>候補スコア</t>
    </r>
    <rPh sb="1" eb="3">
      <t>コウホ</t>
    </rPh>
    <phoneticPr fontId="2"/>
  </si>
  <si>
    <r>
      <t>&lt; =</t>
    </r>
    <r>
      <rPr>
        <sz val="9"/>
        <color rgb="FFFF0000"/>
        <rFont val="ＭＳ Ｐゴシック"/>
        <family val="3"/>
        <charset val="128"/>
      </rPr>
      <t>候補スコア</t>
    </r>
    <rPh sb="3" eb="5">
      <t>コウホ</t>
    </rPh>
    <phoneticPr fontId="2"/>
  </si>
  <si>
    <t>#19065</t>
    <phoneticPr fontId="2"/>
  </si>
  <si>
    <t>hiramoto</t>
    <phoneticPr fontId="2"/>
  </si>
  <si>
    <t>watanabe</t>
  </si>
  <si>
    <t>SKIP_OLD</t>
  </si>
  <si>
    <t>hiramoto</t>
    <phoneticPr fontId="2"/>
  </si>
  <si>
    <t>再テストOK</t>
    <rPh sb="0" eb="1">
      <t>サイ</t>
    </rPh>
    <phoneticPr fontId="2"/>
  </si>
  <si>
    <t>#19072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</si>
  <si>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</t>
    </r>
    <r>
      <rPr>
        <sz val="9"/>
        <rFont val="ＭＳ Ｐゴシック"/>
        <family val="3"/>
        <charset val="128"/>
      </rPr>
      <t>ジョブは成功すること</t>
    </r>
    <phoneticPr fontId="2"/>
  </si>
  <si>
    <t>・ ジョブは成功すること
・ 応答結果が候補なしであること</t>
    <rPh sb="6" eb="8">
      <t>セイコウ</t>
    </rPh>
    <rPh sb="15" eb="17">
      <t>オウトウ</t>
    </rPh>
    <rPh sb="17" eb="19">
      <t>ケッカ</t>
    </rPh>
    <rPh sb="20" eb="22">
      <t>コウホ</t>
    </rPh>
    <phoneticPr fontId="2"/>
  </si>
  <si>
    <t>hiramoto</t>
    <phoneticPr fontId="2"/>
  </si>
  <si>
    <t>#19092</t>
    <phoneticPr fontId="2"/>
  </si>
  <si>
    <t>hiramoto</t>
    <phoneticPr fontId="2"/>
  </si>
  <si>
    <r>
      <t>#19072</t>
    </r>
    <r>
      <rPr>
        <sz val="11"/>
        <rFont val="ＭＳ Ｐゴシック"/>
        <family val="3"/>
        <charset val="128"/>
      </rPr>
      <t>は解決</t>
    </r>
    <rPh sb="7" eb="9">
      <t>カイケツ</t>
    </rPh>
    <phoneticPr fontId="2"/>
  </si>
  <si>
    <t>watanabe</t>
    <phoneticPr fontId="2"/>
  </si>
  <si>
    <t>hiramoto</t>
    <phoneticPr fontId="2"/>
  </si>
  <si>
    <t>watanabe</t>
    <phoneticPr fontId="2"/>
  </si>
  <si>
    <t>#19072</t>
    <phoneticPr fontId="2"/>
  </si>
  <si>
    <t>MMでWAITになる</t>
    <phoneticPr fontId="2"/>
  </si>
  <si>
    <r>
      <t xml:space="preserve">Nandi --&gt; BISON+ </t>
    </r>
    <r>
      <rPr>
        <b/>
        <sz val="12"/>
        <rFont val="ＭＳ Ｐゴシック"/>
        <family val="3"/>
        <charset val="128"/>
      </rPr>
      <t xml:space="preserve">ジョブリトライ要求時の振る舞い
</t>
    </r>
    <r>
      <rPr>
        <b/>
        <sz val="12"/>
        <rFont val="Calibri"/>
        <family val="2"/>
      </rPr>
      <t>&lt;Request requestId=</t>
    </r>
    <r>
      <rPr>
        <b/>
        <sz val="12"/>
        <rFont val="ＭＳ Ｐゴシック"/>
        <family val="3"/>
        <charset val="128"/>
      </rPr>
      <t>””</t>
    </r>
    <r>
      <rPr>
        <b/>
        <sz val="12"/>
        <rFont val="Calibri"/>
        <family val="2"/>
      </rPr>
      <t xml:space="preserve"> version=</t>
    </r>
    <r>
      <rPr>
        <b/>
        <sz val="12"/>
        <rFont val="ＭＳ Ｐゴシック"/>
        <family val="3"/>
        <charset val="128"/>
      </rPr>
      <t>”</t>
    </r>
    <r>
      <rPr>
        <b/>
        <sz val="12"/>
        <rFont val="Calibri"/>
        <family val="2"/>
      </rPr>
      <t>3.0</t>
    </r>
    <r>
      <rPr>
        <b/>
        <sz val="12"/>
        <rFont val="ＭＳ Ｐゴシック"/>
        <family val="3"/>
        <charset val="128"/>
      </rPr>
      <t>”</t>
    </r>
    <r>
      <rPr>
        <b/>
        <sz val="12"/>
        <rFont val="Calibri"/>
        <family val="2"/>
      </rPr>
      <t xml:space="preserve"> timeStamp=</t>
    </r>
    <r>
      <rPr>
        <b/>
        <sz val="12"/>
        <rFont val="ＭＳ Ｐゴシック"/>
        <family val="3"/>
        <charset val="128"/>
      </rPr>
      <t>””</t>
    </r>
    <r>
      <rPr>
        <b/>
        <sz val="12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>[retryFlag="true"|"false"]</t>
    </r>
    <r>
      <rPr>
        <b/>
        <sz val="12"/>
        <rFont val="Calibri"/>
        <family val="2"/>
      </rPr>
      <t xml:space="preserve">&gt;
</t>
    </r>
    <r>
      <rPr>
        <b/>
        <sz val="12"/>
        <rFont val="ＭＳ Ｐゴシック"/>
        <family val="3"/>
        <charset val="128"/>
      </rPr>
      <t>　　　　　　　　　　　　　　　　　　　　　　　★</t>
    </r>
    <r>
      <rPr>
        <b/>
        <sz val="12"/>
        <rFont val="Calibri"/>
        <family val="2"/>
      </rPr>
      <t xml:space="preserve"> retryFlag</t>
    </r>
    <r>
      <rPr>
        <b/>
        <sz val="12"/>
        <rFont val="ＭＳ Ｐゴシック"/>
        <family val="3"/>
        <charset val="128"/>
      </rPr>
      <t>属性がない場合は、</t>
    </r>
    <r>
      <rPr>
        <b/>
        <sz val="12"/>
        <rFont val="Calibri"/>
        <family val="2"/>
      </rPr>
      <t>false</t>
    </r>
    <r>
      <rPr>
        <b/>
        <sz val="12"/>
        <rFont val="ＭＳ Ｐゴシック"/>
        <family val="3"/>
        <charset val="128"/>
      </rPr>
      <t>扱いとする
リトライ対象の</t>
    </r>
    <r>
      <rPr>
        <b/>
        <sz val="12"/>
        <rFont val="Calibri"/>
        <family val="2"/>
      </rPr>
      <t>JOB</t>
    </r>
    <r>
      <rPr>
        <b/>
        <sz val="12"/>
        <rFont val="ＭＳ Ｐゴシック"/>
        <family val="3"/>
        <charset val="128"/>
      </rPr>
      <t>の状態によって、後から投入するリトライジョブの結果が変化することを確認する。（</t>
    </r>
    <r>
      <rPr>
        <b/>
        <sz val="12"/>
        <rFont val="Calibri"/>
        <family val="2"/>
      </rPr>
      <t>Delete</t>
    </r>
    <r>
      <rPr>
        <b/>
        <sz val="12"/>
        <rFont val="ＭＳ Ｐゴシック"/>
        <family val="3"/>
        <charset val="128"/>
      </rPr>
      <t>以外）</t>
    </r>
    <rPh sb="169" eb="171">
      <t>タイショウ</t>
    </rPh>
    <rPh sb="176" eb="178">
      <t>ジョウタイ</t>
    </rPh>
    <rPh sb="183" eb="184">
      <t>アト</t>
    </rPh>
    <rPh sb="186" eb="188">
      <t>トウニュウ</t>
    </rPh>
    <rPh sb="198" eb="200">
      <t>ケッカ</t>
    </rPh>
    <rPh sb="201" eb="203">
      <t>ヘンカ</t>
    </rPh>
    <rPh sb="208" eb="210">
      <t>カクニン</t>
    </rPh>
    <rPh sb="220" eb="222">
      <t>イガイ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</si>
  <si>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1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GetQuality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retryFlag="true"</t>
    </r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</si>
  <si>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にない</t>
    </r>
    <phoneticPr fontId="2"/>
  </si>
  <si>
    <r>
      <t xml:space="preserve"> </t>
    </r>
    <r>
      <rPr>
        <sz val="9"/>
        <rFont val="ＭＳ Ｐゴシック"/>
        <family val="3"/>
        <charset val="128"/>
      </rPr>
      <t>通常動作し、正常終了すること</t>
    </r>
    <rPh sb="7" eb="9">
      <t>セイジョウ</t>
    </rPh>
    <rPh sb="9" eb="11">
      <t>シュウリョウ</t>
    </rPh>
    <phoneticPr fontId="2"/>
  </si>
  <si>
    <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WAIT(0)</t>
    </r>
    <r>
      <rPr>
        <sz val="9"/>
        <rFont val="ＭＳ Ｐゴシック"/>
        <family val="3"/>
        <charset val="128"/>
      </rPr>
      <t>または</t>
    </r>
    <r>
      <rPr>
        <sz val="9"/>
        <rFont val="Calibri"/>
        <family val="2"/>
      </rPr>
      <t>EXEC(1)</t>
    </r>
    <r>
      <rPr>
        <sz val="9"/>
        <rFont val="ＭＳ Ｐゴシック"/>
        <family val="3"/>
        <charset val="128"/>
      </rPr>
      <t>になっている。</t>
    </r>
    <phoneticPr fontId="2"/>
  </si>
  <si>
    <r>
      <t>MM</t>
    </r>
    <r>
      <rPr>
        <sz val="9"/>
        <rFont val="ＭＳ Ｐゴシック"/>
        <family val="3"/>
        <charset val="128"/>
      </rPr>
      <t xml:space="preserve">で以下のようなログが出て、リクエスト破棄すること
</t>
    </r>
    <r>
      <rPr>
        <sz val="9"/>
        <color rgb="FFFF0000"/>
        <rFont val="Calibri"/>
        <family val="2"/>
      </rPr>
      <t>WARN  [AimExtractService] () For jobs with requestId = 'xxxxxxxxxxxxxxxxxxxxxxxxxx' and retryFlag = true, the preceding job is discarded because it is WAIT or EXEC.</t>
    </r>
    <rPh sb="3" eb="5">
      <t>イカ</t>
    </rPh>
    <rPh sb="12" eb="13">
      <t>デ</t>
    </rPh>
    <phoneticPr fontId="2"/>
  </si>
  <si>
    <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DONE(2)</t>
    </r>
    <r>
      <rPr>
        <sz val="9"/>
        <rFont val="ＭＳ Ｐゴシック"/>
        <family val="3"/>
        <charset val="128"/>
      </rPr>
      <t>になっている。</t>
    </r>
    <phoneticPr fontId="2"/>
  </si>
  <si>
    <r>
      <t xml:space="preserve"> </t>
    </r>
    <r>
      <rPr>
        <sz val="9"/>
        <rFont val="ＭＳ Ｐゴシック"/>
        <family val="3"/>
        <charset val="128"/>
      </rPr>
      <t xml:space="preserve">結果を取得して返却すること
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 xml:space="preserve">で以下のようなログが出ること
</t>
    </r>
    <r>
      <rPr>
        <sz val="9"/>
        <color rgb="FFFF0000"/>
        <rFont val="Calibri"/>
        <family val="2"/>
      </rPr>
      <t>INFO  [AimExtractService] () There is a result in mm db for requestId:xxxxxxxxxxxxxxxxxxxxxxxxx, get it's result from db..</t>
    </r>
    <rPh sb="18" eb="20">
      <t>イカ</t>
    </rPh>
    <rPh sb="27" eb="28">
      <t>デ</t>
    </rPh>
    <phoneticPr fontId="2"/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</si>
  <si>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2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Insert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retryFlag="true"</t>
    </r>
    <phoneticPr fontId="2"/>
  </si>
  <si>
    <r>
      <rPr>
        <sz val="9"/>
        <rFont val="ＭＳ Ｐゴシック"/>
        <family val="3"/>
        <charset val="128"/>
      </rPr>
      <t>登録されていない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にない</t>
    </r>
    <rPh sb="0" eb="2">
      <t>トウロク</t>
    </rPh>
    <phoneticPr fontId="2"/>
  </si>
  <si>
    <r>
      <t xml:space="preserve"> </t>
    </r>
    <r>
      <rPr>
        <sz val="9"/>
        <rFont val="ＭＳ Ｐゴシック"/>
        <family val="3"/>
        <charset val="128"/>
      </rPr>
      <t>通常動作</t>
    </r>
    <r>
      <rPr>
        <sz val="9"/>
        <rFont val="Calibri"/>
        <family val="2"/>
      </rPr>
      <t>(InsertByURL)</t>
    </r>
    <r>
      <rPr>
        <sz val="9"/>
        <rFont val="ＭＳ Ｐゴシック"/>
        <family val="3"/>
        <charset val="128"/>
      </rPr>
      <t>し、正常終了すること</t>
    </r>
    <rPh sb="20" eb="22">
      <t>セイジョウ</t>
    </rPh>
    <rPh sb="22" eb="24">
      <t>シュウリョウ</t>
    </rPh>
    <phoneticPr fontId="2"/>
  </si>
  <si>
    <r>
      <rPr>
        <sz val="9"/>
        <rFont val="ＭＳ Ｐゴシック"/>
        <family val="3"/>
        <charset val="128"/>
      </rPr>
      <t>登録されていない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にある　かつ　</t>
    </r>
    <r>
      <rPr>
        <sz val="9"/>
        <rFont val="Calibri"/>
        <family val="2"/>
      </rP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WAIT(0)</t>
    </r>
    <r>
      <rPr>
        <sz val="9"/>
        <rFont val="ＭＳ Ｐゴシック"/>
        <family val="3"/>
        <charset val="128"/>
      </rPr>
      <t>または</t>
    </r>
    <r>
      <rPr>
        <sz val="9"/>
        <rFont val="Calibri"/>
        <family val="2"/>
      </rPr>
      <t>EXEC(1)</t>
    </r>
    <rPh sb="0" eb="2">
      <t>トウロク</t>
    </rPh>
    <phoneticPr fontId="2"/>
  </si>
  <si>
    <r>
      <t>MM</t>
    </r>
    <r>
      <rPr>
        <sz val="9"/>
        <rFont val="ＭＳ Ｐゴシック"/>
        <family val="3"/>
        <charset val="128"/>
      </rPr>
      <t xml:space="preserve">で以下のようなログが出て、リクエスト破棄すること
</t>
    </r>
    <r>
      <rPr>
        <sz val="9"/>
        <color rgb="FFFF0000"/>
        <rFont val="Calibri"/>
        <family val="2"/>
      </rPr>
      <t>WARN  [AimSyncService] () For jobs with requestId = 'xxxxxxxxxxxxxxxxxxxxxxxxxxxxxxxxxxxxx' and retryFlag = true, the preceding job is discarded because it is WAIT or EXEC.</t>
    </r>
    <rPh sb="3" eb="5">
      <t>イカ</t>
    </rPh>
    <rPh sb="12" eb="13">
      <t>デ</t>
    </rPh>
    <phoneticPr fontId="2"/>
  </si>
  <si>
    <r>
      <rPr>
        <sz val="9"/>
        <color rgb="FF333333"/>
        <rFont val="ＭＳ Ｐゴシック"/>
        <family val="3"/>
        <charset val="128"/>
      </rPr>
      <t>登録されていない　かつ　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ＭＳ Ｐゴシック"/>
        <family val="3"/>
        <charset val="128"/>
      </rPr>
      <t>が</t>
    </r>
    <r>
      <rPr>
        <sz val="9"/>
        <color rgb="FF333333"/>
        <rFont val="Calibri"/>
        <family val="2"/>
      </rPr>
      <t>FE_JOB_QUEUE</t>
    </r>
    <r>
      <rPr>
        <sz val="9"/>
        <color rgb="FF333333"/>
        <rFont val="ＭＳ Ｐゴシック"/>
        <family val="3"/>
        <charset val="128"/>
      </rPr>
      <t>にある　かつ　</t>
    </r>
    <r>
      <rPr>
        <sz val="9"/>
        <color rgb="FF333333"/>
        <rFont val="Calibri"/>
        <family val="2"/>
      </rPr>
      <t>JOB_STATE</t>
    </r>
    <r>
      <rPr>
        <sz val="9"/>
        <color rgb="FF333333"/>
        <rFont val="ＭＳ Ｐゴシック"/>
        <family val="3"/>
        <charset val="128"/>
      </rPr>
      <t>が</t>
    </r>
    <r>
      <rPr>
        <sz val="9"/>
        <color rgb="FF333333"/>
        <rFont val="Calibri"/>
        <family val="2"/>
      </rPr>
      <t>DONE(2)</t>
    </r>
    <rPh sb="0" eb="2">
      <t>トウロク</t>
    </rPh>
    <phoneticPr fontId="2"/>
  </si>
  <si>
    <r>
      <rPr>
        <sz val="9"/>
        <rFont val="ＭＳ Ｐゴシック"/>
        <family val="3"/>
        <charset val="128"/>
      </rPr>
      <t>特抽成功時は登録から行い、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 xml:space="preserve">の結果を返すこと。
</t>
    </r>
    <r>
      <rPr>
        <sz val="9"/>
        <color rgb="FFFF0000"/>
        <rFont val="Calibri"/>
        <family val="2"/>
      </rPr>
      <t>INFO  [AimSyncService] () For job with requestId ='xxxxxxxxxxxxxxxxxxxxxxxxx' and retryFlag = true,since the extraction has already been completed normally, start from registration.</t>
    </r>
    <r>
      <rPr>
        <sz val="9"/>
        <rFont val="ＭＳ Ｐゴシック"/>
        <family val="3"/>
        <charset val="128"/>
      </rPr>
      <t xml:space="preserve">
（特抽失敗時は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 xml:space="preserve">の結果を返すこと）
</t>
    </r>
    <r>
      <rPr>
        <sz val="9"/>
        <color rgb="FFFF0000"/>
        <rFont val="Calibri"/>
        <family val="2"/>
      </rPr>
      <t>WARN  [AimSyncService] () For jobs with requestId = 'xxxxxxxxxxxxxxxxxxxxxxxxxx' and retryFlag = true, extraction has already been completed, but an error
has occurred, so only the result will be returned.</t>
    </r>
    <phoneticPr fontId="2"/>
  </si>
  <si>
    <r>
      <rPr>
        <sz val="9"/>
        <rFont val="ＭＳ Ｐゴシック"/>
        <family val="3"/>
        <charset val="128"/>
      </rPr>
      <t>登録されている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にない</t>
    </r>
    <rPh sb="0" eb="2">
      <t>トウロク</t>
    </rPh>
    <phoneticPr fontId="2"/>
  </si>
  <si>
    <r>
      <rPr>
        <sz val="9"/>
        <rFont val="ＭＳ Ｐゴシック"/>
        <family val="3"/>
        <charset val="128"/>
      </rPr>
      <t>特抽のみ行い結果を返すこと</t>
    </r>
    <r>
      <rPr>
        <sz val="9"/>
        <rFont val="Calibri"/>
        <family val="2"/>
      </rPr>
      <t>(</t>
    </r>
    <r>
      <rPr>
        <sz val="9"/>
        <rFont val="ＭＳ Ｐゴシック"/>
        <family val="3"/>
        <charset val="128"/>
      </rPr>
      <t>特抽失敗時もそのまま返すこと</t>
    </r>
    <r>
      <rPr>
        <sz val="9"/>
        <rFont val="Calibri"/>
        <family val="2"/>
      </rPr>
      <t xml:space="preserve">)
</t>
    </r>
    <r>
      <rPr>
        <sz val="9"/>
        <rFont val="ＭＳ Ｐゴシック"/>
        <family val="3"/>
        <charset val="128"/>
      </rPr>
      <t>以下のログが</t>
    </r>
    <r>
      <rPr>
        <sz val="9"/>
        <rFont val="Calibri"/>
        <family val="2"/>
      </rPr>
      <t>MM</t>
    </r>
    <r>
      <rPr>
        <sz val="9"/>
        <rFont val="ＭＳ Ｐゴシック"/>
        <family val="3"/>
        <charset val="128"/>
      </rPr>
      <t xml:space="preserve">に出力されること
</t>
    </r>
    <r>
      <rPr>
        <sz val="9"/>
        <color rgb="FFFF0000"/>
        <rFont val="Calibri"/>
        <family val="2"/>
      </rPr>
      <t>WARN  [AimSyncService] () The template is already in Bison. but since diagnotes does not exist, only extract is performed</t>
    </r>
    <rPh sb="30" eb="32">
      <t>イカ</t>
    </rPh>
    <rPh sb="39" eb="41">
      <t>シュツリョク</t>
    </rPh>
    <phoneticPr fontId="2"/>
  </si>
  <si>
    <r>
      <rPr>
        <sz val="9"/>
        <rFont val="ＭＳ Ｐゴシック"/>
        <family val="3"/>
        <charset val="128"/>
      </rPr>
      <t>登録されている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にある　かつ　</t>
    </r>
    <r>
      <rPr>
        <sz val="9"/>
        <rFont val="Calibri"/>
        <family val="2"/>
      </rP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WAIT(0)</t>
    </r>
    <r>
      <rPr>
        <sz val="9"/>
        <rFont val="ＭＳ Ｐゴシック"/>
        <family val="3"/>
        <charset val="128"/>
      </rPr>
      <t>または</t>
    </r>
    <r>
      <rPr>
        <sz val="9"/>
        <rFont val="Calibri"/>
        <family val="2"/>
      </rPr>
      <t>EXEC(1)</t>
    </r>
    <rPh sb="0" eb="2">
      <t>トウロク</t>
    </rPh>
    <phoneticPr fontId="2"/>
  </si>
  <si>
    <t>リクエスト破棄（そもそも先行ジョブがエラーになるはず）</t>
    <phoneticPr fontId="2"/>
  </si>
  <si>
    <r>
      <rPr>
        <sz val="9"/>
        <rFont val="ＭＳ Ｐゴシック"/>
        <family val="3"/>
        <charset val="128"/>
      </rPr>
      <t>登録されている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にある　かつ　</t>
    </r>
    <r>
      <rPr>
        <sz val="9"/>
        <rFont val="Calibri"/>
        <family val="2"/>
      </rP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DONE(2)</t>
    </r>
    <rPh sb="0" eb="2">
      <t>トウロク</t>
    </rPh>
    <phoneticPr fontId="2"/>
  </si>
  <si>
    <t>DBから結果取得して返す</t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</si>
  <si>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3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Identify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retryFlag="true"</t>
    </r>
    <phoneticPr fontId="2"/>
  </si>
  <si>
    <r>
      <rPr>
        <sz val="9"/>
        <color rgb="FF333333"/>
        <rFont val="ＭＳ Ｐゴシック"/>
        <family val="3"/>
        <charset val="128"/>
      </rPr>
      <t>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ＭＳ Ｐゴシック"/>
        <family val="3"/>
        <charset val="128"/>
      </rPr>
      <t>が</t>
    </r>
    <r>
      <rPr>
        <sz val="9"/>
        <color rgb="FF333333"/>
        <rFont val="Calibri"/>
        <family val="2"/>
      </rPr>
      <t>JOB_QUEUE</t>
    </r>
    <r>
      <rPr>
        <sz val="9"/>
        <color rgb="FF333333"/>
        <rFont val="ＭＳ Ｐゴシック"/>
        <family val="3"/>
        <charset val="128"/>
      </rPr>
      <t>にない　かつ　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ＭＳ Ｐゴシック"/>
        <family val="3"/>
        <charset val="128"/>
      </rPr>
      <t>が</t>
    </r>
    <r>
      <rPr>
        <sz val="9"/>
        <color rgb="FF333333"/>
        <rFont val="Calibri"/>
        <family val="2"/>
      </rPr>
      <t>FE_JOB_QUEUE</t>
    </r>
    <r>
      <rPr>
        <sz val="9"/>
        <color rgb="FF333333"/>
        <rFont val="ＭＳ Ｐゴシック"/>
        <family val="3"/>
        <charset val="128"/>
      </rPr>
      <t>にない</t>
    </r>
    <rPh sb="0" eb="2">
      <t>タイショウ</t>
    </rPh>
    <phoneticPr fontId="2"/>
  </si>
  <si>
    <r>
      <rPr>
        <sz val="9"/>
        <rFont val="ＭＳ Ｐゴシック"/>
        <family val="3"/>
        <charset val="128"/>
      </rPr>
      <t>通常動作</t>
    </r>
    <r>
      <rPr>
        <sz val="9"/>
        <rFont val="Calibri"/>
        <family val="2"/>
      </rPr>
      <t>(IdentifyByURL)</t>
    </r>
    <r>
      <rPr>
        <sz val="9"/>
        <rFont val="ＭＳ Ｐゴシック"/>
        <family val="3"/>
        <charset val="128"/>
      </rPr>
      <t>すること</t>
    </r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</si>
  <si>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JOB_QUEUE</t>
    </r>
    <r>
      <rPr>
        <sz val="9"/>
        <rFont val="ＭＳ Ｐゴシック"/>
        <family val="3"/>
        <charset val="128"/>
      </rPr>
      <t>にない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にある　かつ　</t>
    </r>
    <r>
      <rPr>
        <sz val="9"/>
        <rFont val="Calibri"/>
        <family val="2"/>
      </rP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WAIT(0)</t>
    </r>
    <r>
      <rPr>
        <sz val="9"/>
        <rFont val="ＭＳ Ｐゴシック"/>
        <family val="3"/>
        <charset val="128"/>
      </rPr>
      <t>または</t>
    </r>
    <r>
      <rPr>
        <sz val="9"/>
        <rFont val="Calibri"/>
        <family val="2"/>
      </rPr>
      <t>EXEC(1)</t>
    </r>
    <phoneticPr fontId="2"/>
  </si>
  <si>
    <r>
      <t>MM</t>
    </r>
    <r>
      <rPr>
        <sz val="9"/>
        <rFont val="ＭＳ Ｐゴシック"/>
        <family val="3"/>
        <charset val="128"/>
      </rPr>
      <t xml:space="preserve">で以下のようなログが出て、リクエスト破棄すること
</t>
    </r>
    <r>
      <rPr>
        <sz val="9"/>
        <color rgb="FFFF0000"/>
        <rFont val="Calibri"/>
        <family val="2"/>
      </rPr>
      <t>WARN  [AimInquiryService] () For jobs with requestId = 'xxxxxxxxxxxxxxxxxxxxxxxxxxxxxx' and retryFlag = true, the preceding job is discarded because it is WAIT
 or EXEC.</t>
    </r>
    <rPh sb="3" eb="5">
      <t>イカ</t>
    </rPh>
    <rPh sb="12" eb="13">
      <t>デ</t>
    </rPh>
    <phoneticPr fontId="2"/>
  </si>
  <si>
    <r>
      <rPr>
        <sz val="9"/>
        <rFont val="ＭＳ Ｐゴシック"/>
        <family val="3"/>
        <charset val="128"/>
      </rPr>
      <t>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JOB_QUEUE</t>
    </r>
    <r>
      <rPr>
        <sz val="9"/>
        <rFont val="ＭＳ Ｐゴシック"/>
        <family val="3"/>
        <charset val="128"/>
      </rPr>
      <t>にない　かつ　対象</t>
    </r>
    <r>
      <rPr>
        <sz val="9"/>
        <rFont val="Calibri"/>
        <family val="2"/>
      </rPr>
      <t>JOB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FE_JOB_QUEUE</t>
    </r>
    <r>
      <rPr>
        <sz val="9"/>
        <rFont val="ＭＳ Ｐゴシック"/>
        <family val="3"/>
        <charset val="128"/>
      </rPr>
      <t>にある　かつ　</t>
    </r>
    <r>
      <rPr>
        <sz val="9"/>
        <rFont val="Calibri"/>
        <family val="2"/>
      </rPr>
      <t>JOB_STATE</t>
    </r>
    <r>
      <rPr>
        <sz val="9"/>
        <rFont val="ＭＳ Ｐゴシック"/>
        <family val="3"/>
        <charset val="128"/>
      </rPr>
      <t>が</t>
    </r>
    <r>
      <rPr>
        <sz val="9"/>
        <rFont val="Calibri"/>
        <family val="2"/>
      </rPr>
      <t>DONE(2)</t>
    </r>
    <phoneticPr fontId="2"/>
  </si>
  <si>
    <r>
      <rPr>
        <sz val="9"/>
        <rFont val="ＭＳ Ｐゴシック"/>
        <family val="3"/>
        <charset val="128"/>
      </rPr>
      <t>通常動作</t>
    </r>
    <r>
      <rPr>
        <sz val="9"/>
        <rFont val="Calibri"/>
        <family val="2"/>
      </rPr>
      <t>(IdentifyByRefId)</t>
    </r>
    <r>
      <rPr>
        <sz val="9"/>
        <rFont val="ＭＳ Ｐゴシック"/>
        <family val="3"/>
        <charset val="128"/>
      </rPr>
      <t>すること</t>
    </r>
    <phoneticPr fontId="2"/>
  </si>
  <si>
    <r>
      <rPr>
        <sz val="9"/>
        <color rgb="FF333333"/>
        <rFont val="Verdana"/>
        <family val="2"/>
      </rPr>
      <t>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JOB_QUEUE</t>
    </r>
    <r>
      <rPr>
        <sz val="9"/>
        <color rgb="FF333333"/>
        <rFont val="Verdana"/>
        <family val="2"/>
      </rPr>
      <t>にある　かつ　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FE_JOB_QUEUE</t>
    </r>
    <r>
      <rPr>
        <sz val="9"/>
        <color rgb="FF333333"/>
        <rFont val="Verdana"/>
        <family val="2"/>
      </rPr>
      <t>にない</t>
    </r>
  </si>
  <si>
    <r>
      <t>MM</t>
    </r>
    <r>
      <rPr>
        <sz val="9"/>
        <rFont val="ＭＳ Ｐゴシック"/>
        <family val="3"/>
        <charset val="128"/>
      </rPr>
      <t>で以下のログが出力され、照合せずに</t>
    </r>
    <r>
      <rPr>
        <sz val="9"/>
        <rFont val="Calibri"/>
        <family val="2"/>
      </rPr>
      <t>DB</t>
    </r>
    <r>
      <rPr>
        <sz val="9"/>
        <rFont val="ＭＳ Ｐゴシック"/>
        <family val="3"/>
        <charset val="128"/>
      </rPr>
      <t xml:space="preserve">から結果を取得して返すこと
</t>
    </r>
    <r>
      <rPr>
        <sz val="9"/>
        <color rgb="FFFF0000"/>
        <rFont val="Calibri"/>
        <family val="2"/>
      </rPr>
      <t>INFO  [AimInquiryService] () There is a result in mm db for requestId:xxxxxxxxxxxxxxxxxxxxxxxxxxx, get it's result from db..</t>
    </r>
    <rPh sb="3" eb="5">
      <t>イカ</t>
    </rPh>
    <rPh sb="9" eb="11">
      <t>シュツリョク</t>
    </rPh>
    <rPh sb="14" eb="16">
      <t>ショウゴウ</t>
    </rPh>
    <phoneticPr fontId="2"/>
  </si>
  <si>
    <r>
      <rPr>
        <sz val="9"/>
        <color rgb="FF333333"/>
        <rFont val="Verdana"/>
        <family val="2"/>
      </rPr>
      <t>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JOB_QUEUE</t>
    </r>
    <r>
      <rPr>
        <sz val="9"/>
        <color rgb="FF333333"/>
        <rFont val="Verdana"/>
        <family val="2"/>
      </rPr>
      <t>にある　かつ　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FE_JOB_QUEUE</t>
    </r>
    <r>
      <rPr>
        <sz val="9"/>
        <color rgb="FF333333"/>
        <rFont val="Verdana"/>
        <family val="2"/>
      </rPr>
      <t>にある　かつ　</t>
    </r>
    <r>
      <rPr>
        <sz val="9"/>
        <color rgb="FF333333"/>
        <rFont val="Calibri"/>
        <family val="2"/>
      </rPr>
      <t>JOB_STATE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WAIT(0)</t>
    </r>
    <r>
      <rPr>
        <sz val="9"/>
        <color rgb="FF333333"/>
        <rFont val="Verdana"/>
        <family val="2"/>
      </rPr>
      <t>または</t>
    </r>
    <r>
      <rPr>
        <sz val="9"/>
        <color rgb="FF333333"/>
        <rFont val="Calibri"/>
        <family val="2"/>
      </rPr>
      <t>EXEC(1)</t>
    </r>
  </si>
  <si>
    <r>
      <rPr>
        <sz val="9"/>
        <color rgb="FF333333"/>
        <rFont val="Verdana"/>
        <family val="2"/>
      </rPr>
      <t>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JOB_QUEUE</t>
    </r>
    <r>
      <rPr>
        <sz val="9"/>
        <color rgb="FF333333"/>
        <rFont val="Verdana"/>
        <family val="2"/>
      </rPr>
      <t>にある　かつ　対象</t>
    </r>
    <r>
      <rPr>
        <sz val="9"/>
        <color rgb="FF333333"/>
        <rFont val="Calibri"/>
        <family val="2"/>
      </rPr>
      <t>JOB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FE_JOB_QUEUE</t>
    </r>
    <r>
      <rPr>
        <sz val="9"/>
        <color rgb="FF333333"/>
        <rFont val="Verdana"/>
        <family val="2"/>
      </rPr>
      <t>にある　かつ　</t>
    </r>
    <r>
      <rPr>
        <sz val="9"/>
        <color rgb="FF333333"/>
        <rFont val="Calibri"/>
        <family val="2"/>
      </rPr>
      <t>JOB_STATE</t>
    </r>
    <r>
      <rPr>
        <sz val="9"/>
        <color rgb="FF333333"/>
        <rFont val="Verdana"/>
        <family val="2"/>
      </rPr>
      <t>が</t>
    </r>
    <r>
      <rPr>
        <sz val="9"/>
        <color rgb="FF333333"/>
        <rFont val="Calibri"/>
        <family val="2"/>
      </rPr>
      <t>DONE(2)</t>
    </r>
  </si>
  <si>
    <r>
      <rPr>
        <sz val="14"/>
        <rFont val="ＭＳ Ｐゴシック"/>
        <family val="3"/>
        <charset val="128"/>
      </rPr>
      <t>シナリオ</t>
    </r>
    <r>
      <rPr>
        <sz val="14"/>
        <rFont val="Calibri"/>
        <family val="2"/>
      </rPr>
      <t xml:space="preserve"> 4 </t>
    </r>
    <r>
      <rPr>
        <sz val="14"/>
        <rFont val="ＭＳ Ｐゴシック"/>
        <family val="3"/>
        <charset val="128"/>
      </rPr>
      <t>－</t>
    </r>
    <r>
      <rPr>
        <sz val="14"/>
        <rFont val="Calibri"/>
        <family val="2"/>
      </rPr>
      <t xml:space="preserve"> Delete</t>
    </r>
    <r>
      <rPr>
        <sz val="14"/>
        <rFont val="ＭＳ Ｐゴシック"/>
        <family val="3"/>
        <charset val="128"/>
      </rPr>
      <t>　</t>
    </r>
    <r>
      <rPr>
        <sz val="14"/>
        <color rgb="FFFF0000"/>
        <rFont val="Calibri"/>
        <family val="2"/>
      </rPr>
      <t>retryFlag="true"</t>
    </r>
    <phoneticPr fontId="2"/>
  </si>
  <si>
    <r>
      <rPr>
        <sz val="9"/>
        <rFont val="ＭＳ Ｐゴシック"/>
        <family val="3"/>
        <charset val="128"/>
      </rPr>
      <t>削除対象が</t>
    </r>
    <r>
      <rPr>
        <sz val="9"/>
        <rFont val="Calibri"/>
        <family val="2"/>
      </rPr>
      <t>PERSON_BIO</t>
    </r>
    <r>
      <rPr>
        <sz val="9"/>
        <rFont val="ＭＳ Ｐゴシック"/>
        <family val="3"/>
        <charset val="128"/>
      </rPr>
      <t>にない</t>
    </r>
    <rPh sb="0" eb="2">
      <t>サクジョ</t>
    </rPh>
    <phoneticPr fontId="2"/>
  </si>
  <si>
    <t>ジョブは成功としてかえって来ること</t>
    <rPh sb="4" eb="6">
      <t>セイコウ</t>
    </rPh>
    <rPh sb="13" eb="14">
      <t>ク</t>
    </rPh>
    <phoneticPr fontId="2"/>
  </si>
  <si>
    <r>
      <rPr>
        <sz val="9"/>
        <rFont val="ＭＳ Ｐゴシック"/>
        <family val="3"/>
        <charset val="128"/>
      </rPr>
      <t>削除対象が</t>
    </r>
    <r>
      <rPr>
        <sz val="9"/>
        <rFont val="Calibri"/>
        <family val="2"/>
      </rPr>
      <t>PERSON_BIO</t>
    </r>
    <r>
      <rPr>
        <sz val="9"/>
        <rFont val="ＭＳ Ｐゴシック"/>
        <family val="3"/>
        <charset val="128"/>
      </rPr>
      <t>にある</t>
    </r>
    <rPh sb="0" eb="2">
      <t>サクジョ</t>
    </rPh>
    <phoneticPr fontId="2"/>
  </si>
  <si>
    <t>通常動作すること</t>
    <phoneticPr fontId="2"/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</si>
  <si>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(MM</t>
    </r>
    <r>
      <rPr>
        <u/>
        <sz val="11"/>
        <color rgb="FF0000FF"/>
        <rFont val="ＭＳ Ｐゴシック"/>
        <family val="3"/>
        <charset val="128"/>
      </rPr>
      <t>ジョブリトライ</t>
    </r>
    <r>
      <rPr>
        <u/>
        <sz val="11"/>
        <color rgb="FF0000FF"/>
        <rFont val="Calibri"/>
        <family val="2"/>
      </rPr>
      <t>)</t>
    </r>
    <phoneticPr fontId="2"/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</si>
  <si>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リクエストジョブリトライ</t>
    </r>
    <r>
      <rPr>
        <u/>
        <sz val="11"/>
        <color rgb="FF0000FF"/>
        <rFont val="Calibri"/>
        <family val="2"/>
      </rPr>
      <t>)</t>
    </r>
    <phoneticPr fontId="2"/>
  </si>
  <si>
    <t>watanabe</t>
    <phoneticPr fontId="2"/>
  </si>
  <si>
    <t>可用性（リクエストジョブリトライ）追加</t>
    <rPh sb="0" eb="3">
      <t>カヨウセイ</t>
    </rPh>
    <rPh sb="17" eb="19">
      <t>ツイカ</t>
    </rPh>
    <phoneticPr fontId="2"/>
  </si>
  <si>
    <t>大森</t>
    <rPh sb="0" eb="2">
      <t>オオモリ</t>
    </rPh>
    <phoneticPr fontId="2"/>
  </si>
  <si>
    <r>
      <rPr>
        <u/>
        <sz val="11"/>
        <color rgb="FF0000FF"/>
        <rFont val="ＭＳ Ｐゴシック"/>
        <family val="3"/>
        <charset val="128"/>
      </rPr>
      <t>可用性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ＭＳ Ｐゴシック"/>
        <family val="3"/>
        <charset val="128"/>
      </rPr>
      <t>マルチ</t>
    </r>
    <r>
      <rPr>
        <u/>
        <sz val="11"/>
        <color rgb="FF0000FF"/>
        <rFont val="Calibri"/>
        <family val="2"/>
      </rPr>
      <t>SB)</t>
    </r>
    <phoneticPr fontId="2"/>
  </si>
  <si>
    <t>#19157</t>
    <phoneticPr fontId="2"/>
  </si>
  <si>
    <r>
      <rPr>
        <sz val="9"/>
        <rFont val="ＭＳ Ｐゴシック"/>
        <family val="3"/>
        <charset val="128"/>
      </rPr>
      <t>・</t>
    </r>
    <r>
      <rPr>
        <sz val="9"/>
        <rFont val="Calibri"/>
        <family val="2"/>
      </rPr>
      <t xml:space="preserve"> SB-2 </t>
    </r>
    <r>
      <rPr>
        <sz val="9"/>
        <rFont val="ＭＳ Ｐゴシック"/>
        <family val="3"/>
        <charset val="128"/>
      </rPr>
      <t>のセグメントキャッチアップで同期がとれる</t>
    </r>
    <rPh sb="21" eb="23">
      <t>ドウキ</t>
    </rPh>
    <phoneticPr fontId="2"/>
  </si>
  <si>
    <t>#19135</t>
    <phoneticPr fontId="2"/>
  </si>
  <si>
    <t>watanabe</t>
    <phoneticPr fontId="2"/>
  </si>
  <si>
    <t>watanabe</t>
    <phoneticPr fontId="2"/>
  </si>
  <si>
    <t>－</t>
  </si>
  <si>
    <r>
      <t>MU1</t>
    </r>
    <r>
      <rPr>
        <sz val="11"/>
        <rFont val="ＭＳ Ｐゴシック"/>
        <family val="3"/>
        <charset val="128"/>
      </rPr>
      <t>台構成のため省略</t>
    </r>
    <rPh sb="3" eb="4">
      <t>ダイ</t>
    </rPh>
    <rPh sb="4" eb="6">
      <t>コウセイ</t>
    </rPh>
    <rPh sb="9" eb="11">
      <t>ショウリャク</t>
    </rPh>
    <phoneticPr fontId="2"/>
  </si>
  <si>
    <t>skip</t>
    <phoneticPr fontId="2"/>
  </si>
  <si>
    <t>SB-1 KILL</t>
    <phoneticPr fontId="2"/>
  </si>
  <si>
    <t>watanabe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</si>
</sst>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m/d/yyyy"/>
    <numFmt numFmtId="178" formatCode="\(0\)"/>
    <numFmt numFmtId="179" formatCode="m/d;@"/>
    <numFmt numFmtId="180" formatCode="#,##0_ ;[Red]\-#,##0\ "/>
    <numFmt numFmtId="181" formatCode="0.0&quot; M&quot;"/>
    <numFmt numFmtId="182" formatCode="0.0"/>
    <numFmt numFmtId="183" formatCode="0.0&quot; B&quot;"/>
    <numFmt numFmtId="184" formatCode="#0&quot;K CPS&quot;"/>
    <numFmt numFmtId="185" formatCode="0_);[Red]\(0\)"/>
    <numFmt numFmtId="186" formatCode="0_ "/>
    <numFmt numFmtId="187" formatCode="#&quot; K&quot;"/>
    <numFmt numFmtId="188" formatCode="yyyy\-mm\-dd"/>
    <numFmt numFmtId="189" formatCode="&quot;保証日数N&quot;\ 0"/>
  </numFmts>
  <fonts count="53">
    <font>
      <sz val="11"/>
      <name val="IPAPGothic"/>
      <family val="2"/>
    </font>
    <font>
      <sz val="9"/>
      <name val="Calibri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IPAPGothic"/>
      <family val="2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u/>
      <sz val="8.25"/>
      <color rgb="FF0000FF"/>
      <name val="ＭＳ Ｐゴシック"/>
      <family val="3"/>
      <charset val="128"/>
    </font>
    <font>
      <u/>
      <sz val="12"/>
      <color rgb="FF0000FF"/>
      <name val="Calibri"/>
      <family val="2"/>
    </font>
    <font>
      <sz val="10"/>
      <name val="ＭＳ Ｐ明朝"/>
      <family val="1"/>
      <charset val="128"/>
    </font>
    <font>
      <sz val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ＭＳ Ｐゴシック"/>
      <family val="3"/>
      <charset val="128"/>
    </font>
    <font>
      <sz val="11"/>
      <color theme="0"/>
      <name val="Calibri"/>
      <family val="2"/>
    </font>
    <font>
      <sz val="11"/>
      <color theme="0"/>
      <name val="ＭＳ Ｐゴシック"/>
      <family val="3"/>
      <charset val="128"/>
    </font>
    <font>
      <sz val="9"/>
      <color theme="0"/>
      <name val="Calibri"/>
      <family val="2"/>
    </font>
    <font>
      <sz val="11"/>
      <color rgb="FF000000"/>
      <name val="ＭＳ Ｐゴシック"/>
      <family val="3"/>
      <charset val="128"/>
    </font>
    <font>
      <b/>
      <sz val="9"/>
      <name val="Calibri"/>
      <family val="2"/>
    </font>
    <font>
      <b/>
      <sz val="11"/>
      <color rgb="FFFF0000"/>
      <name val="Calibri"/>
      <family val="2"/>
    </font>
    <font>
      <sz val="14"/>
      <name val="Calibri"/>
      <family val="2"/>
    </font>
    <font>
      <sz val="14"/>
      <name val="ＭＳ Ｐゴシック"/>
      <family val="3"/>
      <charset val="128"/>
    </font>
    <font>
      <sz val="9"/>
      <color rgb="FFFF0000"/>
      <name val="Calibri"/>
      <family val="2"/>
    </font>
    <font>
      <sz val="9"/>
      <color rgb="FFFF0000"/>
      <name val="ＭＳ Ｐゴシック"/>
      <family val="3"/>
      <charset val="128"/>
    </font>
    <font>
      <sz val="14"/>
      <color theme="8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9"/>
      <color rgb="FF0070C0"/>
      <name val="ＭＳ Ｐゴシック"/>
      <family val="3"/>
      <charset val="128"/>
    </font>
    <font>
      <sz val="14"/>
      <color rgb="FFFF0000"/>
      <name val="Calibri"/>
      <family val="2"/>
    </font>
    <font>
      <sz val="11"/>
      <color theme="0"/>
      <name val="IPAPGothic"/>
      <family val="2"/>
    </font>
    <font>
      <b/>
      <sz val="11"/>
      <color rgb="FF000000"/>
      <name val="ＭＳ Ｐゴシック"/>
      <family val="3"/>
      <charset val="128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  <charset val="128"/>
    </font>
    <font>
      <b/>
      <sz val="1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11"/>
      <color rgb="FF0000FF"/>
      <name val="Calibri"/>
      <family val="2"/>
    </font>
    <font>
      <sz val="9"/>
      <name val="Wingdings"/>
      <charset val="2"/>
    </font>
    <font>
      <b/>
      <sz val="12"/>
      <name val="Calibri"/>
      <family val="2"/>
    </font>
    <font>
      <b/>
      <sz val="12"/>
      <name val="ＭＳ Ｐゴシック"/>
      <family val="3"/>
      <charset val="128"/>
    </font>
    <font>
      <b/>
      <sz val="12"/>
      <color rgb="FFFF0000"/>
      <name val="Calibri"/>
      <family val="2"/>
    </font>
    <font>
      <sz val="9"/>
      <color rgb="FF333333"/>
      <name val="Calibri"/>
      <family val="2"/>
    </font>
    <font>
      <sz val="9"/>
      <color rgb="FF333333"/>
      <name val="ＭＳ Ｐゴシック"/>
      <family val="3"/>
      <charset val="128"/>
    </font>
    <font>
      <sz val="9"/>
      <color rgb="FF333333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rgb="FFDBEEF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38" fontId="4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10" fillId="0" borderId="0" applyBorder="0" applyProtection="0"/>
    <xf numFmtId="0" fontId="5" fillId="15" borderId="48" applyNumberFormat="0" applyFont="0" applyAlignment="0" applyProtection="0">
      <alignment vertical="center"/>
    </xf>
    <xf numFmtId="0" fontId="40" fillId="0" borderId="0"/>
  </cellStyleXfs>
  <cellXfs count="28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6" fillId="0" borderId="18" xfId="1" applyFont="1" applyBorder="1"/>
    <xf numFmtId="0" fontId="6" fillId="0" borderId="19" xfId="1" applyFont="1" applyBorder="1"/>
    <xf numFmtId="0" fontId="6" fillId="0" borderId="0" xfId="1" applyFont="1"/>
    <xf numFmtId="0" fontId="6" fillId="0" borderId="22" xfId="1" applyFont="1" applyBorder="1" applyAlignment="1"/>
    <xf numFmtId="0" fontId="8" fillId="3" borderId="1" xfId="1" applyFont="1" applyFill="1" applyBorder="1" applyAlignment="1">
      <alignment horizontal="center" wrapText="1"/>
    </xf>
    <xf numFmtId="0" fontId="8" fillId="4" borderId="1" xfId="1" applyFont="1" applyFill="1" applyBorder="1" applyAlignment="1">
      <alignment horizontal="center" wrapText="1"/>
    </xf>
    <xf numFmtId="0" fontId="8" fillId="4" borderId="1" xfId="1" applyFont="1" applyFill="1" applyBorder="1" applyAlignment="1">
      <alignment horizontal="center"/>
    </xf>
    <xf numFmtId="38" fontId="8" fillId="4" borderId="1" xfId="2" applyFont="1" applyFill="1" applyBorder="1" applyAlignment="1">
      <alignment horizontal="center" wrapText="1"/>
    </xf>
    <xf numFmtId="0" fontId="8" fillId="5" borderId="1" xfId="1" applyFont="1" applyFill="1" applyBorder="1" applyAlignment="1">
      <alignment horizontal="center" wrapText="1"/>
    </xf>
    <xf numFmtId="0" fontId="8" fillId="5" borderId="1" xfId="1" applyFont="1" applyFill="1" applyBorder="1" applyAlignment="1">
      <alignment horizontal="center"/>
    </xf>
    <xf numFmtId="38" fontId="8" fillId="5" borderId="1" xfId="2" applyFont="1" applyFill="1" applyBorder="1" applyAlignment="1">
      <alignment horizontal="center" wrapText="1"/>
    </xf>
    <xf numFmtId="0" fontId="8" fillId="6" borderId="1" xfId="1" applyFont="1" applyFill="1" applyBorder="1" applyAlignment="1">
      <alignment horizontal="center" wrapText="1"/>
    </xf>
    <xf numFmtId="0" fontId="8" fillId="6" borderId="1" xfId="1" applyFont="1" applyFill="1" applyBorder="1" applyAlignment="1">
      <alignment horizontal="center"/>
    </xf>
    <xf numFmtId="38" fontId="8" fillId="6" borderId="1" xfId="2" applyFont="1" applyFill="1" applyBorder="1" applyAlignment="1">
      <alignment horizontal="center" wrapText="1"/>
    </xf>
    <xf numFmtId="0" fontId="8" fillId="7" borderId="1" xfId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 wrapText="1"/>
    </xf>
    <xf numFmtId="38" fontId="8" fillId="7" borderId="1" xfId="2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/>
    </xf>
    <xf numFmtId="0" fontId="6" fillId="0" borderId="1" xfId="1" applyFont="1" applyFill="1" applyBorder="1"/>
    <xf numFmtId="178" fontId="6" fillId="0" borderId="1" xfId="1" applyNumberFormat="1" applyFont="1" applyFill="1" applyBorder="1"/>
    <xf numFmtId="0" fontId="7" fillId="0" borderId="1" xfId="1" applyFont="1" applyFill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6" fillId="0" borderId="27" xfId="1" applyFont="1" applyBorder="1"/>
    <xf numFmtId="178" fontId="6" fillId="0" borderId="27" xfId="1" applyNumberFormat="1" applyFont="1" applyBorder="1"/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/>
    <xf numFmtId="0" fontId="11" fillId="0" borderId="0" xfId="4" applyFont="1" applyBorder="1" applyProtection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179" fontId="13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3" fillId="0" borderId="0" xfId="0" applyFont="1" applyAlignment="1"/>
    <xf numFmtId="0" fontId="13" fillId="0" borderId="1" xfId="0" applyFont="1" applyBorder="1" applyAlignment="1">
      <alignment horizontal="center"/>
    </xf>
    <xf numFmtId="0" fontId="1" fillId="0" borderId="0" xfId="0" applyFont="1"/>
    <xf numFmtId="179" fontId="1" fillId="0" borderId="0" xfId="0" applyNumberFormat="1" applyFont="1" applyAlignment="1">
      <alignment horizontal="center"/>
    </xf>
    <xf numFmtId="0" fontId="14" fillId="0" borderId="0" xfId="0" applyFont="1"/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31" xfId="3" applyNumberFormat="1" applyFont="1" applyBorder="1" applyAlignment="1"/>
    <xf numFmtId="0" fontId="15" fillId="0" borderId="32" xfId="3" applyNumberFormat="1" applyFont="1" applyBorder="1" applyAlignment="1"/>
    <xf numFmtId="0" fontId="15" fillId="0" borderId="33" xfId="0" applyFont="1" applyBorder="1"/>
    <xf numFmtId="0" fontId="1" fillId="0" borderId="19" xfId="0" applyFont="1" applyBorder="1" applyAlignment="1"/>
    <xf numFmtId="178" fontId="13" fillId="0" borderId="13" xfId="0" applyNumberFormat="1" applyFont="1" applyBorder="1" applyAlignment="1">
      <alignment horizontal="center"/>
    </xf>
    <xf numFmtId="0" fontId="13" fillId="0" borderId="19" xfId="0" applyFont="1" applyBorder="1" applyAlignment="1">
      <alignment vertical="center"/>
    </xf>
    <xf numFmtId="0" fontId="15" fillId="0" borderId="0" xfId="0" applyFont="1"/>
    <xf numFmtId="0" fontId="15" fillId="0" borderId="34" xfId="3" applyNumberFormat="1" applyFont="1" applyBorder="1" applyAlignment="1"/>
    <xf numFmtId="0" fontId="15" fillId="0" borderId="35" xfId="3" applyNumberFormat="1" applyFont="1" applyBorder="1" applyAlignment="1"/>
    <xf numFmtId="0" fontId="16" fillId="0" borderId="0" xfId="0" applyFont="1"/>
    <xf numFmtId="0" fontId="18" fillId="8" borderId="40" xfId="0" applyFont="1" applyFill="1" applyBorder="1" applyAlignment="1">
      <alignment horizontal="center"/>
    </xf>
    <xf numFmtId="0" fontId="20" fillId="8" borderId="40" xfId="0" applyFont="1" applyFill="1" applyBorder="1" applyAlignment="1">
      <alignment horizontal="center"/>
    </xf>
    <xf numFmtId="0" fontId="15" fillId="0" borderId="0" xfId="0" applyFont="1" applyAlignment="1"/>
    <xf numFmtId="0" fontId="15" fillId="0" borderId="33" xfId="0" applyFont="1" applyBorder="1" applyAlignment="1"/>
    <xf numFmtId="0" fontId="1" fillId="10" borderId="27" xfId="0" applyFont="1" applyFill="1" applyBorder="1" applyAlignment="1">
      <alignment vertical="top"/>
    </xf>
    <xf numFmtId="0" fontId="1" fillId="10" borderId="25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vertical="top"/>
    </xf>
    <xf numFmtId="179" fontId="1" fillId="10" borderId="27" xfId="0" applyNumberFormat="1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5" fillId="9" borderId="27" xfId="0" applyFont="1" applyFill="1" applyBorder="1"/>
    <xf numFmtId="179" fontId="15" fillId="9" borderId="27" xfId="0" applyNumberFormat="1" applyFont="1" applyFill="1" applyBorder="1"/>
    <xf numFmtId="0" fontId="16" fillId="9" borderId="27" xfId="0" applyFont="1" applyFill="1" applyBorder="1"/>
    <xf numFmtId="179" fontId="15" fillId="0" borderId="0" xfId="0" applyNumberFormat="1" applyFont="1"/>
    <xf numFmtId="180" fontId="1" fillId="0" borderId="1" xfId="0" applyNumberFormat="1" applyFont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10" borderId="2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5" fillId="9" borderId="2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1" xfId="0" quotePrefix="1" applyFont="1" applyBorder="1" applyAlignment="1">
      <alignment vertical="center" wrapText="1"/>
    </xf>
    <xf numFmtId="0" fontId="24" fillId="10" borderId="26" xfId="0" applyFont="1" applyFill="1" applyBorder="1" applyAlignment="1">
      <alignment horizontal="center" vertical="top"/>
    </xf>
    <xf numFmtId="0" fontId="29" fillId="0" borderId="0" xfId="0" applyFont="1" applyAlignment="1"/>
    <xf numFmtId="0" fontId="29" fillId="0" borderId="0" xfId="0" applyFont="1"/>
    <xf numFmtId="0" fontId="30" fillId="0" borderId="0" xfId="0" applyFont="1"/>
    <xf numFmtId="0" fontId="24" fillId="10" borderId="43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wrapText="1"/>
    </xf>
    <xf numFmtId="0" fontId="24" fillId="10" borderId="26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0" fontId="25" fillId="10" borderId="25" xfId="0" applyFont="1" applyFill="1" applyBorder="1" applyAlignment="1">
      <alignment vertical="top"/>
    </xf>
    <xf numFmtId="0" fontId="22" fillId="10" borderId="25" xfId="0" applyFont="1" applyFill="1" applyBorder="1" applyAlignment="1">
      <alignment vertical="top"/>
    </xf>
    <xf numFmtId="0" fontId="1" fillId="14" borderId="1" xfId="0" applyFont="1" applyFill="1" applyBorder="1" applyAlignment="1">
      <alignment horizontal="left" vertical="top" wrapText="1"/>
    </xf>
    <xf numFmtId="0" fontId="18" fillId="8" borderId="37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wrapText="1"/>
    </xf>
    <xf numFmtId="0" fontId="24" fillId="10" borderId="25" xfId="0" applyFont="1" applyFill="1" applyBorder="1" applyAlignment="1">
      <alignment vertical="top"/>
    </xf>
    <xf numFmtId="0" fontId="24" fillId="10" borderId="26" xfId="0" applyFont="1" applyFill="1" applyBorder="1" applyAlignment="1">
      <alignment vertical="top"/>
    </xf>
    <xf numFmtId="0" fontId="18" fillId="8" borderId="45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vertical="center" wrapText="1"/>
    </xf>
    <xf numFmtId="0" fontId="24" fillId="10" borderId="43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6" fillId="0" borderId="1" xfId="0" quotePrefix="1" applyFont="1" applyBorder="1" applyAlignment="1">
      <alignment horizontal="center" vertical="top" wrapText="1"/>
    </xf>
    <xf numFmtId="0" fontId="24" fillId="10" borderId="25" xfId="0" applyFont="1" applyFill="1" applyBorder="1" applyAlignment="1">
      <alignment vertical="top"/>
    </xf>
    <xf numFmtId="0" fontId="24" fillId="10" borderId="26" xfId="0" applyFont="1" applyFill="1" applyBorder="1" applyAlignment="1">
      <alignment vertical="top"/>
    </xf>
    <xf numFmtId="0" fontId="35" fillId="0" borderId="0" xfId="0" applyFont="1"/>
    <xf numFmtId="0" fontId="1" fillId="0" borderId="2" xfId="0" applyFont="1" applyBorder="1" applyAlignment="1">
      <alignment horizontal="center" vertical="center" wrapText="1"/>
    </xf>
    <xf numFmtId="0" fontId="36" fillId="0" borderId="0" xfId="0" applyFont="1"/>
    <xf numFmtId="0" fontId="30" fillId="0" borderId="0" xfId="0" applyFont="1" applyAlignment="1">
      <alignment horizontal="center"/>
    </xf>
    <xf numFmtId="181" fontId="3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38" fontId="30" fillId="0" borderId="0" xfId="0" applyNumberFormat="1" applyFont="1" applyAlignment="1">
      <alignment horizontal="center"/>
    </xf>
    <xf numFmtId="0" fontId="31" fillId="11" borderId="1" xfId="0" applyFont="1" applyFill="1" applyBorder="1"/>
    <xf numFmtId="0" fontId="31" fillId="11" borderId="13" xfId="0" applyFont="1" applyFill="1" applyBorder="1"/>
    <xf numFmtId="0" fontId="31" fillId="11" borderId="2" xfId="0" applyFont="1" applyFill="1" applyBorder="1"/>
    <xf numFmtId="0" fontId="31" fillId="11" borderId="24" xfId="0" applyFont="1" applyFill="1" applyBorder="1"/>
    <xf numFmtId="181" fontId="29" fillId="15" borderId="1" xfId="5" applyNumberFormat="1" applyFont="1" applyBorder="1" applyAlignment="1">
      <alignment horizontal="center"/>
    </xf>
    <xf numFmtId="0" fontId="37" fillId="17" borderId="1" xfId="0" applyFont="1" applyFill="1" applyBorder="1" applyAlignment="1">
      <alignment horizontal="center"/>
    </xf>
    <xf numFmtId="181" fontId="30" fillId="15" borderId="1" xfId="5" applyNumberFormat="1" applyFont="1" applyBorder="1" applyAlignment="1">
      <alignment horizontal="center"/>
    </xf>
    <xf numFmtId="187" fontId="30" fillId="18" borderId="1" xfId="0" applyNumberFormat="1" applyFont="1" applyFill="1" applyBorder="1" applyAlignment="1">
      <alignment horizontal="center"/>
    </xf>
    <xf numFmtId="183" fontId="30" fillId="18" borderId="1" xfId="0" applyNumberFormat="1" applyFont="1" applyFill="1" applyBorder="1" applyAlignment="1">
      <alignment horizontal="center"/>
    </xf>
    <xf numFmtId="38" fontId="30" fillId="18" borderId="1" xfId="3" applyFont="1" applyFill="1" applyBorder="1" applyAlignment="1">
      <alignment horizontal="center"/>
    </xf>
    <xf numFmtId="186" fontId="30" fillId="18" borderId="24" xfId="0" applyNumberFormat="1" applyFont="1" applyFill="1" applyBorder="1" applyAlignment="1">
      <alignment horizontal="center"/>
    </xf>
    <xf numFmtId="0" fontId="30" fillId="18" borderId="1" xfId="0" applyFont="1" applyFill="1" applyBorder="1" applyAlignment="1">
      <alignment horizontal="center"/>
    </xf>
    <xf numFmtId="0" fontId="30" fillId="19" borderId="1" xfId="0" applyFont="1" applyFill="1" applyBorder="1" applyAlignment="1">
      <alignment horizontal="center"/>
    </xf>
    <xf numFmtId="184" fontId="30" fillId="15" borderId="1" xfId="5" applyNumberFormat="1" applyFont="1" applyBorder="1" applyAlignment="1">
      <alignment horizontal="center"/>
    </xf>
    <xf numFmtId="182" fontId="37" fillId="16" borderId="2" xfId="0" applyNumberFormat="1" applyFont="1" applyFill="1" applyBorder="1" applyAlignment="1">
      <alignment horizontal="center"/>
    </xf>
    <xf numFmtId="38" fontId="37" fillId="16" borderId="2" xfId="0" applyNumberFormat="1" applyFont="1" applyFill="1" applyBorder="1" applyAlignment="1">
      <alignment horizontal="center"/>
    </xf>
    <xf numFmtId="0" fontId="37" fillId="16" borderId="1" xfId="0" applyFont="1" applyFill="1" applyBorder="1" applyAlignment="1">
      <alignment horizontal="center"/>
    </xf>
    <xf numFmtId="1" fontId="37" fillId="16" borderId="1" xfId="0" applyNumberFormat="1" applyFont="1" applyFill="1" applyBorder="1" applyAlignment="1">
      <alignment horizontal="center"/>
    </xf>
    <xf numFmtId="0" fontId="30" fillId="19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 wrapText="1"/>
    </xf>
    <xf numFmtId="9" fontId="30" fillId="15" borderId="1" xfId="5" applyNumberFormat="1" applyFont="1" applyBorder="1" applyAlignment="1">
      <alignment horizontal="center"/>
    </xf>
    <xf numFmtId="0" fontId="30" fillId="15" borderId="1" xfId="5" applyFont="1" applyBorder="1" applyAlignment="1">
      <alignment horizontal="center"/>
    </xf>
    <xf numFmtId="0" fontId="31" fillId="11" borderId="23" xfId="0" applyFont="1" applyFill="1" applyBorder="1"/>
    <xf numFmtId="0" fontId="30" fillId="18" borderId="23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10" borderId="43" xfId="0" applyFont="1" applyFill="1" applyBorder="1" applyAlignment="1">
      <alignment horizontal="center" vertical="center"/>
    </xf>
    <xf numFmtId="0" fontId="15" fillId="9" borderId="27" xfId="0" applyFont="1" applyFill="1" applyBorder="1" applyAlignment="1">
      <alignment horizontal="center" vertical="center"/>
    </xf>
    <xf numFmtId="38" fontId="37" fillId="16" borderId="1" xfId="0" applyNumberFormat="1" applyFont="1" applyFill="1" applyBorder="1" applyAlignment="1">
      <alignment horizontal="center"/>
    </xf>
    <xf numFmtId="56" fontId="40" fillId="0" borderId="0" xfId="6" applyNumberFormat="1"/>
    <xf numFmtId="56" fontId="40" fillId="0" borderId="0" xfId="6" applyNumberFormat="1" applyAlignment="1">
      <alignment horizontal="center"/>
    </xf>
    <xf numFmtId="0" fontId="40" fillId="0" borderId="0" xfId="6" applyAlignment="1">
      <alignment horizontal="left"/>
    </xf>
    <xf numFmtId="0" fontId="40" fillId="0" borderId="0" xfId="6" applyAlignment="1">
      <alignment horizontal="center"/>
    </xf>
    <xf numFmtId="185" fontId="40" fillId="0" borderId="0" xfId="6" applyNumberFormat="1" applyAlignment="1">
      <alignment horizontal="center"/>
    </xf>
    <xf numFmtId="0" fontId="40" fillId="0" borderId="0" xfId="6"/>
    <xf numFmtId="188" fontId="42" fillId="0" borderId="0" xfId="6" applyNumberFormat="1" applyFont="1"/>
    <xf numFmtId="188" fontId="42" fillId="0" borderId="0" xfId="6" applyNumberFormat="1" applyFont="1" applyAlignment="1">
      <alignment horizontal="center"/>
    </xf>
    <xf numFmtId="189" fontId="40" fillId="0" borderId="0" xfId="6" applyNumberFormat="1" applyAlignment="1">
      <alignment horizontal="center"/>
    </xf>
    <xf numFmtId="0" fontId="42" fillId="0" borderId="0" xfId="6" applyFont="1" applyAlignment="1">
      <alignment horizontal="center"/>
    </xf>
    <xf numFmtId="185" fontId="42" fillId="0" borderId="0" xfId="6" applyNumberFormat="1" applyFont="1" applyAlignment="1">
      <alignment horizontal="center"/>
    </xf>
    <xf numFmtId="185" fontId="43" fillId="20" borderId="0" xfId="6" applyNumberFormat="1" applyFont="1" applyFill="1" applyAlignment="1">
      <alignment horizontal="center"/>
    </xf>
    <xf numFmtId="185" fontId="40" fillId="20" borderId="0" xfId="6" applyNumberFormat="1" applyFill="1" applyAlignment="1">
      <alignment horizontal="center"/>
    </xf>
    <xf numFmtId="185" fontId="43" fillId="21" borderId="0" xfId="6" applyNumberFormat="1" applyFont="1" applyFill="1" applyAlignment="1">
      <alignment horizontal="center"/>
    </xf>
    <xf numFmtId="185" fontId="40" fillId="0" borderId="0" xfId="6" applyNumberFormat="1" applyFill="1" applyAlignment="1">
      <alignment horizontal="center"/>
    </xf>
    <xf numFmtId="185" fontId="38" fillId="22" borderId="0" xfId="6" applyNumberFormat="1" applyFont="1" applyFill="1" applyAlignment="1">
      <alignment horizontal="center"/>
    </xf>
    <xf numFmtId="185" fontId="38" fillId="0" borderId="0" xfId="6" applyNumberFormat="1" applyFont="1" applyFill="1" applyAlignment="1">
      <alignment horizontal="center"/>
    </xf>
    <xf numFmtId="185" fontId="40" fillId="22" borderId="0" xfId="6" applyNumberFormat="1" applyFill="1" applyAlignment="1">
      <alignment horizontal="center"/>
    </xf>
    <xf numFmtId="185" fontId="43" fillId="0" borderId="0" xfId="6" applyNumberFormat="1" applyFont="1" applyFill="1" applyAlignment="1">
      <alignment horizontal="center"/>
    </xf>
    <xf numFmtId="0" fontId="24" fillId="10" borderId="49" xfId="0" applyFont="1" applyFill="1" applyBorder="1" applyAlignment="1">
      <alignment horizontal="center" vertical="center"/>
    </xf>
    <xf numFmtId="0" fontId="1" fillId="15" borderId="48" xfId="5" applyFont="1" applyAlignment="1">
      <alignment horizontal="center" vertical="center" wrapText="1"/>
    </xf>
    <xf numFmtId="0" fontId="1" fillId="15" borderId="50" xfId="5" applyFont="1" applyBorder="1" applyAlignment="1">
      <alignment horizontal="center" vertical="center" wrapText="1"/>
    </xf>
    <xf numFmtId="0" fontId="1" fillId="15" borderId="51" xfId="5" applyFont="1" applyBorder="1" applyAlignment="1">
      <alignment horizontal="center" vertical="center" wrapText="1"/>
    </xf>
    <xf numFmtId="0" fontId="1" fillId="15" borderId="1" xfId="5" applyFont="1" applyBorder="1" applyAlignment="1">
      <alignment horizontal="center" vertical="center" wrapText="1"/>
    </xf>
    <xf numFmtId="0" fontId="1" fillId="15" borderId="2" xfId="5" applyFont="1" applyBorder="1" applyAlignment="1">
      <alignment horizontal="center" vertical="center" wrapText="1"/>
    </xf>
    <xf numFmtId="0" fontId="1" fillId="15" borderId="24" xfId="5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23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vertical="center" wrapText="1"/>
    </xf>
    <xf numFmtId="0" fontId="1" fillId="23" borderId="2" xfId="0" applyFont="1" applyFill="1" applyBorder="1" applyAlignment="1">
      <alignment horizontal="center" vertical="center" wrapText="1"/>
    </xf>
    <xf numFmtId="0" fontId="24" fillId="10" borderId="25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76" fontId="14" fillId="0" borderId="8" xfId="0" applyNumberFormat="1" applyFont="1" applyBorder="1"/>
    <xf numFmtId="0" fontId="14" fillId="0" borderId="2" xfId="0" applyFont="1" applyBorder="1"/>
    <xf numFmtId="177" fontId="14" fillId="0" borderId="2" xfId="0" applyNumberFormat="1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76" fontId="14" fillId="0" borderId="10" xfId="0" applyNumberFormat="1" applyFont="1" applyBorder="1"/>
    <xf numFmtId="0" fontId="14" fillId="0" borderId="1" xfId="0" applyFont="1" applyBorder="1" applyAlignment="1">
      <alignment wrapText="1"/>
    </xf>
    <xf numFmtId="177" fontId="14" fillId="0" borderId="1" xfId="0" applyNumberFormat="1" applyFont="1" applyBorder="1" applyAlignment="1">
      <alignment horizontal="center"/>
    </xf>
    <xf numFmtId="177" fontId="14" fillId="0" borderId="1" xfId="0" applyNumberFormat="1" applyFont="1" applyBorder="1"/>
    <xf numFmtId="0" fontId="14" fillId="0" borderId="1" xfId="0" applyFont="1" applyBorder="1"/>
    <xf numFmtId="0" fontId="14" fillId="0" borderId="11" xfId="0" applyFont="1" applyBorder="1" applyAlignment="1">
      <alignment horizontal="center"/>
    </xf>
    <xf numFmtId="176" fontId="14" fillId="0" borderId="12" xfId="0" applyNumberFormat="1" applyFont="1" applyBorder="1"/>
    <xf numFmtId="0" fontId="14" fillId="0" borderId="13" xfId="0" applyFont="1" applyBorder="1" applyAlignment="1">
      <alignment wrapText="1"/>
    </xf>
    <xf numFmtId="177" fontId="14" fillId="0" borderId="13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176" fontId="14" fillId="0" borderId="15" xfId="0" applyNumberFormat="1" applyFont="1" applyBorder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45" fillId="0" borderId="0" xfId="4" applyFont="1"/>
    <xf numFmtId="0" fontId="45" fillId="0" borderId="1" xfId="4" applyFont="1" applyBorder="1" applyProtection="1"/>
    <xf numFmtId="0" fontId="45" fillId="0" borderId="24" xfId="4" applyFont="1" applyBorder="1" applyProtection="1"/>
    <xf numFmtId="180" fontId="3" fillId="0" borderId="1" xfId="0" applyNumberFormat="1" applyFont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55" xfId="1" applyFont="1" applyBorder="1"/>
    <xf numFmtId="0" fontId="46" fillId="0" borderId="2" xfId="0" applyFont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24" fillId="10" borderId="25" xfId="0" applyFont="1" applyFill="1" applyBorder="1" applyAlignment="1">
      <alignment vertical="top"/>
    </xf>
    <xf numFmtId="0" fontId="24" fillId="10" borderId="26" xfId="0" applyFont="1" applyFill="1" applyBorder="1" applyAlignment="1">
      <alignment vertical="top"/>
    </xf>
    <xf numFmtId="0" fontId="18" fillId="8" borderId="45" xfId="0" applyFont="1" applyFill="1" applyBorder="1" applyAlignment="1">
      <alignment horizontal="center" vertical="center" wrapText="1"/>
    </xf>
    <xf numFmtId="0" fontId="24" fillId="10" borderId="55" xfId="0" applyFont="1" applyFill="1" applyBorder="1" applyAlignment="1">
      <alignment vertical="top"/>
    </xf>
    <xf numFmtId="0" fontId="50" fillId="0" borderId="0" xfId="0" applyFont="1" applyAlignment="1">
      <alignment horizontal="left" vertical="top" wrapText="1"/>
    </xf>
    <xf numFmtId="0" fontId="52" fillId="0" borderId="24" xfId="0" applyFont="1" applyBorder="1" applyAlignment="1">
      <alignment vertical="center"/>
    </xf>
    <xf numFmtId="0" fontId="50" fillId="0" borderId="1" xfId="0" applyFont="1" applyBorder="1" applyAlignment="1">
      <alignment horizontal="left" vertical="top" wrapText="1"/>
    </xf>
    <xf numFmtId="0" fontId="24" fillId="10" borderId="56" xfId="0" applyFont="1" applyFill="1" applyBorder="1" applyAlignment="1">
      <alignment vertical="top"/>
    </xf>
    <xf numFmtId="0" fontId="51" fillId="0" borderId="24" xfId="0" applyFont="1" applyBorder="1"/>
    <xf numFmtId="0" fontId="15" fillId="9" borderId="2" xfId="0" applyFont="1" applyFill="1" applyBorder="1"/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7" fillId="7" borderId="20" xfId="1" applyFont="1" applyFill="1" applyBorder="1" applyAlignment="1">
      <alignment horizontal="center"/>
    </xf>
    <xf numFmtId="0" fontId="7" fillId="7" borderId="21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1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/>
    </xf>
    <xf numFmtId="0" fontId="9" fillId="0" borderId="13" xfId="1" applyFont="1" applyBorder="1" applyAlignment="1">
      <alignment horizontal="center" vertical="center" textRotation="90"/>
    </xf>
    <xf numFmtId="0" fontId="9" fillId="0" borderId="4" xfId="1" applyFont="1" applyBorder="1" applyAlignment="1">
      <alignment horizontal="center" vertical="center" textRotation="90"/>
    </xf>
    <xf numFmtId="0" fontId="9" fillId="0" borderId="23" xfId="1" applyFont="1" applyBorder="1" applyAlignment="1">
      <alignment horizontal="center" vertical="center" textRotation="90"/>
    </xf>
    <xf numFmtId="0" fontId="6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7" fillId="4" borderId="3" xfId="1" applyFont="1" applyFill="1" applyBorder="1" applyAlignment="1">
      <alignment horizontal="center"/>
    </xf>
    <xf numFmtId="0" fontId="7" fillId="4" borderId="20" xfId="1" applyFont="1" applyFill="1" applyBorder="1" applyAlignment="1">
      <alignment horizontal="center"/>
    </xf>
    <xf numFmtId="0" fontId="7" fillId="4" borderId="21" xfId="1" applyFont="1" applyFill="1" applyBorder="1" applyAlignment="1">
      <alignment horizontal="center"/>
    </xf>
    <xf numFmtId="0" fontId="18" fillId="8" borderId="36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18" fillId="8" borderId="37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37" xfId="0" applyFont="1" applyFill="1" applyBorder="1" applyAlignment="1">
      <alignment horizontal="center" wrapText="1"/>
    </xf>
    <xf numFmtId="0" fontId="18" fillId="8" borderId="40" xfId="0" applyFont="1" applyFill="1" applyBorder="1" applyAlignment="1">
      <alignment horizontal="center" wrapText="1"/>
    </xf>
    <xf numFmtId="179" fontId="18" fillId="8" borderId="37" xfId="0" applyNumberFormat="1" applyFont="1" applyFill="1" applyBorder="1" applyAlignment="1">
      <alignment horizontal="center" vertical="center" wrapText="1"/>
    </xf>
    <xf numFmtId="179" fontId="18" fillId="8" borderId="40" xfId="0" applyNumberFormat="1" applyFont="1" applyFill="1" applyBorder="1" applyAlignment="1">
      <alignment horizontal="center" vertical="center" wrapText="1"/>
    </xf>
    <xf numFmtId="0" fontId="18" fillId="8" borderId="37" xfId="0" applyFont="1" applyFill="1" applyBorder="1" applyAlignment="1">
      <alignment horizontal="center"/>
    </xf>
    <xf numFmtId="0" fontId="18" fillId="9" borderId="38" xfId="0" applyFont="1" applyFill="1" applyBorder="1" applyAlignment="1">
      <alignment horizontal="center" wrapText="1"/>
    </xf>
    <xf numFmtId="0" fontId="18" fillId="9" borderId="41" xfId="0" applyFont="1" applyFill="1" applyBorder="1" applyAlignment="1">
      <alignment horizontal="center" wrapText="1"/>
    </xf>
    <xf numFmtId="0" fontId="24" fillId="10" borderId="25" xfId="0" applyFont="1" applyFill="1" applyBorder="1" applyAlignment="1">
      <alignment vertical="top"/>
    </xf>
    <xf numFmtId="0" fontId="24" fillId="10" borderId="26" xfId="0" applyFont="1" applyFill="1" applyBorder="1" applyAlignment="1">
      <alignment vertical="top"/>
    </xf>
    <xf numFmtId="0" fontId="18" fillId="8" borderId="42" xfId="0" applyFont="1" applyFill="1" applyBorder="1" applyAlignment="1">
      <alignment horizontal="center" vertical="center" wrapText="1"/>
    </xf>
    <xf numFmtId="0" fontId="18" fillId="8" borderId="45" xfId="0" applyFont="1" applyFill="1" applyBorder="1" applyAlignment="1">
      <alignment horizontal="center" vertical="center" wrapText="1"/>
    </xf>
    <xf numFmtId="0" fontId="18" fillId="8" borderId="4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47" fillId="0" borderId="0" xfId="0" applyFont="1" applyAlignment="1">
      <alignment horizontal="center" wrapText="1"/>
    </xf>
    <xf numFmtId="0" fontId="47" fillId="0" borderId="49" xfId="0" applyFont="1" applyBorder="1" applyAlignment="1">
      <alignment horizontal="center" wrapText="1"/>
    </xf>
    <xf numFmtId="0" fontId="31" fillId="11" borderId="1" xfId="0" applyFont="1" applyFill="1" applyBorder="1" applyAlignment="1">
      <alignment horizontal="left" vertical="center"/>
    </xf>
    <xf numFmtId="0" fontId="31" fillId="11" borderId="13" xfId="0" applyFont="1" applyFill="1" applyBorder="1" applyAlignment="1">
      <alignment horizontal="left" vertical="center"/>
    </xf>
    <xf numFmtId="0" fontId="31" fillId="11" borderId="2" xfId="0" applyFont="1" applyFill="1" applyBorder="1" applyAlignment="1">
      <alignment horizontal="left" vertical="center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18" fillId="8" borderId="54" xfId="0" applyFont="1" applyFill="1" applyBorder="1" applyAlignment="1">
      <alignment horizontal="center" vertical="center" wrapText="1"/>
    </xf>
  </cellXfs>
  <cellStyles count="7">
    <cellStyle name="ハイパーリンク" xfId="4" builtinId="8"/>
    <cellStyle name="メモ" xfId="5" builtinId="10"/>
    <cellStyle name="桁区切り" xfId="3" builtinId="6"/>
    <cellStyle name="桁区切り 2 2" xfId="2"/>
    <cellStyle name="標準" xfId="0" builtinId="0"/>
    <cellStyle name="標準 2" xfId="1"/>
    <cellStyle name="標準 3" xfId="6"/>
  </cellStyles>
  <dxfs count="685"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4E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7</xdr:row>
      <xdr:rowOff>19049</xdr:rowOff>
    </xdr:from>
    <xdr:to>
      <xdr:col>6</xdr:col>
      <xdr:colOff>676274</xdr:colOff>
      <xdr:row>9</xdr:row>
      <xdr:rowOff>9524</xdr:rowOff>
    </xdr:to>
    <xdr:sp macro="" textlink="">
      <xdr:nvSpPr>
        <xdr:cNvPr id="2" name="四角形吹き出し 1"/>
        <xdr:cNvSpPr/>
      </xdr:nvSpPr>
      <xdr:spPr>
        <a:xfrm>
          <a:off x="4293869" y="1162049"/>
          <a:ext cx="756285" cy="325755"/>
        </a:xfrm>
        <a:prstGeom prst="wedgeRectCallout">
          <a:avLst>
            <a:gd name="adj1" fmla="val -75944"/>
            <a:gd name="adj2" fmla="val -12234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Adjust</a:t>
          </a:r>
          <a:r>
            <a:rPr kumimoji="1" lang="ja-JP" altLang="en-US" sz="900"/>
            <a:t> </a:t>
          </a:r>
          <a:r>
            <a:rPr kumimoji="1" lang="en-US" altLang="ja-JP" sz="900"/>
            <a:t>= +3</a:t>
          </a:r>
          <a:endParaRPr kumimoji="1" lang="ja-JP" altLang="en-US" sz="900"/>
        </a:p>
      </xdr:txBody>
    </xdr:sp>
    <xdr:clientData/>
  </xdr:twoCellAnchor>
  <xdr:twoCellAnchor>
    <xdr:from>
      <xdr:col>12</xdr:col>
      <xdr:colOff>57149</xdr:colOff>
      <xdr:row>21</xdr:row>
      <xdr:rowOff>66674</xdr:rowOff>
    </xdr:from>
    <xdr:to>
      <xdr:col>13</xdr:col>
      <xdr:colOff>523874</xdr:colOff>
      <xdr:row>23</xdr:row>
      <xdr:rowOff>57149</xdr:rowOff>
    </xdr:to>
    <xdr:sp macro="" textlink="">
      <xdr:nvSpPr>
        <xdr:cNvPr id="3" name="四角形吹き出し 2"/>
        <xdr:cNvSpPr/>
      </xdr:nvSpPr>
      <xdr:spPr>
        <a:xfrm>
          <a:off x="8439149" y="3556634"/>
          <a:ext cx="763905" cy="325755"/>
        </a:xfrm>
        <a:prstGeom prst="wedgeRectCallout">
          <a:avLst>
            <a:gd name="adj1" fmla="val -75944"/>
            <a:gd name="adj2" fmla="val -12234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Adjust</a:t>
          </a:r>
          <a:r>
            <a:rPr kumimoji="1" lang="en-US" altLang="ja-JP" sz="900" baseline="0"/>
            <a:t> =</a:t>
          </a:r>
          <a:r>
            <a:rPr kumimoji="1" lang="ja-JP" altLang="en-US" sz="900"/>
            <a:t> </a:t>
          </a:r>
          <a:r>
            <a:rPr kumimoji="1" lang="en-US" altLang="ja-JP" sz="900"/>
            <a:t>0</a:t>
          </a:r>
          <a:endParaRPr kumimoji="1" lang="ja-JP" altLang="en-US" sz="900"/>
        </a:p>
      </xdr:txBody>
    </xdr:sp>
    <xdr:clientData/>
  </xdr:twoCellAnchor>
  <xdr:twoCellAnchor>
    <xdr:from>
      <xdr:col>19</xdr:col>
      <xdr:colOff>95249</xdr:colOff>
      <xdr:row>26</xdr:row>
      <xdr:rowOff>76199</xdr:rowOff>
    </xdr:from>
    <xdr:to>
      <xdr:col>21</xdr:col>
      <xdr:colOff>9524</xdr:colOff>
      <xdr:row>28</xdr:row>
      <xdr:rowOff>66674</xdr:rowOff>
    </xdr:to>
    <xdr:sp macro="" textlink="">
      <xdr:nvSpPr>
        <xdr:cNvPr id="4" name="四角形吹き出し 3"/>
        <xdr:cNvSpPr/>
      </xdr:nvSpPr>
      <xdr:spPr>
        <a:xfrm>
          <a:off x="12432029" y="4404359"/>
          <a:ext cx="782955" cy="325755"/>
        </a:xfrm>
        <a:prstGeom prst="wedgeRectCallout">
          <a:avLst>
            <a:gd name="adj1" fmla="val -75944"/>
            <a:gd name="adj2" fmla="val -12234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Adjust</a:t>
          </a:r>
          <a:r>
            <a:rPr kumimoji="1" lang="en-US" altLang="ja-JP" sz="900" baseline="0"/>
            <a:t> =</a:t>
          </a:r>
          <a:r>
            <a:rPr kumimoji="1" lang="ja-JP" altLang="en-US" sz="900"/>
            <a:t> </a:t>
          </a:r>
          <a:r>
            <a:rPr kumimoji="1" lang="en-US" altLang="ja-JP" sz="900"/>
            <a:t>3</a:t>
          </a:r>
          <a:endParaRPr kumimoji="1" lang="ja-JP" altLang="en-US" sz="900"/>
        </a:p>
      </xdr:txBody>
    </xdr:sp>
    <xdr:clientData/>
  </xdr:twoCellAnchor>
  <xdr:twoCellAnchor>
    <xdr:from>
      <xdr:col>10</xdr:col>
      <xdr:colOff>800098</xdr:colOff>
      <xdr:row>5</xdr:row>
      <xdr:rowOff>76200</xdr:rowOff>
    </xdr:from>
    <xdr:to>
      <xdr:col>16</xdr:col>
      <xdr:colOff>628650</xdr:colOff>
      <xdr:row>13</xdr:row>
      <xdr:rowOff>19050</xdr:rowOff>
    </xdr:to>
    <xdr:sp macro="" textlink="">
      <xdr:nvSpPr>
        <xdr:cNvPr id="5" name="四角形吹き出し 4"/>
        <xdr:cNvSpPr/>
      </xdr:nvSpPr>
      <xdr:spPr>
        <a:xfrm>
          <a:off x="8069578" y="883920"/>
          <a:ext cx="2899412" cy="1283970"/>
        </a:xfrm>
        <a:prstGeom prst="wedgeRectCallout">
          <a:avLst>
            <a:gd name="adj1" fmla="val -92851"/>
            <a:gd name="adj2" fmla="val 13329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/>
            <a:t>N</a:t>
          </a:r>
          <a:r>
            <a:rPr kumimoji="1" lang="ja-JP" altLang="en-US" sz="900"/>
            <a:t> 減少 のケースは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本日の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Hash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値が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Nnew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の最大値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900"/>
            <a:t>(5</a:t>
          </a:r>
          <a:r>
            <a:rPr kumimoji="1" lang="ja-JP" altLang="en-US" sz="900"/>
            <a:t>日なので、</a:t>
          </a:r>
          <a:r>
            <a:rPr kumimoji="1" lang="en-US" altLang="ja-JP" sz="900"/>
            <a:t>Hash</a:t>
          </a:r>
          <a:r>
            <a:rPr kumimoji="1" lang="ja-JP" altLang="en-US" sz="900"/>
            <a:t>値は</a:t>
          </a:r>
          <a:r>
            <a:rPr kumimoji="1" lang="en-US" altLang="ja-JP" sz="900"/>
            <a:t>4 )</a:t>
          </a:r>
          <a:r>
            <a:rPr kumimoji="1" lang="ja-JP" altLang="en-US" sz="900"/>
            <a:t> の場合のみ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実行可能とする。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それ以外は実行不可エラーとするか、予約しておく。</a:t>
          </a:r>
          <a:r>
            <a:rPr kumimoji="1" lang="en-US" altLang="ja-JP" sz="900"/>
            <a:t/>
          </a:r>
          <a:br>
            <a:rPr kumimoji="1" lang="en-US" altLang="ja-JP" sz="900"/>
          </a:br>
          <a:r>
            <a:rPr kumimoji="1" lang="ja-JP" altLang="en-US" sz="900"/>
            <a:t>これにより、減少後も、指定日数のデータ</a:t>
          </a:r>
          <a:r>
            <a:rPr kumimoji="1" lang="en-US" altLang="ja-JP" sz="900"/>
            <a:t>(0-4)</a:t>
          </a:r>
          <a:r>
            <a:rPr kumimoji="1" lang="ja-JP" altLang="en-US" sz="900"/>
            <a:t>は</a:t>
          </a:r>
          <a:endParaRPr kumimoji="1" lang="en-US" altLang="ja-JP" sz="9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そのまま保障される</a:t>
          </a:r>
        </a:p>
      </xdr:txBody>
    </xdr:sp>
    <xdr:clientData/>
  </xdr:twoCellAnchor>
  <xdr:twoCellAnchor>
    <xdr:from>
      <xdr:col>2</xdr:col>
      <xdr:colOff>457199</xdr:colOff>
      <xdr:row>13</xdr:row>
      <xdr:rowOff>9525</xdr:rowOff>
    </xdr:from>
    <xdr:to>
      <xdr:col>6</xdr:col>
      <xdr:colOff>428625</xdr:colOff>
      <xdr:row>15</xdr:row>
      <xdr:rowOff>0</xdr:rowOff>
    </xdr:to>
    <xdr:sp macro="" textlink="">
      <xdr:nvSpPr>
        <xdr:cNvPr id="6" name="四角形吹き出し 5"/>
        <xdr:cNvSpPr/>
      </xdr:nvSpPr>
      <xdr:spPr>
        <a:xfrm>
          <a:off x="2689859" y="2158365"/>
          <a:ext cx="2112646" cy="325755"/>
        </a:xfrm>
        <a:prstGeom prst="wedgeRectCallout">
          <a:avLst>
            <a:gd name="adj1" fmla="val -45660"/>
            <a:gd name="adj2" fmla="val -42626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/>
            <a:t>N</a:t>
          </a:r>
          <a:r>
            <a:rPr kumimoji="1" lang="ja-JP" altLang="en-US" sz="900"/>
            <a:t> 増加は 任意のタイミングで問題ない</a:t>
          </a:r>
          <a:r>
            <a:rPr kumimoji="1" lang="en-US" altLang="ja-JP" sz="900"/>
            <a:t/>
          </a:r>
          <a:br>
            <a:rPr kumimoji="1" lang="en-US" altLang="ja-JP" sz="900"/>
          </a:b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170793</xdr:colOff>
      <xdr:row>18</xdr:row>
      <xdr:rowOff>238128</xdr:rowOff>
    </xdr:from>
    <xdr:to>
      <xdr:col>5</xdr:col>
      <xdr:colOff>1714500</xdr:colOff>
      <xdr:row>18</xdr:row>
      <xdr:rowOff>895353</xdr:rowOff>
    </xdr:to>
    <xdr:sp macro="" textlink="">
      <xdr:nvSpPr>
        <xdr:cNvPr id="2" name="テキスト ボックス 1"/>
        <xdr:cNvSpPr txBox="1"/>
      </xdr:nvSpPr>
      <xdr:spPr>
        <a:xfrm>
          <a:off x="3971268" y="8382003"/>
          <a:ext cx="1543707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仕様保留（</a:t>
          </a:r>
          <a:r>
            <a:rPr kumimoji="1" lang="en-US" altLang="ja-JP" sz="1100"/>
            <a:t>TBD)</a:t>
          </a:r>
          <a:endParaRPr kumimoji="1" lang="ja-JP" altLang="en-US" sz="1100"/>
        </a:p>
      </xdr:txBody>
    </xdr:sp>
    <xdr:clientData/>
  </xdr:twoCellAnchor>
  <xdr:twoCellAnchor>
    <xdr:from>
      <xdr:col>6</xdr:col>
      <xdr:colOff>405848</xdr:colOff>
      <xdr:row>48</xdr:row>
      <xdr:rowOff>82827</xdr:rowOff>
    </xdr:from>
    <xdr:to>
      <xdr:col>6</xdr:col>
      <xdr:colOff>1949555</xdr:colOff>
      <xdr:row>50</xdr:row>
      <xdr:rowOff>124239</xdr:rowOff>
    </xdr:to>
    <xdr:sp macro="" textlink="">
      <xdr:nvSpPr>
        <xdr:cNvPr id="3" name="テキスト ボックス 2"/>
        <xdr:cNvSpPr txBox="1"/>
      </xdr:nvSpPr>
      <xdr:spPr>
        <a:xfrm>
          <a:off x="6149423" y="30162777"/>
          <a:ext cx="1543707" cy="479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仕様保留（</a:t>
          </a:r>
          <a:r>
            <a:rPr kumimoji="1" lang="en-US" altLang="ja-JP" sz="1100"/>
            <a:t>TBD)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2"/>
  <sheetViews>
    <sheetView showGridLines="0" zoomScaleNormal="100" workbookViewId="0">
      <selection activeCell="D40" sqref="D40"/>
    </sheetView>
  </sheetViews>
  <sheetFormatPr defaultColWidth="8.75" defaultRowHeight="15"/>
  <cols>
    <col min="1" max="1" width="8.625" style="42" customWidth="1"/>
    <col min="2" max="2" width="61.625" style="42" customWidth="1"/>
    <col min="3" max="3" width="11.875" style="42" customWidth="1"/>
    <col min="4" max="1025" width="8.625" style="42" customWidth="1"/>
    <col min="1026" max="16384" width="8.75" style="42"/>
  </cols>
  <sheetData>
    <row r="1" spans="1:4" ht="15.75" thickBot="1"/>
    <row r="2" spans="1:4" s="192" customFormat="1" ht="15.75" thickBot="1">
      <c r="A2" s="189" t="s">
        <v>0</v>
      </c>
      <c r="B2" s="190" t="s">
        <v>1</v>
      </c>
      <c r="C2" s="190" t="s">
        <v>839</v>
      </c>
      <c r="D2" s="191" t="s">
        <v>37</v>
      </c>
    </row>
    <row r="3" spans="1:4" ht="15.75" hidden="1" thickTop="1">
      <c r="A3" s="193">
        <v>0.1</v>
      </c>
      <c r="B3" s="194" t="s">
        <v>802</v>
      </c>
      <c r="C3" s="195">
        <v>40198</v>
      </c>
      <c r="D3" s="196" t="s">
        <v>2</v>
      </c>
    </row>
    <row r="4" spans="1:4" ht="15.75" hidden="1" thickTop="1">
      <c r="A4" s="197">
        <v>2</v>
      </c>
      <c r="B4" s="198" t="s">
        <v>803</v>
      </c>
      <c r="C4" s="199">
        <v>40200</v>
      </c>
      <c r="D4" s="196" t="s">
        <v>2</v>
      </c>
    </row>
    <row r="5" spans="1:4" ht="15.75" hidden="1" thickTop="1">
      <c r="A5" s="197">
        <v>3</v>
      </c>
      <c r="B5" s="198" t="s">
        <v>804</v>
      </c>
      <c r="C5" s="199">
        <v>40233</v>
      </c>
      <c r="D5" s="196" t="s">
        <v>2</v>
      </c>
    </row>
    <row r="6" spans="1:4" ht="15.75" hidden="1" thickTop="1">
      <c r="A6" s="197">
        <v>3.1</v>
      </c>
      <c r="B6" s="198" t="s">
        <v>805</v>
      </c>
      <c r="C6" s="200">
        <v>40241</v>
      </c>
      <c r="D6" s="196" t="s">
        <v>2</v>
      </c>
    </row>
    <row r="7" spans="1:4" ht="15.75" hidden="1" thickTop="1">
      <c r="A7" s="197">
        <v>3.2</v>
      </c>
      <c r="B7" s="201" t="s">
        <v>806</v>
      </c>
      <c r="C7" s="200">
        <v>40242</v>
      </c>
      <c r="D7" s="202" t="s">
        <v>2</v>
      </c>
    </row>
    <row r="8" spans="1:4" ht="15.75" hidden="1" thickTop="1">
      <c r="A8" s="197">
        <v>3.3</v>
      </c>
      <c r="B8" s="198" t="s">
        <v>807</v>
      </c>
      <c r="C8" s="200">
        <v>40249</v>
      </c>
      <c r="D8" s="202" t="s">
        <v>2</v>
      </c>
    </row>
    <row r="9" spans="1:4" ht="30.75" hidden="1" thickTop="1">
      <c r="A9" s="197">
        <v>3.4</v>
      </c>
      <c r="B9" s="198" t="s">
        <v>808</v>
      </c>
      <c r="C9" s="200">
        <v>40253</v>
      </c>
      <c r="D9" s="202" t="s">
        <v>2</v>
      </c>
    </row>
    <row r="10" spans="1:4" ht="15.75" hidden="1" thickTop="1">
      <c r="A10" s="197">
        <v>4</v>
      </c>
      <c r="B10" s="201" t="s">
        <v>809</v>
      </c>
      <c r="C10" s="200">
        <v>40315</v>
      </c>
      <c r="D10" s="202" t="s">
        <v>2</v>
      </c>
    </row>
    <row r="11" spans="1:4" ht="15.75" hidden="1" thickTop="1">
      <c r="A11" s="197">
        <v>4.0999999999999996</v>
      </c>
      <c r="B11" s="201" t="s">
        <v>810</v>
      </c>
      <c r="C11" s="200">
        <v>40323</v>
      </c>
      <c r="D11" s="202" t="s">
        <v>2</v>
      </c>
    </row>
    <row r="12" spans="1:4" ht="30.75" hidden="1" thickTop="1">
      <c r="A12" s="197">
        <v>4.2</v>
      </c>
      <c r="B12" s="198" t="s">
        <v>811</v>
      </c>
      <c r="C12" s="200">
        <v>40326</v>
      </c>
      <c r="D12" s="202" t="s">
        <v>2</v>
      </c>
    </row>
    <row r="13" spans="1:4" ht="15.75" hidden="1" thickTop="1">
      <c r="A13" s="197">
        <v>5</v>
      </c>
      <c r="B13" s="201" t="s">
        <v>812</v>
      </c>
      <c r="C13" s="200">
        <v>40415</v>
      </c>
      <c r="D13" s="202" t="s">
        <v>2</v>
      </c>
    </row>
    <row r="14" spans="1:4" ht="15.75" hidden="1" thickTop="1">
      <c r="A14" s="197">
        <v>5.0999999999999996</v>
      </c>
      <c r="B14" s="201" t="s">
        <v>813</v>
      </c>
      <c r="C14" s="200">
        <v>40416</v>
      </c>
      <c r="D14" s="202" t="s">
        <v>2</v>
      </c>
    </row>
    <row r="15" spans="1:4" ht="15.75" hidden="1" thickTop="1">
      <c r="A15" s="197">
        <v>6</v>
      </c>
      <c r="B15" s="201" t="s">
        <v>814</v>
      </c>
      <c r="C15" s="200">
        <v>40515</v>
      </c>
      <c r="D15" s="202" t="s">
        <v>2</v>
      </c>
    </row>
    <row r="16" spans="1:4" ht="15.75" hidden="1" thickTop="1">
      <c r="A16" s="197">
        <v>7</v>
      </c>
      <c r="B16" s="201" t="s">
        <v>815</v>
      </c>
      <c r="C16" s="199">
        <v>40578</v>
      </c>
      <c r="D16" s="202" t="s">
        <v>2</v>
      </c>
    </row>
    <row r="17" spans="1:4" ht="15.75" hidden="1" thickTop="1">
      <c r="A17" s="197">
        <v>8</v>
      </c>
      <c r="B17" s="201" t="s">
        <v>816</v>
      </c>
      <c r="C17" s="199">
        <v>40610</v>
      </c>
      <c r="D17" s="202" t="s">
        <v>2</v>
      </c>
    </row>
    <row r="18" spans="1:4" ht="15.75" hidden="1" thickTop="1">
      <c r="A18" s="197">
        <v>9</v>
      </c>
      <c r="B18" s="201" t="s">
        <v>817</v>
      </c>
      <c r="C18" s="199">
        <v>40634</v>
      </c>
      <c r="D18" s="202" t="s">
        <v>2</v>
      </c>
    </row>
    <row r="19" spans="1:4" ht="15.75" hidden="1" thickTop="1">
      <c r="A19" s="197">
        <v>10</v>
      </c>
      <c r="B19" s="198" t="s">
        <v>818</v>
      </c>
      <c r="C19" s="199">
        <v>40777</v>
      </c>
      <c r="D19" s="202" t="s">
        <v>2</v>
      </c>
    </row>
    <row r="20" spans="1:4" ht="15.75" hidden="1" thickTop="1">
      <c r="A20" s="197">
        <v>10.1</v>
      </c>
      <c r="B20" s="201" t="s">
        <v>819</v>
      </c>
      <c r="C20" s="199">
        <v>40816</v>
      </c>
      <c r="D20" s="202" t="s">
        <v>2</v>
      </c>
    </row>
    <row r="21" spans="1:4" ht="14.25" hidden="1" customHeight="1">
      <c r="A21" s="197">
        <v>11</v>
      </c>
      <c r="B21" s="201" t="s">
        <v>820</v>
      </c>
      <c r="C21" s="199">
        <v>40984</v>
      </c>
      <c r="D21" s="202" t="s">
        <v>2</v>
      </c>
    </row>
    <row r="22" spans="1:4" ht="13.5" hidden="1" customHeight="1">
      <c r="A22" s="197">
        <v>11.1</v>
      </c>
      <c r="B22" s="201" t="s">
        <v>821</v>
      </c>
      <c r="C22" s="199">
        <v>41120</v>
      </c>
      <c r="D22" s="202" t="s">
        <v>3</v>
      </c>
    </row>
    <row r="23" spans="1:4" ht="13.5" hidden="1" customHeight="1">
      <c r="A23" s="197">
        <v>12</v>
      </c>
      <c r="B23" s="201" t="s">
        <v>822</v>
      </c>
      <c r="C23" s="199">
        <v>41282</v>
      </c>
      <c r="D23" s="202" t="s">
        <v>3</v>
      </c>
    </row>
    <row r="24" spans="1:4" ht="13.5" hidden="1" customHeight="1">
      <c r="A24" s="197">
        <v>12.1</v>
      </c>
      <c r="B24" s="201" t="s">
        <v>823</v>
      </c>
      <c r="C24" s="199">
        <v>41297</v>
      </c>
      <c r="D24" s="202" t="s">
        <v>3</v>
      </c>
    </row>
    <row r="25" spans="1:4" ht="54" hidden="1" customHeight="1">
      <c r="A25" s="197">
        <v>13</v>
      </c>
      <c r="B25" s="198" t="s">
        <v>824</v>
      </c>
      <c r="C25" s="199">
        <v>41310</v>
      </c>
      <c r="D25" s="202" t="s">
        <v>2</v>
      </c>
    </row>
    <row r="26" spans="1:4" ht="13.5" hidden="1" customHeight="1">
      <c r="A26" s="197">
        <v>13.1</v>
      </c>
      <c r="B26" s="201" t="s">
        <v>825</v>
      </c>
      <c r="C26" s="199">
        <v>41341</v>
      </c>
      <c r="D26" s="202" t="s">
        <v>3</v>
      </c>
    </row>
    <row r="27" spans="1:4" ht="94.5" hidden="1" customHeight="1">
      <c r="A27" s="197">
        <v>13.2</v>
      </c>
      <c r="B27" s="198" t="s">
        <v>826</v>
      </c>
      <c r="C27" s="199">
        <v>41354</v>
      </c>
      <c r="D27" s="202" t="s">
        <v>4</v>
      </c>
    </row>
    <row r="28" spans="1:4" ht="54" hidden="1" customHeight="1">
      <c r="A28" s="197">
        <v>13.3</v>
      </c>
      <c r="B28" s="198" t="s">
        <v>827</v>
      </c>
      <c r="C28" s="199">
        <v>41354</v>
      </c>
      <c r="D28" s="202" t="s">
        <v>4</v>
      </c>
    </row>
    <row r="29" spans="1:4" ht="13.5" hidden="1" customHeight="1">
      <c r="A29" s="203">
        <v>13.4</v>
      </c>
      <c r="B29" s="204" t="s">
        <v>828</v>
      </c>
      <c r="C29" s="205">
        <v>41354</v>
      </c>
      <c r="D29" s="206" t="s">
        <v>4</v>
      </c>
    </row>
    <row r="30" spans="1:4" ht="13.5" hidden="1" customHeight="1">
      <c r="A30" s="203">
        <v>14</v>
      </c>
      <c r="B30" s="204" t="s">
        <v>829</v>
      </c>
      <c r="C30" s="205">
        <v>41365</v>
      </c>
      <c r="D30" s="206" t="s">
        <v>2</v>
      </c>
    </row>
    <row r="31" spans="1:4" ht="27" hidden="1" customHeight="1">
      <c r="A31" s="203">
        <v>14.1</v>
      </c>
      <c r="B31" s="204" t="s">
        <v>830</v>
      </c>
      <c r="C31" s="205">
        <v>41369</v>
      </c>
      <c r="D31" s="206" t="s">
        <v>2</v>
      </c>
    </row>
    <row r="32" spans="1:4" ht="13.5" hidden="1" customHeight="1">
      <c r="A32" s="203">
        <v>14.2</v>
      </c>
      <c r="B32" s="204" t="s">
        <v>831</v>
      </c>
      <c r="C32" s="205">
        <v>41372</v>
      </c>
      <c r="D32" s="206" t="s">
        <v>2</v>
      </c>
    </row>
    <row r="33" spans="1:4" ht="13.5" hidden="1" customHeight="1">
      <c r="A33" s="203">
        <v>14.3</v>
      </c>
      <c r="B33" s="204" t="s">
        <v>832</v>
      </c>
      <c r="C33" s="205">
        <v>41373</v>
      </c>
      <c r="D33" s="206" t="s">
        <v>3</v>
      </c>
    </row>
    <row r="34" spans="1:4" ht="13.5" hidden="1" customHeight="1">
      <c r="A34" s="203">
        <v>14.4</v>
      </c>
      <c r="B34" s="204" t="s">
        <v>833</v>
      </c>
      <c r="C34" s="205">
        <v>41373</v>
      </c>
      <c r="D34" s="206" t="s">
        <v>3</v>
      </c>
    </row>
    <row r="35" spans="1:4" ht="13.5" hidden="1" customHeight="1">
      <c r="A35" s="203">
        <v>14.5</v>
      </c>
      <c r="B35" s="204" t="s">
        <v>834</v>
      </c>
      <c r="C35" s="205">
        <v>41373</v>
      </c>
      <c r="D35" s="206" t="s">
        <v>3</v>
      </c>
    </row>
    <row r="36" spans="1:4" ht="13.5" hidden="1" customHeight="1">
      <c r="A36" s="203">
        <v>14.6</v>
      </c>
      <c r="B36" s="204" t="s">
        <v>835</v>
      </c>
      <c r="C36" s="205">
        <v>41373</v>
      </c>
      <c r="D36" s="206" t="s">
        <v>4</v>
      </c>
    </row>
    <row r="37" spans="1:4" ht="27" hidden="1" customHeight="1">
      <c r="A37" s="203">
        <v>14.7</v>
      </c>
      <c r="B37" s="204" t="s">
        <v>836</v>
      </c>
      <c r="C37" s="205">
        <v>41374</v>
      </c>
      <c r="D37" s="206" t="s">
        <v>4</v>
      </c>
    </row>
    <row r="38" spans="1:4" ht="13.5" hidden="1" customHeight="1">
      <c r="A38" s="203">
        <v>14.8</v>
      </c>
      <c r="B38" s="204" t="s">
        <v>837</v>
      </c>
      <c r="C38" s="205">
        <v>41374</v>
      </c>
      <c r="D38" s="206" t="s">
        <v>3</v>
      </c>
    </row>
    <row r="39" spans="1:4" ht="15.75" thickTop="1">
      <c r="A39" s="203">
        <v>1</v>
      </c>
      <c r="B39" s="204"/>
      <c r="C39" s="205"/>
      <c r="D39" s="206" t="s">
        <v>838</v>
      </c>
    </row>
    <row r="40" spans="1:4">
      <c r="A40" s="203">
        <v>1.1000000000000001</v>
      </c>
      <c r="B40" s="234" t="s">
        <v>974</v>
      </c>
      <c r="C40" s="205">
        <v>44119</v>
      </c>
      <c r="D40" s="235" t="s">
        <v>975</v>
      </c>
    </row>
    <row r="41" spans="1:4">
      <c r="A41" s="203"/>
      <c r="B41" s="204"/>
      <c r="C41" s="205"/>
      <c r="D41" s="206"/>
    </row>
    <row r="42" spans="1:4">
      <c r="A42" s="203"/>
      <c r="B42" s="201"/>
      <c r="C42" s="205"/>
      <c r="D42" s="206"/>
    </row>
    <row r="43" spans="1:4">
      <c r="A43" s="203"/>
      <c r="B43" s="207"/>
      <c r="C43" s="205"/>
      <c r="D43" s="206"/>
    </row>
    <row r="44" spans="1:4">
      <c r="A44" s="203"/>
      <c r="B44" s="201"/>
      <c r="C44" s="199"/>
      <c r="D44" s="202"/>
    </row>
    <row r="45" spans="1:4">
      <c r="A45" s="203"/>
      <c r="B45" s="204"/>
      <c r="C45" s="205"/>
      <c r="D45" s="206"/>
    </row>
    <row r="46" spans="1:4">
      <c r="A46" s="203"/>
      <c r="B46" s="204"/>
      <c r="C46" s="205"/>
      <c r="D46" s="206"/>
    </row>
    <row r="47" spans="1:4">
      <c r="A47" s="203"/>
      <c r="B47" s="204"/>
      <c r="C47" s="205"/>
      <c r="D47" s="206"/>
    </row>
    <row r="48" spans="1:4">
      <c r="A48" s="203"/>
      <c r="B48" s="204"/>
      <c r="C48" s="205"/>
      <c r="D48" s="206"/>
    </row>
    <row r="49" spans="1:4">
      <c r="A49" s="203"/>
      <c r="B49" s="204"/>
      <c r="C49" s="205"/>
      <c r="D49" s="206"/>
    </row>
    <row r="50" spans="1:4">
      <c r="A50" s="203"/>
      <c r="B50" s="204"/>
      <c r="C50" s="205"/>
      <c r="D50" s="206"/>
    </row>
    <row r="51" spans="1:4">
      <c r="A51" s="203"/>
      <c r="B51" s="204"/>
      <c r="C51" s="205"/>
      <c r="D51" s="206"/>
    </row>
    <row r="52" spans="1:4" ht="15.75" thickBot="1">
      <c r="A52" s="208"/>
      <c r="B52" s="209"/>
      <c r="C52" s="210"/>
      <c r="D52" s="211"/>
    </row>
  </sheetData>
  <phoneticPr fontId="2"/>
  <pageMargins left="0.74791666666666701" right="0.55138888888888904" top="0.98402777777777795" bottom="0.59027777777777801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N61"/>
  <sheetViews>
    <sheetView showGridLines="0" zoomScale="80" zoomScaleNormal="80" workbookViewId="0">
      <pane ySplit="13" topLeftCell="A38" activePane="bottomLeft" state="frozen"/>
      <selection activeCell="C39" sqref="C39"/>
      <selection pane="bottomLeft" activeCell="H41" sqref="H41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6" width="33.25" style="52" customWidth="1"/>
    <col min="7" max="7" width="9.125" style="77" customWidth="1"/>
    <col min="8" max="8" width="9.125" style="52" customWidth="1"/>
    <col min="9" max="9" width="9.125" style="55" customWidth="1"/>
    <col min="10" max="10" width="12.625" style="52" customWidth="1"/>
    <col min="11" max="11" width="30.625" style="52" customWidth="1"/>
    <col min="12" max="17" width="5.625" style="52" customWidth="1"/>
    <col min="18" max="1022" width="9.125" style="52" customWidth="1"/>
    <col min="1023" max="16384" width="9" style="42"/>
  </cols>
  <sheetData>
    <row r="2" spans="1:1028" hidden="1">
      <c r="A2" s="124" t="s">
        <v>863</v>
      </c>
    </row>
    <row r="3" spans="1:1028" hidden="1">
      <c r="A3" s="124"/>
    </row>
    <row r="4" spans="1:1028" hidden="1">
      <c r="A4" s="124" t="s">
        <v>864</v>
      </c>
    </row>
    <row r="5" spans="1:1028" hidden="1">
      <c r="A5" s="124" t="s">
        <v>865</v>
      </c>
    </row>
    <row r="6" spans="1:1028" hidden="1">
      <c r="A6" s="124" t="s">
        <v>690</v>
      </c>
    </row>
    <row r="8" spans="1:1028" s="38" customFormat="1" ht="14.25" customHeight="1">
      <c r="A8" s="30" t="s">
        <v>14</v>
      </c>
      <c r="B8" s="31"/>
      <c r="C8" s="31"/>
      <c r="D8" s="32"/>
      <c r="E8" s="31"/>
      <c r="F8" s="34"/>
      <c r="G8" s="35"/>
      <c r="H8" s="31"/>
      <c r="I8" s="36"/>
      <c r="J8" s="31"/>
      <c r="K8" s="37"/>
    </row>
    <row r="9" spans="1:1028" s="40" customFormat="1" ht="12" customHeight="1">
      <c r="A9" s="39" t="s">
        <v>15</v>
      </c>
      <c r="B9" s="39" t="s">
        <v>16</v>
      </c>
      <c r="C9" s="39" t="s">
        <v>17</v>
      </c>
      <c r="D9" s="39" t="s">
        <v>18</v>
      </c>
      <c r="E9" s="36"/>
      <c r="G9" s="41"/>
      <c r="H9" s="36"/>
      <c r="I9" s="36"/>
      <c r="J9" s="36"/>
      <c r="K9" s="42"/>
      <c r="L9" s="43" t="s">
        <v>223</v>
      </c>
      <c r="M9" s="44"/>
      <c r="N9" s="44"/>
      <c r="O9" s="44"/>
      <c r="P9" s="44"/>
      <c r="Q9" s="45" t="s">
        <v>5</v>
      </c>
    </row>
    <row r="10" spans="1:1028" s="40" customFormat="1" ht="12" customHeight="1">
      <c r="A10" s="39">
        <f>COUNTIF(B14:B61,"&gt;0")</f>
        <v>40</v>
      </c>
      <c r="B10" s="39">
        <f>COUNTIF(A:A,"NEW")</f>
        <v>40</v>
      </c>
      <c r="C10" s="39">
        <f>COUNTIF(A:A,"SKIP_NEW")+COUNTIF(A:A,"SKIP_OLD")</f>
        <v>0</v>
      </c>
      <c r="D10" s="39">
        <f>COUNTIF(I:I,"○")+COUNTIF(I:I,"×→〇")</f>
        <v>22</v>
      </c>
      <c r="E10" s="36"/>
      <c r="G10" s="41"/>
      <c r="H10" s="36"/>
      <c r="I10" s="36"/>
      <c r="J10" s="36"/>
      <c r="K10" s="42"/>
      <c r="L10" s="46">
        <f>SUM(L14:L61)</f>
        <v>40</v>
      </c>
      <c r="M10" s="47">
        <f>SUM(M14:M61)</f>
        <v>0</v>
      </c>
      <c r="N10" s="47">
        <f>SUM(N14:N61)</f>
        <v>0</v>
      </c>
      <c r="O10" s="47">
        <f>SUM(O14:O61)</f>
        <v>0</v>
      </c>
      <c r="P10" s="47">
        <f>SUM(P14:P61)</f>
        <v>0</v>
      </c>
      <c r="Q10" s="48">
        <f>SUM(L10:P10)</f>
        <v>40</v>
      </c>
      <c r="R10" s="40" t="s">
        <v>19</v>
      </c>
    </row>
    <row r="11" spans="1:1028" s="52" customFormat="1" ht="12" customHeight="1">
      <c r="A11" s="49"/>
      <c r="B11" s="80"/>
      <c r="C11" s="50">
        <f>COUNTIF(A:A,"SKIP_NEW")</f>
        <v>0</v>
      </c>
      <c r="D11" s="51"/>
      <c r="E11" s="36"/>
      <c r="G11" s="41"/>
      <c r="H11" s="36"/>
      <c r="I11" s="36"/>
      <c r="J11" s="36"/>
      <c r="L11" s="53">
        <f>SUMIF($I14:$I61,"○",L14:L61)+SUMIF($I14:$I61,"×→〇",L14:L61)</f>
        <v>22</v>
      </c>
      <c r="M11" s="54">
        <f>SUMIF($I14:$I61,"○",M14:M61)+SUMIF($I14:$I61,"×→〇",M14:M61)</f>
        <v>0</v>
      </c>
      <c r="N11" s="54">
        <f>SUMIF($I14:$I61,"○",N14:N61)+SUMIF($I14:$I61,"×→〇",N14:N61)</f>
        <v>0</v>
      </c>
      <c r="O11" s="54">
        <f>SUMIF($I14:$I61,"○",O14:O61)+SUMIF($I14:$I61,"×→〇",O14:O61)</f>
        <v>0</v>
      </c>
      <c r="P11" s="54">
        <f>SUMIF($I14:$I61,"○",P14:P61)+SUMIF($I14:$I61,"×→〇",P14:P61)</f>
        <v>0</v>
      </c>
      <c r="Q11" s="48">
        <f>SUM(L11:P11)</f>
        <v>22</v>
      </c>
      <c r="R11" s="55" t="s">
        <v>20</v>
      </c>
      <c r="AMI11" s="42"/>
      <c r="AMJ11" s="42"/>
      <c r="AMK11" s="42"/>
      <c r="AML11" s="42"/>
      <c r="AMM11" s="42"/>
      <c r="AMN11" s="42"/>
    </row>
    <row r="12" spans="1:1028" s="52" customFormat="1" ht="14.25" customHeight="1">
      <c r="A12" s="253" t="s">
        <v>717</v>
      </c>
      <c r="B12" s="255" t="s">
        <v>718</v>
      </c>
      <c r="C12" s="257" t="s">
        <v>21</v>
      </c>
      <c r="D12" s="257" t="s">
        <v>366</v>
      </c>
      <c r="E12" s="272" t="s">
        <v>367</v>
      </c>
      <c r="F12" s="255" t="s">
        <v>24</v>
      </c>
      <c r="G12" s="259" t="s">
        <v>25</v>
      </c>
      <c r="H12" s="261" t="s">
        <v>26</v>
      </c>
      <c r="I12" s="261"/>
      <c r="J12" s="257" t="s">
        <v>27</v>
      </c>
      <c r="K12" s="262" t="s">
        <v>28</v>
      </c>
      <c r="L12" s="53">
        <f>SUMIF($I14:$I61,"△",L14:L61)</f>
        <v>0</v>
      </c>
      <c r="M12" s="53">
        <f>SUMIF($I14:$I61,"△",M14:M61)</f>
        <v>0</v>
      </c>
      <c r="N12" s="53">
        <f>SUMIF($I14:$I61,"△",N14:N61)</f>
        <v>0</v>
      </c>
      <c r="O12" s="53">
        <f>SUMIF($I14:$I61,"△",O14:O61)</f>
        <v>0</v>
      </c>
      <c r="P12" s="53">
        <f>SUMIF($I14:$I61,"△",P14:P61)</f>
        <v>0</v>
      </c>
      <c r="Q12" s="48">
        <f>SUM(L12:P12)</f>
        <v>0</v>
      </c>
      <c r="R12" s="55" t="s">
        <v>29</v>
      </c>
      <c r="AMI12" s="42"/>
      <c r="AMJ12" s="42"/>
      <c r="AMK12" s="42"/>
      <c r="AML12" s="42"/>
      <c r="AMM12" s="42"/>
      <c r="AMN12" s="42"/>
    </row>
    <row r="13" spans="1:1028" s="52" customFormat="1" ht="33" customHeight="1" thickBot="1">
      <c r="A13" s="254"/>
      <c r="B13" s="256"/>
      <c r="C13" s="258"/>
      <c r="D13" s="258"/>
      <c r="E13" s="273"/>
      <c r="F13" s="256"/>
      <c r="G13" s="260"/>
      <c r="H13" s="56" t="s">
        <v>31</v>
      </c>
      <c r="I13" s="57" t="s">
        <v>32</v>
      </c>
      <c r="J13" s="258"/>
      <c r="K13" s="263"/>
      <c r="L13" s="58">
        <f>L11+L12</f>
        <v>22</v>
      </c>
      <c r="M13" s="58">
        <f>M11+M12</f>
        <v>0</v>
      </c>
      <c r="N13" s="58">
        <f>N11+N12</f>
        <v>0</v>
      </c>
      <c r="O13" s="58">
        <f>O11+O12</f>
        <v>0</v>
      </c>
      <c r="P13" s="58">
        <f>P11+P12</f>
        <v>0</v>
      </c>
      <c r="Q13" s="59">
        <f>SUM(L13:P13)</f>
        <v>22</v>
      </c>
      <c r="R13" s="52" t="s">
        <v>719</v>
      </c>
      <c r="AMI13" s="42"/>
      <c r="AMJ13" s="42"/>
      <c r="AMK13" s="42"/>
      <c r="AML13" s="42"/>
      <c r="AMM13" s="42"/>
      <c r="AMN13" s="42"/>
    </row>
    <row r="14" spans="1:1028" s="40" customFormat="1" ht="19.5" thickTop="1">
      <c r="A14" s="60">
        <v>1</v>
      </c>
      <c r="B14" s="81"/>
      <c r="C14" s="81"/>
      <c r="D14" s="61"/>
      <c r="E14" s="109" t="s">
        <v>866</v>
      </c>
      <c r="F14" s="110"/>
      <c r="G14" s="63"/>
      <c r="H14" s="64"/>
      <c r="I14" s="64"/>
      <c r="J14" s="64"/>
      <c r="K14" s="65"/>
    </row>
    <row r="15" spans="1:1028" s="40" customFormat="1">
      <c r="A15" s="66" t="s">
        <v>33</v>
      </c>
      <c r="B15" s="82">
        <f>ROW()-ROW($A$14)</f>
        <v>1</v>
      </c>
      <c r="C15" s="68" t="s">
        <v>39</v>
      </c>
      <c r="D15" s="78">
        <v>1</v>
      </c>
      <c r="E15" s="1" t="s">
        <v>867</v>
      </c>
      <c r="F15" s="277" t="s">
        <v>868</v>
      </c>
      <c r="G15" s="69">
        <v>44105</v>
      </c>
      <c r="H15" s="70" t="s">
        <v>927</v>
      </c>
      <c r="I15" s="70" t="s">
        <v>858</v>
      </c>
      <c r="J15" s="71"/>
      <c r="K15" s="72"/>
      <c r="L15" s="40">
        <v>1</v>
      </c>
    </row>
    <row r="16" spans="1:1028" s="40" customFormat="1">
      <c r="A16" s="66" t="s">
        <v>33</v>
      </c>
      <c r="B16" s="82">
        <f>ROW()-ROW($A$14)</f>
        <v>2</v>
      </c>
      <c r="C16" s="68" t="s">
        <v>39</v>
      </c>
      <c r="D16" s="78">
        <v>2</v>
      </c>
      <c r="E16" s="1" t="s">
        <v>869</v>
      </c>
      <c r="F16" s="278"/>
      <c r="G16" s="69">
        <v>44105</v>
      </c>
      <c r="H16" s="70" t="s">
        <v>927</v>
      </c>
      <c r="I16" s="70" t="s">
        <v>858</v>
      </c>
      <c r="J16" s="71"/>
      <c r="K16" s="72"/>
      <c r="L16" s="40">
        <v>1</v>
      </c>
    </row>
    <row r="17" spans="1:12" s="40" customFormat="1">
      <c r="A17" s="66" t="s">
        <v>33</v>
      </c>
      <c r="B17" s="82">
        <f>ROW()-ROW($A$14)</f>
        <v>3</v>
      </c>
      <c r="C17" s="68" t="s">
        <v>39</v>
      </c>
      <c r="D17" s="78">
        <v>3</v>
      </c>
      <c r="E17" s="1" t="s">
        <v>375</v>
      </c>
      <c r="F17" s="278"/>
      <c r="G17" s="69">
        <v>44105</v>
      </c>
      <c r="H17" s="70" t="s">
        <v>927</v>
      </c>
      <c r="I17" s="70" t="s">
        <v>858</v>
      </c>
      <c r="J17" s="71"/>
      <c r="K17" s="72"/>
      <c r="L17" s="40">
        <v>1</v>
      </c>
    </row>
    <row r="18" spans="1:12" s="40" customFormat="1" ht="15.75" thickBot="1">
      <c r="A18" s="66" t="s">
        <v>33</v>
      </c>
      <c r="B18" s="82">
        <f t="shared" ref="B18" si="0">ROW()-ROW($A$14)</f>
        <v>4</v>
      </c>
      <c r="C18" s="68" t="s">
        <v>39</v>
      </c>
      <c r="D18" s="78">
        <v>4</v>
      </c>
      <c r="E18" s="1" t="s">
        <v>379</v>
      </c>
      <c r="F18" s="279"/>
      <c r="G18" s="69">
        <v>44105</v>
      </c>
      <c r="H18" s="70" t="s">
        <v>927</v>
      </c>
      <c r="I18" s="70" t="s">
        <v>858</v>
      </c>
      <c r="J18" s="71"/>
      <c r="K18" s="72"/>
      <c r="L18" s="40">
        <v>1</v>
      </c>
    </row>
    <row r="19" spans="1:12" s="40" customFormat="1" ht="19.5" thickTop="1">
      <c r="A19" s="60">
        <v>2</v>
      </c>
      <c r="B19" s="81"/>
      <c r="C19" s="81"/>
      <c r="D19" s="61"/>
      <c r="E19" s="109" t="s">
        <v>870</v>
      </c>
      <c r="F19" s="110"/>
      <c r="G19" s="63"/>
      <c r="H19" s="64"/>
      <c r="I19" s="64"/>
      <c r="J19" s="64"/>
      <c r="K19" s="65"/>
    </row>
    <row r="20" spans="1:12" s="40" customFormat="1" ht="14.45" customHeight="1">
      <c r="A20" s="66" t="s">
        <v>33</v>
      </c>
      <c r="B20" s="82">
        <f>ROW()-ROW($A$19)</f>
        <v>1</v>
      </c>
      <c r="C20" s="68" t="s">
        <v>39</v>
      </c>
      <c r="D20" s="78">
        <v>1</v>
      </c>
      <c r="E20" s="1" t="s">
        <v>871</v>
      </c>
      <c r="F20" s="67" t="s">
        <v>872</v>
      </c>
      <c r="G20" s="69">
        <v>44120</v>
      </c>
      <c r="H20" s="70" t="s">
        <v>927</v>
      </c>
      <c r="I20" s="70" t="s">
        <v>858</v>
      </c>
      <c r="J20" s="71"/>
      <c r="K20" s="73"/>
      <c r="L20" s="40">
        <v>1</v>
      </c>
    </row>
    <row r="21" spans="1:12" s="40" customFormat="1" ht="36">
      <c r="A21" s="66" t="s">
        <v>33</v>
      </c>
      <c r="B21" s="82">
        <f>ROW()-ROW($A$19)</f>
        <v>2</v>
      </c>
      <c r="C21" s="68" t="s">
        <v>39</v>
      </c>
      <c r="D21" s="78">
        <v>2</v>
      </c>
      <c r="E21" s="1" t="s">
        <v>715</v>
      </c>
      <c r="F21" s="67" t="s">
        <v>873</v>
      </c>
      <c r="G21" s="69">
        <v>44120</v>
      </c>
      <c r="H21" s="70" t="s">
        <v>927</v>
      </c>
      <c r="I21" s="70" t="s">
        <v>858</v>
      </c>
      <c r="J21" s="71"/>
      <c r="K21" s="72"/>
      <c r="L21" s="40">
        <v>1</v>
      </c>
    </row>
    <row r="22" spans="1:12" s="40" customFormat="1" ht="24">
      <c r="A22" s="66" t="s">
        <v>33</v>
      </c>
      <c r="B22" s="82">
        <f>ROW()-ROW($A$19)</f>
        <v>3</v>
      </c>
      <c r="C22" s="68" t="s">
        <v>39</v>
      </c>
      <c r="D22" s="78">
        <v>3</v>
      </c>
      <c r="E22" s="1" t="s">
        <v>379</v>
      </c>
      <c r="F22" s="67" t="s">
        <v>874</v>
      </c>
      <c r="G22" s="69">
        <v>44120</v>
      </c>
      <c r="H22" s="70" t="s">
        <v>927</v>
      </c>
      <c r="I22" s="70" t="s">
        <v>858</v>
      </c>
      <c r="J22" s="71"/>
      <c r="K22" s="72"/>
      <c r="L22" s="40">
        <v>1</v>
      </c>
    </row>
    <row r="23" spans="1:12" s="40" customFormat="1" ht="24">
      <c r="A23" s="66" t="s">
        <v>33</v>
      </c>
      <c r="B23" s="82">
        <f>ROW()-ROW($A$19)</f>
        <v>4</v>
      </c>
      <c r="C23" s="68" t="s">
        <v>39</v>
      </c>
      <c r="D23" s="78">
        <v>4</v>
      </c>
      <c r="E23" s="1" t="s">
        <v>867</v>
      </c>
      <c r="F23" s="67" t="s">
        <v>875</v>
      </c>
      <c r="G23" s="69">
        <v>44120</v>
      </c>
      <c r="H23" s="70" t="s">
        <v>927</v>
      </c>
      <c r="I23" s="70" t="s">
        <v>858</v>
      </c>
      <c r="J23" s="71"/>
      <c r="K23" s="72"/>
      <c r="L23" s="40">
        <v>1</v>
      </c>
    </row>
    <row r="24" spans="1:12" s="40" customFormat="1" ht="24.75" thickBot="1">
      <c r="A24" s="66" t="s">
        <v>33</v>
      </c>
      <c r="B24" s="82">
        <f>ROW()-ROW($A$19)</f>
        <v>5</v>
      </c>
      <c r="C24" s="68" t="s">
        <v>39</v>
      </c>
      <c r="D24" s="78">
        <v>5</v>
      </c>
      <c r="E24" s="1" t="s">
        <v>375</v>
      </c>
      <c r="F24" s="67" t="s">
        <v>876</v>
      </c>
      <c r="G24" s="69">
        <v>44123</v>
      </c>
      <c r="H24" s="70" t="s">
        <v>927</v>
      </c>
      <c r="I24" s="70" t="s">
        <v>858</v>
      </c>
      <c r="J24" s="71"/>
      <c r="K24" s="72"/>
      <c r="L24" s="40">
        <v>1</v>
      </c>
    </row>
    <row r="25" spans="1:12" s="40" customFormat="1" ht="19.5" thickTop="1">
      <c r="A25" s="60">
        <v>3</v>
      </c>
      <c r="B25" s="81"/>
      <c r="C25" s="81"/>
      <c r="D25" s="61"/>
      <c r="E25" s="109" t="s">
        <v>877</v>
      </c>
      <c r="F25" s="110"/>
      <c r="G25" s="63"/>
      <c r="H25" s="64"/>
      <c r="I25" s="64"/>
      <c r="J25" s="64"/>
      <c r="K25" s="65"/>
    </row>
    <row r="26" spans="1:12" s="40" customFormat="1">
      <c r="A26" s="66" t="s">
        <v>38</v>
      </c>
      <c r="B26" s="82">
        <f>ROW()-ROW($A$25)</f>
        <v>1</v>
      </c>
      <c r="C26" s="68" t="s">
        <v>39</v>
      </c>
      <c r="D26" s="78">
        <v>1</v>
      </c>
      <c r="E26" s="1" t="s">
        <v>878</v>
      </c>
      <c r="F26" s="67" t="s">
        <v>879</v>
      </c>
      <c r="G26" s="69">
        <v>44123</v>
      </c>
      <c r="H26" s="70" t="s">
        <v>927</v>
      </c>
      <c r="I26" s="70" t="s">
        <v>858</v>
      </c>
      <c r="J26" s="71"/>
      <c r="K26" s="72"/>
      <c r="L26" s="40">
        <v>1</v>
      </c>
    </row>
    <row r="27" spans="1:12" s="40" customFormat="1" ht="37.5" customHeight="1">
      <c r="A27" s="66" t="s">
        <v>38</v>
      </c>
      <c r="B27" s="82">
        <f t="shared" ref="B27:B32" si="1">ROW()-ROW($A$25)</f>
        <v>2</v>
      </c>
      <c r="C27" s="68" t="s">
        <v>39</v>
      </c>
      <c r="D27" s="78">
        <v>2</v>
      </c>
      <c r="E27" s="1" t="s">
        <v>715</v>
      </c>
      <c r="F27" s="67" t="s">
        <v>880</v>
      </c>
      <c r="G27" s="69">
        <v>44123</v>
      </c>
      <c r="H27" s="70" t="s">
        <v>927</v>
      </c>
      <c r="I27" s="70" t="s">
        <v>858</v>
      </c>
      <c r="J27" s="71" t="s">
        <v>977</v>
      </c>
      <c r="K27" s="72"/>
      <c r="L27" s="40">
        <v>1</v>
      </c>
    </row>
    <row r="28" spans="1:12" s="40" customFormat="1" ht="27" customHeight="1">
      <c r="A28" s="66" t="s">
        <v>38</v>
      </c>
      <c r="B28" s="82">
        <f t="shared" si="1"/>
        <v>3</v>
      </c>
      <c r="C28" s="68" t="s">
        <v>39</v>
      </c>
      <c r="D28" s="78">
        <v>3</v>
      </c>
      <c r="E28" s="1" t="s">
        <v>867</v>
      </c>
      <c r="F28" s="67" t="s">
        <v>881</v>
      </c>
      <c r="G28" s="69">
        <v>44123</v>
      </c>
      <c r="H28" s="70" t="s">
        <v>927</v>
      </c>
      <c r="I28" s="70" t="s">
        <v>858</v>
      </c>
      <c r="J28" s="71"/>
      <c r="K28" s="72"/>
      <c r="L28" s="40">
        <v>1</v>
      </c>
    </row>
    <row r="29" spans="1:12" s="40" customFormat="1" ht="24">
      <c r="A29" s="66" t="s">
        <v>38</v>
      </c>
      <c r="B29" s="82">
        <f t="shared" si="1"/>
        <v>4</v>
      </c>
      <c r="C29" s="68" t="s">
        <v>39</v>
      </c>
      <c r="D29" s="78">
        <v>4</v>
      </c>
      <c r="E29" s="1" t="s">
        <v>715</v>
      </c>
      <c r="F29" s="67" t="s">
        <v>882</v>
      </c>
      <c r="G29" s="69">
        <v>44123</v>
      </c>
      <c r="H29" s="70" t="s">
        <v>927</v>
      </c>
      <c r="I29" s="70" t="s">
        <v>858</v>
      </c>
      <c r="J29" s="154" t="s">
        <v>979</v>
      </c>
      <c r="K29" s="71"/>
      <c r="L29" s="40">
        <v>1</v>
      </c>
    </row>
    <row r="30" spans="1:12" s="40" customFormat="1">
      <c r="A30" s="66" t="s">
        <v>38</v>
      </c>
      <c r="B30" s="82">
        <f t="shared" si="1"/>
        <v>5</v>
      </c>
      <c r="C30" s="68" t="s">
        <v>39</v>
      </c>
      <c r="D30" s="78">
        <v>5</v>
      </c>
      <c r="E30" s="1" t="s">
        <v>869</v>
      </c>
      <c r="F30" s="67" t="s">
        <v>978</v>
      </c>
      <c r="G30" s="69">
        <v>44123</v>
      </c>
      <c r="H30" s="70" t="s">
        <v>927</v>
      </c>
      <c r="I30" s="70" t="s">
        <v>858</v>
      </c>
      <c r="J30" s="71"/>
      <c r="K30" s="72"/>
      <c r="L30" s="40">
        <v>1</v>
      </c>
    </row>
    <row r="31" spans="1:12" s="40" customFormat="1" ht="24">
      <c r="A31" s="66" t="s">
        <v>38</v>
      </c>
      <c r="B31" s="82">
        <f t="shared" si="1"/>
        <v>6</v>
      </c>
      <c r="C31" s="68" t="s">
        <v>39</v>
      </c>
      <c r="D31" s="78">
        <v>6</v>
      </c>
      <c r="E31" s="1" t="s">
        <v>716</v>
      </c>
      <c r="F31" s="67" t="s">
        <v>876</v>
      </c>
      <c r="G31" s="69">
        <v>44123</v>
      </c>
      <c r="H31" s="70" t="s">
        <v>927</v>
      </c>
      <c r="I31" s="70" t="s">
        <v>858</v>
      </c>
      <c r="J31" s="71"/>
      <c r="K31" s="72"/>
      <c r="L31" s="40">
        <v>1</v>
      </c>
    </row>
    <row r="32" spans="1:12" s="40" customFormat="1" ht="24.75" thickBot="1">
      <c r="A32" s="66" t="s">
        <v>38</v>
      </c>
      <c r="B32" s="82">
        <f t="shared" si="1"/>
        <v>7</v>
      </c>
      <c r="C32" s="68" t="s">
        <v>39</v>
      </c>
      <c r="D32" s="78">
        <v>7</v>
      </c>
      <c r="E32" s="67" t="s">
        <v>379</v>
      </c>
      <c r="F32" s="67" t="s">
        <v>876</v>
      </c>
      <c r="G32" s="69">
        <v>44123</v>
      </c>
      <c r="H32" s="70" t="s">
        <v>927</v>
      </c>
      <c r="I32" s="70" t="s">
        <v>858</v>
      </c>
      <c r="J32" s="71"/>
      <c r="K32" s="72"/>
      <c r="L32" s="40">
        <v>1</v>
      </c>
    </row>
    <row r="33" spans="1:12" s="40" customFormat="1" ht="19.5" thickTop="1">
      <c r="A33" s="60">
        <v>4</v>
      </c>
      <c r="B33" s="81"/>
      <c r="C33" s="81"/>
      <c r="D33" s="61"/>
      <c r="E33" s="109" t="s">
        <v>884</v>
      </c>
      <c r="F33" s="110"/>
      <c r="G33" s="63"/>
      <c r="H33" s="64"/>
      <c r="I33" s="64"/>
      <c r="J33" s="64"/>
      <c r="K33" s="65"/>
    </row>
    <row r="34" spans="1:12" s="40" customFormat="1">
      <c r="A34" s="66" t="s">
        <v>33</v>
      </c>
      <c r="B34" s="82">
        <f>ROW()-ROW($A$33)</f>
        <v>1</v>
      </c>
      <c r="C34" s="68" t="s">
        <v>39</v>
      </c>
      <c r="D34" s="78">
        <v>1</v>
      </c>
      <c r="E34" s="1" t="s">
        <v>871</v>
      </c>
      <c r="F34" s="67" t="s">
        <v>872</v>
      </c>
      <c r="G34" s="69">
        <v>44124</v>
      </c>
      <c r="H34" s="70" t="s">
        <v>927</v>
      </c>
      <c r="I34" s="70" t="s">
        <v>858</v>
      </c>
      <c r="J34" s="71"/>
      <c r="K34" s="73"/>
      <c r="L34" s="40">
        <v>1</v>
      </c>
    </row>
    <row r="35" spans="1:12" s="40" customFormat="1" ht="36">
      <c r="A35" s="66" t="s">
        <v>38</v>
      </c>
      <c r="B35" s="82">
        <f t="shared" ref="B35:B39" si="2">ROW()-ROW($A$33)</f>
        <v>2</v>
      </c>
      <c r="C35" s="68" t="s">
        <v>39</v>
      </c>
      <c r="D35" s="78">
        <v>2</v>
      </c>
      <c r="E35" s="1" t="s">
        <v>715</v>
      </c>
      <c r="F35" s="67" t="s">
        <v>873</v>
      </c>
      <c r="G35" s="69">
        <v>44124</v>
      </c>
      <c r="H35" s="70" t="s">
        <v>927</v>
      </c>
      <c r="I35" s="70" t="s">
        <v>858</v>
      </c>
      <c r="J35" s="71"/>
      <c r="K35" s="72"/>
      <c r="L35" s="40">
        <v>1</v>
      </c>
    </row>
    <row r="36" spans="1:12" s="40" customFormat="1" ht="24">
      <c r="A36" s="66" t="s">
        <v>38</v>
      </c>
      <c r="B36" s="82">
        <f t="shared" si="2"/>
        <v>3</v>
      </c>
      <c r="C36" s="68" t="s">
        <v>39</v>
      </c>
      <c r="D36" s="78">
        <v>3</v>
      </c>
      <c r="E36" s="67" t="s">
        <v>379</v>
      </c>
      <c r="F36" s="67" t="s">
        <v>874</v>
      </c>
      <c r="G36" s="69">
        <v>44124</v>
      </c>
      <c r="H36" s="70" t="s">
        <v>927</v>
      </c>
      <c r="I36" s="70" t="s">
        <v>858</v>
      </c>
      <c r="J36" s="71"/>
      <c r="K36" s="72"/>
      <c r="L36" s="40">
        <v>1</v>
      </c>
    </row>
    <row r="37" spans="1:12" s="40" customFormat="1" ht="24">
      <c r="A37" s="66" t="s">
        <v>38</v>
      </c>
      <c r="B37" s="82">
        <f t="shared" si="2"/>
        <v>4</v>
      </c>
      <c r="C37" s="68" t="s">
        <v>39</v>
      </c>
      <c r="D37" s="78">
        <v>4</v>
      </c>
      <c r="E37" s="1" t="s">
        <v>867</v>
      </c>
      <c r="F37" s="67" t="s">
        <v>875</v>
      </c>
      <c r="G37" s="69">
        <v>44124</v>
      </c>
      <c r="H37" s="70" t="s">
        <v>927</v>
      </c>
      <c r="I37" s="70" t="s">
        <v>858</v>
      </c>
      <c r="J37" s="71"/>
      <c r="K37" s="72"/>
      <c r="L37" s="40">
        <v>1</v>
      </c>
    </row>
    <row r="38" spans="1:12" s="40" customFormat="1" ht="24">
      <c r="A38" s="66" t="s">
        <v>33</v>
      </c>
      <c r="B38" s="82">
        <f t="shared" si="2"/>
        <v>5</v>
      </c>
      <c r="C38" s="68" t="s">
        <v>39</v>
      </c>
      <c r="D38" s="78">
        <v>5</v>
      </c>
      <c r="E38" s="1" t="s">
        <v>375</v>
      </c>
      <c r="F38" s="67" t="s">
        <v>876</v>
      </c>
      <c r="G38" s="69">
        <v>44124</v>
      </c>
      <c r="H38" s="70" t="s">
        <v>927</v>
      </c>
      <c r="I38" s="70" t="s">
        <v>858</v>
      </c>
      <c r="J38" s="71"/>
      <c r="K38" s="73"/>
      <c r="L38" s="40">
        <v>1</v>
      </c>
    </row>
    <row r="39" spans="1:12" s="40" customFormat="1" ht="24.75" thickBot="1">
      <c r="A39" s="66" t="s">
        <v>38</v>
      </c>
      <c r="B39" s="82">
        <f t="shared" si="2"/>
        <v>6</v>
      </c>
      <c r="C39" s="68" t="s">
        <v>39</v>
      </c>
      <c r="D39" s="78">
        <v>6</v>
      </c>
      <c r="E39" s="1" t="s">
        <v>379</v>
      </c>
      <c r="F39" s="67" t="s">
        <v>876</v>
      </c>
      <c r="G39" s="69">
        <v>44124</v>
      </c>
      <c r="H39" s="70" t="s">
        <v>927</v>
      </c>
      <c r="I39" s="70" t="s">
        <v>858</v>
      </c>
      <c r="J39" s="71"/>
      <c r="K39" s="72"/>
      <c r="L39" s="40">
        <v>1</v>
      </c>
    </row>
    <row r="40" spans="1:12" s="40" customFormat="1" ht="19.5" thickTop="1">
      <c r="A40" s="60">
        <v>5</v>
      </c>
      <c r="B40" s="81"/>
      <c r="C40" s="81"/>
      <c r="D40" s="61"/>
      <c r="E40" s="109" t="s">
        <v>885</v>
      </c>
      <c r="F40" s="110"/>
      <c r="G40" s="63"/>
      <c r="H40" s="64"/>
      <c r="I40" s="64"/>
      <c r="J40" s="64"/>
      <c r="K40" s="65"/>
    </row>
    <row r="41" spans="1:12" s="40" customFormat="1">
      <c r="A41" s="66" t="s">
        <v>38</v>
      </c>
      <c r="B41" s="82">
        <f t="shared" ref="B41:B47" si="3">ROW()-ROW($A$40)</f>
        <v>1</v>
      </c>
      <c r="C41" s="68" t="s">
        <v>39</v>
      </c>
      <c r="D41" s="78">
        <v>1</v>
      </c>
      <c r="E41" s="1" t="s">
        <v>878</v>
      </c>
      <c r="F41" s="67" t="s">
        <v>879</v>
      </c>
      <c r="G41" s="69"/>
      <c r="H41" s="70" t="s">
        <v>927</v>
      </c>
      <c r="I41" s="70"/>
      <c r="J41" s="71"/>
      <c r="K41" s="72"/>
      <c r="L41" s="40">
        <v>1</v>
      </c>
    </row>
    <row r="42" spans="1:12" s="40" customFormat="1" ht="36">
      <c r="A42" s="66" t="s">
        <v>38</v>
      </c>
      <c r="B42" s="82">
        <f t="shared" si="3"/>
        <v>2</v>
      </c>
      <c r="C42" s="68" t="s">
        <v>39</v>
      </c>
      <c r="D42" s="78">
        <v>2</v>
      </c>
      <c r="E42" s="1" t="s">
        <v>715</v>
      </c>
      <c r="F42" s="67" t="s">
        <v>886</v>
      </c>
      <c r="G42" s="69"/>
      <c r="H42" s="70" t="s">
        <v>927</v>
      </c>
      <c r="I42" s="70"/>
      <c r="J42" s="71"/>
      <c r="K42" s="72"/>
      <c r="L42" s="40">
        <v>1</v>
      </c>
    </row>
    <row r="43" spans="1:12" s="40" customFormat="1" ht="24">
      <c r="A43" s="66" t="s">
        <v>38</v>
      </c>
      <c r="B43" s="82">
        <f t="shared" si="3"/>
        <v>3</v>
      </c>
      <c r="C43" s="68" t="s">
        <v>39</v>
      </c>
      <c r="D43" s="78">
        <v>3</v>
      </c>
      <c r="E43" s="1" t="s">
        <v>867</v>
      </c>
      <c r="F43" s="67" t="s">
        <v>875</v>
      </c>
      <c r="G43" s="69"/>
      <c r="H43" s="70" t="s">
        <v>927</v>
      </c>
      <c r="I43" s="70"/>
      <c r="J43" s="71"/>
      <c r="K43" s="72"/>
      <c r="L43" s="40">
        <v>1</v>
      </c>
    </row>
    <row r="44" spans="1:12" s="40" customFormat="1" ht="24">
      <c r="A44" s="66" t="s">
        <v>38</v>
      </c>
      <c r="B44" s="82">
        <f t="shared" si="3"/>
        <v>4</v>
      </c>
      <c r="C44" s="68" t="s">
        <v>39</v>
      </c>
      <c r="D44" s="78">
        <v>4</v>
      </c>
      <c r="E44" s="1" t="s">
        <v>375</v>
      </c>
      <c r="F44" s="67" t="s">
        <v>882</v>
      </c>
      <c r="G44" s="69"/>
      <c r="H44" s="70" t="s">
        <v>927</v>
      </c>
      <c r="I44" s="70"/>
      <c r="J44" s="71"/>
      <c r="K44" s="72"/>
      <c r="L44" s="40">
        <v>1</v>
      </c>
    </row>
    <row r="45" spans="1:12" s="40" customFormat="1" ht="24">
      <c r="A45" s="66" t="s">
        <v>38</v>
      </c>
      <c r="B45" s="82">
        <f t="shared" si="3"/>
        <v>5</v>
      </c>
      <c r="C45" s="68" t="s">
        <v>39</v>
      </c>
      <c r="D45" s="78">
        <v>5</v>
      </c>
      <c r="E45" s="1" t="s">
        <v>869</v>
      </c>
      <c r="F45" s="67" t="s">
        <v>883</v>
      </c>
      <c r="G45" s="69"/>
      <c r="H45" s="70" t="s">
        <v>927</v>
      </c>
      <c r="I45" s="70"/>
      <c r="J45" s="71"/>
      <c r="K45" s="72"/>
      <c r="L45" s="40">
        <v>1</v>
      </c>
    </row>
    <row r="46" spans="1:12" s="40" customFormat="1" ht="24">
      <c r="A46" s="66" t="s">
        <v>38</v>
      </c>
      <c r="B46" s="82">
        <f t="shared" si="3"/>
        <v>6</v>
      </c>
      <c r="C46" s="68" t="s">
        <v>39</v>
      </c>
      <c r="D46" s="78">
        <v>6</v>
      </c>
      <c r="E46" s="1" t="s">
        <v>716</v>
      </c>
      <c r="F46" s="67" t="s">
        <v>876</v>
      </c>
      <c r="G46" s="69"/>
      <c r="H46" s="70" t="s">
        <v>927</v>
      </c>
      <c r="I46" s="70"/>
      <c r="J46" s="71"/>
      <c r="K46" s="72"/>
      <c r="L46" s="40">
        <v>1</v>
      </c>
    </row>
    <row r="47" spans="1:12" s="40" customFormat="1" ht="24.75" thickBot="1">
      <c r="A47" s="66" t="s">
        <v>38</v>
      </c>
      <c r="B47" s="82">
        <f t="shared" si="3"/>
        <v>7</v>
      </c>
      <c r="C47" s="68" t="s">
        <v>39</v>
      </c>
      <c r="D47" s="78">
        <v>7</v>
      </c>
      <c r="E47" s="67" t="s">
        <v>379</v>
      </c>
      <c r="F47" s="67" t="s">
        <v>876</v>
      </c>
      <c r="G47" s="69"/>
      <c r="H47" s="70" t="s">
        <v>927</v>
      </c>
      <c r="I47" s="70"/>
      <c r="J47" s="71"/>
      <c r="K47" s="72"/>
      <c r="L47" s="40">
        <v>1</v>
      </c>
    </row>
    <row r="48" spans="1:12" s="40" customFormat="1" ht="19.5" thickTop="1">
      <c r="A48" s="60">
        <v>6</v>
      </c>
      <c r="B48" s="81"/>
      <c r="C48" s="81"/>
      <c r="D48" s="61"/>
      <c r="E48" s="109" t="s">
        <v>887</v>
      </c>
      <c r="F48" s="110"/>
      <c r="G48" s="63"/>
      <c r="H48" s="64"/>
      <c r="I48" s="64"/>
      <c r="J48" s="64"/>
      <c r="K48" s="65"/>
    </row>
    <row r="49" spans="1:12" s="40" customFormat="1">
      <c r="A49" s="66" t="s">
        <v>33</v>
      </c>
      <c r="B49" s="82">
        <f>ROW()-ROW($A$48)</f>
        <v>1</v>
      </c>
      <c r="C49" s="68" t="s">
        <v>39</v>
      </c>
      <c r="D49" s="78">
        <v>1</v>
      </c>
      <c r="E49" s="1" t="s">
        <v>985</v>
      </c>
      <c r="F49" s="67" t="s">
        <v>872</v>
      </c>
      <c r="G49" s="69"/>
      <c r="H49" s="70" t="s">
        <v>927</v>
      </c>
      <c r="I49" s="70"/>
      <c r="J49" s="71"/>
      <c r="K49" s="73"/>
      <c r="L49" s="40">
        <v>1</v>
      </c>
    </row>
    <row r="50" spans="1:12" s="40" customFormat="1" ht="48">
      <c r="A50" s="66" t="s">
        <v>38</v>
      </c>
      <c r="B50" s="82">
        <f>ROW()-ROW($A$48)</f>
        <v>2</v>
      </c>
      <c r="C50" s="68" t="s">
        <v>39</v>
      </c>
      <c r="D50" s="78">
        <v>2</v>
      </c>
      <c r="E50" s="1" t="s">
        <v>715</v>
      </c>
      <c r="F50" s="67" t="s">
        <v>888</v>
      </c>
      <c r="G50" s="69"/>
      <c r="H50" s="70" t="s">
        <v>927</v>
      </c>
      <c r="I50" s="70"/>
      <c r="J50" s="71"/>
      <c r="K50" s="72"/>
      <c r="L50" s="40">
        <v>1</v>
      </c>
    </row>
    <row r="51" spans="1:12" s="40" customFormat="1" ht="24.75" customHeight="1">
      <c r="A51" s="66" t="s">
        <v>38</v>
      </c>
      <c r="B51" s="82">
        <f>ROW()-ROW($A$48)</f>
        <v>3</v>
      </c>
      <c r="C51" s="68" t="s">
        <v>39</v>
      </c>
      <c r="D51" s="78">
        <v>4</v>
      </c>
      <c r="E51" s="1" t="s">
        <v>867</v>
      </c>
      <c r="F51" s="67" t="s">
        <v>881</v>
      </c>
      <c r="G51" s="69"/>
      <c r="H51" s="70" t="s">
        <v>927</v>
      </c>
      <c r="I51" s="70"/>
      <c r="J51" s="71"/>
      <c r="K51" s="72"/>
      <c r="L51" s="40">
        <v>1</v>
      </c>
    </row>
    <row r="52" spans="1:12" s="40" customFormat="1" ht="24.75" thickBot="1">
      <c r="A52" s="66" t="s">
        <v>33</v>
      </c>
      <c r="B52" s="82">
        <f>ROW()-ROW($A$48)</f>
        <v>4</v>
      </c>
      <c r="C52" s="68" t="s">
        <v>39</v>
      </c>
      <c r="D52" s="78">
        <v>5</v>
      </c>
      <c r="E52" s="1" t="s">
        <v>720</v>
      </c>
      <c r="F52" s="67" t="s">
        <v>876</v>
      </c>
      <c r="G52" s="69"/>
      <c r="H52" s="70" t="s">
        <v>927</v>
      </c>
      <c r="I52" s="70"/>
      <c r="J52" s="71"/>
      <c r="K52" s="73"/>
      <c r="L52" s="40">
        <v>1</v>
      </c>
    </row>
    <row r="53" spans="1:12" s="40" customFormat="1" ht="19.5" thickTop="1">
      <c r="A53" s="60">
        <v>7</v>
      </c>
      <c r="B53" s="81"/>
      <c r="C53" s="81"/>
      <c r="D53" s="61"/>
      <c r="E53" s="109" t="s">
        <v>889</v>
      </c>
      <c r="F53" s="110"/>
      <c r="G53" s="63"/>
      <c r="H53" s="64"/>
      <c r="I53" s="64"/>
      <c r="J53" s="64"/>
      <c r="K53" s="65"/>
    </row>
    <row r="54" spans="1:12" s="40" customFormat="1">
      <c r="A54" s="66" t="s">
        <v>38</v>
      </c>
      <c r="B54" s="82">
        <f t="shared" ref="B54:B60" si="4">ROW()-ROW($A$53)</f>
        <v>1</v>
      </c>
      <c r="C54" s="68" t="s">
        <v>39</v>
      </c>
      <c r="D54" s="78">
        <v>1</v>
      </c>
      <c r="E54" s="1" t="s">
        <v>878</v>
      </c>
      <c r="F54" s="67" t="s">
        <v>879</v>
      </c>
      <c r="G54" s="69"/>
      <c r="H54" s="70" t="s">
        <v>927</v>
      </c>
      <c r="I54" s="70"/>
      <c r="J54" s="71"/>
      <c r="K54" s="72"/>
      <c r="L54" s="40">
        <v>1</v>
      </c>
    </row>
    <row r="55" spans="1:12" s="40" customFormat="1" ht="48">
      <c r="A55" s="66" t="s">
        <v>38</v>
      </c>
      <c r="B55" s="82">
        <f t="shared" si="4"/>
        <v>2</v>
      </c>
      <c r="C55" s="68" t="s">
        <v>39</v>
      </c>
      <c r="D55" s="78">
        <v>2</v>
      </c>
      <c r="E55" s="1" t="s">
        <v>715</v>
      </c>
      <c r="F55" s="67" t="s">
        <v>890</v>
      </c>
      <c r="G55" s="69"/>
      <c r="H55" s="70" t="s">
        <v>927</v>
      </c>
      <c r="I55" s="70"/>
      <c r="J55" s="71"/>
      <c r="K55" s="72"/>
      <c r="L55" s="40">
        <v>1</v>
      </c>
    </row>
    <row r="56" spans="1:12" s="40" customFormat="1" ht="24" customHeight="1">
      <c r="A56" s="66" t="s">
        <v>38</v>
      </c>
      <c r="B56" s="82">
        <f t="shared" si="4"/>
        <v>3</v>
      </c>
      <c r="C56" s="68" t="s">
        <v>39</v>
      </c>
      <c r="D56" s="78">
        <v>4</v>
      </c>
      <c r="E56" s="1" t="s">
        <v>867</v>
      </c>
      <c r="F56" s="67" t="s">
        <v>881</v>
      </c>
      <c r="G56" s="69"/>
      <c r="H56" s="70" t="s">
        <v>927</v>
      </c>
      <c r="I56" s="70"/>
      <c r="J56" s="71"/>
      <c r="K56" s="72"/>
      <c r="L56" s="40">
        <v>1</v>
      </c>
    </row>
    <row r="57" spans="1:12" s="40" customFormat="1" ht="36">
      <c r="A57" s="66" t="s">
        <v>38</v>
      </c>
      <c r="B57" s="82">
        <f t="shared" si="4"/>
        <v>4</v>
      </c>
      <c r="C57" s="68" t="s">
        <v>39</v>
      </c>
      <c r="D57" s="78">
        <v>5</v>
      </c>
      <c r="E57" s="1" t="s">
        <v>771</v>
      </c>
      <c r="F57" s="67" t="s">
        <v>891</v>
      </c>
      <c r="G57" s="69"/>
      <c r="H57" s="70" t="s">
        <v>927</v>
      </c>
      <c r="I57" s="70"/>
      <c r="J57" s="71"/>
      <c r="K57" s="72"/>
      <c r="L57" s="40">
        <v>1</v>
      </c>
    </row>
    <row r="58" spans="1:12" s="40" customFormat="1">
      <c r="A58" s="66" t="s">
        <v>38</v>
      </c>
      <c r="B58" s="82">
        <f t="shared" si="4"/>
        <v>5</v>
      </c>
      <c r="C58" s="68" t="s">
        <v>39</v>
      </c>
      <c r="D58" s="78">
        <v>7</v>
      </c>
      <c r="E58" s="1" t="s">
        <v>869</v>
      </c>
      <c r="F58" s="67" t="s">
        <v>892</v>
      </c>
      <c r="G58" s="69"/>
      <c r="H58" s="70" t="s">
        <v>927</v>
      </c>
      <c r="I58" s="70"/>
      <c r="J58" s="71"/>
      <c r="K58" s="72"/>
      <c r="L58" s="40">
        <v>1</v>
      </c>
    </row>
    <row r="59" spans="1:12" s="40" customFormat="1" ht="24">
      <c r="A59" s="66" t="s">
        <v>38</v>
      </c>
      <c r="B59" s="82">
        <f t="shared" si="4"/>
        <v>6</v>
      </c>
      <c r="C59" s="68" t="s">
        <v>39</v>
      </c>
      <c r="D59" s="78">
        <v>8</v>
      </c>
      <c r="E59" s="1" t="s">
        <v>716</v>
      </c>
      <c r="F59" s="67" t="s">
        <v>876</v>
      </c>
      <c r="G59" s="69"/>
      <c r="H59" s="70" t="s">
        <v>927</v>
      </c>
      <c r="I59" s="70"/>
      <c r="J59" s="71"/>
      <c r="K59" s="72"/>
      <c r="L59" s="40">
        <v>1</v>
      </c>
    </row>
    <row r="60" spans="1:12" s="40" customFormat="1" ht="24.75" thickBot="1">
      <c r="A60" s="66" t="s">
        <v>38</v>
      </c>
      <c r="B60" s="82">
        <f t="shared" si="4"/>
        <v>7</v>
      </c>
      <c r="C60" s="68" t="s">
        <v>39</v>
      </c>
      <c r="D60" s="78">
        <v>9</v>
      </c>
      <c r="E60" s="67" t="s">
        <v>379</v>
      </c>
      <c r="F60" s="67" t="s">
        <v>876</v>
      </c>
      <c r="G60" s="69"/>
      <c r="H60" s="70" t="s">
        <v>927</v>
      </c>
      <c r="I60" s="70"/>
      <c r="J60" s="71"/>
      <c r="K60" s="72"/>
      <c r="L60" s="40">
        <v>1</v>
      </c>
    </row>
    <row r="61" spans="1:12" s="52" customFormat="1" ht="15.75" thickTop="1">
      <c r="A61" s="74"/>
      <c r="B61" s="83"/>
      <c r="C61" s="83"/>
      <c r="D61" s="74"/>
      <c r="E61" s="74"/>
      <c r="F61" s="74"/>
      <c r="G61" s="75"/>
      <c r="H61" s="74"/>
      <c r="I61" s="76"/>
      <c r="J61" s="74"/>
      <c r="K61" s="74"/>
    </row>
  </sheetData>
  <dataConsolidate/>
  <mergeCells count="11">
    <mergeCell ref="K12:K13"/>
    <mergeCell ref="A12:A13"/>
    <mergeCell ref="B12:B13"/>
    <mergeCell ref="C12:C13"/>
    <mergeCell ref="D12:D13"/>
    <mergeCell ref="E12:E13"/>
    <mergeCell ref="F15:F18"/>
    <mergeCell ref="F12:F13"/>
    <mergeCell ref="G12:G13"/>
    <mergeCell ref="H12:I12"/>
    <mergeCell ref="J12:J13"/>
  </mergeCells>
  <phoneticPr fontId="2"/>
  <conditionalFormatting sqref="B14:B60">
    <cfRule type="expression" dxfId="354" priority="1046">
      <formula>$A14="SKIP_NEW"</formula>
    </cfRule>
    <cfRule type="expression" dxfId="353" priority="1047">
      <formula>$O14=1</formula>
    </cfRule>
    <cfRule type="expression" dxfId="352" priority="1048">
      <formula>$N14=1</formula>
    </cfRule>
    <cfRule type="expression" dxfId="351" priority="1049">
      <formula>$M14=1</formula>
    </cfRule>
    <cfRule type="expression" dxfId="350" priority="1050">
      <formula>$L14=1</formula>
    </cfRule>
  </conditionalFormatting>
  <dataValidations count="4">
    <dataValidation type="list" allowBlank="1" showInputMessage="1" showErrorMessage="1" sqref="A26:A32 A34:A39 A15:A18 A20:A24 A54:A60 A41:A47 A49:A52">
      <formula1>"NEW,SKIP_NEW,SKIP_OLD"</formula1>
      <formula2>0</formula2>
    </dataValidation>
    <dataValidation type="list" allowBlank="1" showInputMessage="1" showErrorMessage="1" sqref="I26:I32 I34:I39 I15:I18 I20:I24 I54:I60 I41:I47 I49:I52">
      <formula1>"○,△,×,×→〇,－"</formula1>
    </dataValidation>
    <dataValidation showDropDown="1" showInputMessage="1" showErrorMessage="1" sqref="I14 I19 I53 I33 I40 I48 I25"/>
    <dataValidation type="list" allowBlank="1" showInputMessage="1" showErrorMessage="1" sqref="C26:C32 C34:C39 C15:C18 C20:C24 C54:C60 C41:C47 C49:C52">
      <formula1>"正常,異常"</formula1>
    </dataValidation>
  </dataValidations>
  <hyperlinks>
    <hyperlink ref="A8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T44"/>
  <sheetViews>
    <sheetView showGridLines="0" zoomScale="80" zoomScaleNormal="80" workbookViewId="0">
      <pane ySplit="12" topLeftCell="A13" activePane="bottomLeft" state="frozen"/>
      <selection activeCell="C39" sqref="C39"/>
      <selection pane="bottomLeft" activeCell="F10" sqref="F10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7" width="18.875" style="52" customWidth="1"/>
    <col min="8" max="8" width="33.25" style="52" customWidth="1"/>
    <col min="9" max="9" width="14.25" style="52" bestFit="1" customWidth="1"/>
    <col min="10" max="10" width="10.5" style="52" customWidth="1"/>
    <col min="11" max="12" width="9.75" style="52" bestFit="1" customWidth="1"/>
    <col min="13" max="13" width="9.125" style="77" customWidth="1"/>
    <col min="14" max="14" width="9.125" style="52" customWidth="1"/>
    <col min="15" max="15" width="9.125" style="55" customWidth="1"/>
    <col min="16" max="16" width="12.625" style="52" customWidth="1"/>
    <col min="17" max="17" width="30.625" style="52" customWidth="1"/>
    <col min="18" max="23" width="5.625" style="52" customWidth="1"/>
    <col min="24" max="1028" width="9.125" style="52" customWidth="1"/>
    <col min="1029" max="16384" width="9" style="42"/>
  </cols>
  <sheetData>
    <row r="2" spans="1:24 1029:1034" hidden="1">
      <c r="A2" s="122" t="s">
        <v>388</v>
      </c>
    </row>
    <row r="3" spans="1:24 1029:1034" hidden="1">
      <c r="A3" s="122"/>
    </row>
    <row r="4" spans="1:24 1029:1034" hidden="1">
      <c r="A4" s="122" t="s">
        <v>389</v>
      </c>
    </row>
    <row r="5" spans="1:24 1029:1034" hidden="1">
      <c r="A5" s="122" t="s">
        <v>685</v>
      </c>
    </row>
    <row r="6" spans="1:24 1029:1034" hidden="1"/>
    <row r="7" spans="1:24 1029:1034" s="38" customFormat="1" ht="14.25" customHeight="1">
      <c r="A7" s="30" t="s">
        <v>14</v>
      </c>
      <c r="B7" s="31"/>
      <c r="C7" s="31"/>
      <c r="D7" s="32"/>
      <c r="E7" s="31"/>
      <c r="F7" s="31"/>
      <c r="G7" s="31"/>
      <c r="H7" s="34"/>
      <c r="I7" s="31"/>
      <c r="J7" s="34"/>
      <c r="K7" s="34"/>
      <c r="L7" s="34"/>
      <c r="M7" s="35"/>
      <c r="N7" s="31"/>
      <c r="O7" s="36"/>
      <c r="P7" s="31"/>
      <c r="Q7" s="37"/>
    </row>
    <row r="8" spans="1:24 1029:1034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F8" s="36"/>
      <c r="G8" s="36"/>
      <c r="I8" s="36"/>
      <c r="M8" s="41"/>
      <c r="N8" s="36"/>
      <c r="O8" s="36"/>
      <c r="P8" s="36"/>
      <c r="Q8" s="42"/>
      <c r="R8" s="43" t="s">
        <v>223</v>
      </c>
      <c r="S8" s="44"/>
      <c r="T8" s="44"/>
      <c r="U8" s="44"/>
      <c r="V8" s="44"/>
      <c r="W8" s="45" t="s">
        <v>5</v>
      </c>
    </row>
    <row r="9" spans="1:24 1029:1034" s="40" customFormat="1" ht="12" customHeight="1">
      <c r="A9" s="39">
        <f>COUNTIF(B13:B44,"&gt;0")</f>
        <v>25</v>
      </c>
      <c r="B9" s="39">
        <f>COUNTIF(A:A,"NEW")</f>
        <v>25</v>
      </c>
      <c r="C9" s="39">
        <f>COUNTIF(A:A,"SKIP_NEW")+COUNTIF(A:A,"SKIP_OLD")</f>
        <v>0</v>
      </c>
      <c r="D9" s="39">
        <f>COUNTIF(O:O,"○")+COUNTIF(O:O,"×→〇")</f>
        <v>25</v>
      </c>
      <c r="E9" s="36"/>
      <c r="F9" s="36"/>
      <c r="G9" s="36"/>
      <c r="I9" s="36"/>
      <c r="M9" s="41"/>
      <c r="N9" s="36"/>
      <c r="O9" s="36"/>
      <c r="P9" s="36"/>
      <c r="Q9" s="42"/>
      <c r="R9" s="46">
        <f>SUM(R13:R44)</f>
        <v>25</v>
      </c>
      <c r="S9" s="47">
        <f>SUM(S13:S44)</f>
        <v>0</v>
      </c>
      <c r="T9" s="47">
        <f>SUM(T13:T44)</f>
        <v>0</v>
      </c>
      <c r="U9" s="47">
        <f>SUM(U13:U44)</f>
        <v>0</v>
      </c>
      <c r="V9" s="47">
        <f>SUM(V13:V44)</f>
        <v>0</v>
      </c>
      <c r="W9" s="48">
        <f>SUM(R9:V9)</f>
        <v>25</v>
      </c>
      <c r="X9" s="40" t="s">
        <v>19</v>
      </c>
    </row>
    <row r="10" spans="1:24 1029:1034" s="52" customFormat="1" ht="12" customHeight="1">
      <c r="A10" s="49"/>
      <c r="B10" s="80"/>
      <c r="C10" s="50">
        <f>COUNTIF(A:A,"SKIP_NEW")</f>
        <v>0</v>
      </c>
      <c r="D10" s="51"/>
      <c r="E10" s="36"/>
      <c r="F10" s="36"/>
      <c r="G10" s="36"/>
      <c r="I10" s="36"/>
      <c r="M10" s="41"/>
      <c r="N10" s="36"/>
      <c r="O10" s="36"/>
      <c r="P10" s="36"/>
      <c r="R10" s="53">
        <f>SUMIF($O13:$O44,"○",R13:R44)+SUMIF($O13:$O44,"×→〇",R13:R44)</f>
        <v>25</v>
      </c>
      <c r="S10" s="54">
        <f>SUMIF($O13:$O44,"○",S13:S44)+SUMIF($O13:$O44,"×→〇",S13:S44)</f>
        <v>0</v>
      </c>
      <c r="T10" s="54">
        <f>SUMIF($O13:$O44,"○",T13:T44)+SUMIF($O13:$O44,"×→〇",T13:T44)</f>
        <v>0</v>
      </c>
      <c r="U10" s="54">
        <f>SUMIF($O13:$O44,"○",U13:U44)+SUMIF($O13:$O44,"×→〇",U13:U44)</f>
        <v>0</v>
      </c>
      <c r="V10" s="54">
        <f>SUMIF($O13:$O44,"○",V13:V44)+SUMIF($O13:$O44,"×→〇",V13:V44)</f>
        <v>0</v>
      </c>
      <c r="W10" s="48">
        <f>SUM(R10:V10)</f>
        <v>25</v>
      </c>
      <c r="X10" s="55" t="s">
        <v>20</v>
      </c>
      <c r="AMO10" s="42"/>
      <c r="AMP10" s="42"/>
      <c r="AMQ10" s="42"/>
      <c r="AMR10" s="42"/>
      <c r="AMS10" s="42"/>
      <c r="AMT10" s="42"/>
    </row>
    <row r="11" spans="1:24 1029:1034" s="52" customFormat="1" ht="14.25" customHeight="1">
      <c r="A11" s="253" t="s">
        <v>251</v>
      </c>
      <c r="B11" s="255" t="s">
        <v>331</v>
      </c>
      <c r="C11" s="257" t="s">
        <v>21</v>
      </c>
      <c r="D11" s="257" t="s">
        <v>366</v>
      </c>
      <c r="E11" s="272" t="s">
        <v>367</v>
      </c>
      <c r="F11" s="266" t="s">
        <v>504</v>
      </c>
      <c r="G11" s="268"/>
      <c r="H11" s="255" t="s">
        <v>24</v>
      </c>
      <c r="I11" s="111" t="s">
        <v>372</v>
      </c>
      <c r="J11" s="266" t="s">
        <v>371</v>
      </c>
      <c r="K11" s="267"/>
      <c r="L11" s="267"/>
      <c r="M11" s="259" t="s">
        <v>25</v>
      </c>
      <c r="N11" s="261" t="s">
        <v>26</v>
      </c>
      <c r="O11" s="261"/>
      <c r="P11" s="257" t="s">
        <v>27</v>
      </c>
      <c r="Q11" s="262" t="s">
        <v>28</v>
      </c>
      <c r="R11" s="53">
        <f>SUMIF($O13:$O44,"△",R13:R44)</f>
        <v>0</v>
      </c>
      <c r="S11" s="53">
        <f>SUMIF($O13:$O44,"△",S13:S44)</f>
        <v>0</v>
      </c>
      <c r="T11" s="53">
        <f>SUMIF($O13:$O44,"△",T13:T44)</f>
        <v>0</v>
      </c>
      <c r="U11" s="53">
        <f>SUMIF($O13:$O44,"△",U13:U44)</f>
        <v>0</v>
      </c>
      <c r="V11" s="53">
        <f>SUMIF($O13:$O44,"△",V13:V44)</f>
        <v>0</v>
      </c>
      <c r="W11" s="48">
        <f>SUM(R11:V11)</f>
        <v>0</v>
      </c>
      <c r="X11" s="55" t="s">
        <v>29</v>
      </c>
      <c r="AMO11" s="42"/>
      <c r="AMP11" s="42"/>
      <c r="AMQ11" s="42"/>
      <c r="AMR11" s="42"/>
      <c r="AMS11" s="42"/>
      <c r="AMT11" s="42"/>
    </row>
    <row r="12" spans="1:24 1029:1034" s="52" customFormat="1" ht="33" customHeight="1" thickBot="1">
      <c r="A12" s="254"/>
      <c r="B12" s="256"/>
      <c r="C12" s="258"/>
      <c r="D12" s="258"/>
      <c r="E12" s="273"/>
      <c r="F12" s="107">
        <v>1</v>
      </c>
      <c r="G12" s="107">
        <v>2</v>
      </c>
      <c r="H12" s="256"/>
      <c r="I12" s="107"/>
      <c r="J12" s="107"/>
      <c r="K12" s="107"/>
      <c r="L12" s="107"/>
      <c r="M12" s="260"/>
      <c r="N12" s="56" t="s">
        <v>31</v>
      </c>
      <c r="O12" s="57" t="s">
        <v>32</v>
      </c>
      <c r="P12" s="258"/>
      <c r="Q12" s="263"/>
      <c r="R12" s="58">
        <f>R10+R11</f>
        <v>25</v>
      </c>
      <c r="S12" s="58">
        <f>S10+S11</f>
        <v>0</v>
      </c>
      <c r="T12" s="58">
        <f>T10+T11</f>
        <v>0</v>
      </c>
      <c r="U12" s="58">
        <f>U10+U11</f>
        <v>0</v>
      </c>
      <c r="V12" s="58">
        <f>V10+V11</f>
        <v>0</v>
      </c>
      <c r="W12" s="59">
        <f>SUM(R12:V12)</f>
        <v>25</v>
      </c>
      <c r="X12" s="52" t="s">
        <v>252</v>
      </c>
      <c r="AMO12" s="42"/>
      <c r="AMP12" s="42"/>
      <c r="AMQ12" s="42"/>
      <c r="AMR12" s="42"/>
      <c r="AMS12" s="42"/>
      <c r="AMT12" s="42"/>
    </row>
    <row r="13" spans="1:24 1029:1034" s="40" customFormat="1" ht="19.5" thickTop="1">
      <c r="A13" s="60">
        <v>1</v>
      </c>
      <c r="B13" s="81"/>
      <c r="C13" s="81"/>
      <c r="D13" s="61"/>
      <c r="E13" s="109" t="s">
        <v>368</v>
      </c>
      <c r="F13" s="109"/>
      <c r="G13" s="115"/>
      <c r="H13" s="110"/>
      <c r="I13" s="115"/>
      <c r="J13" s="110"/>
      <c r="K13" s="110"/>
      <c r="L13" s="110"/>
      <c r="M13" s="63"/>
      <c r="N13" s="64"/>
      <c r="O13" s="64"/>
      <c r="P13" s="64"/>
      <c r="Q13" s="65"/>
    </row>
    <row r="14" spans="1:24 1029:1034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390</v>
      </c>
      <c r="F14" s="1"/>
      <c r="G14" s="1"/>
      <c r="H14" s="67"/>
      <c r="I14" s="117"/>
      <c r="J14" s="101"/>
      <c r="K14" s="101"/>
      <c r="L14" s="101"/>
      <c r="M14" s="69">
        <v>44105</v>
      </c>
      <c r="N14" s="70" t="s">
        <v>927</v>
      </c>
      <c r="O14" s="70" t="s">
        <v>858</v>
      </c>
      <c r="P14" s="71"/>
      <c r="Q14" s="72"/>
      <c r="R14" s="40">
        <v>1</v>
      </c>
    </row>
    <row r="15" spans="1:24 1029:1034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391</v>
      </c>
      <c r="F15" s="1"/>
      <c r="G15" s="1"/>
      <c r="H15" s="67"/>
      <c r="I15" s="117"/>
      <c r="J15" s="101"/>
      <c r="K15" s="101"/>
      <c r="L15" s="101"/>
      <c r="M15" s="69">
        <v>44105</v>
      </c>
      <c r="N15" s="70" t="s">
        <v>927</v>
      </c>
      <c r="O15" s="70" t="s">
        <v>858</v>
      </c>
      <c r="P15" s="71"/>
      <c r="Q15" s="72"/>
      <c r="R15" s="40">
        <v>1</v>
      </c>
    </row>
    <row r="16" spans="1:24 1029:1034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376</v>
      </c>
      <c r="F16" s="1"/>
      <c r="G16" s="1"/>
      <c r="H16" s="67"/>
      <c r="I16" s="117"/>
      <c r="J16" s="101"/>
      <c r="K16" s="101"/>
      <c r="L16" s="101"/>
      <c r="M16" s="69">
        <v>44105</v>
      </c>
      <c r="N16" s="70" t="s">
        <v>927</v>
      </c>
      <c r="O16" s="70" t="s">
        <v>858</v>
      </c>
      <c r="P16" s="71"/>
      <c r="Q16" s="72"/>
      <c r="R16" s="40">
        <v>1</v>
      </c>
    </row>
    <row r="17" spans="1:18" s="40" customFormat="1" ht="15.75" thickBot="1">
      <c r="A17" s="66" t="s">
        <v>33</v>
      </c>
      <c r="B17" s="82">
        <f t="shared" ref="B17" si="0">ROW()-ROW($A$13)</f>
        <v>4</v>
      </c>
      <c r="C17" s="68" t="s">
        <v>39</v>
      </c>
      <c r="D17" s="78">
        <v>4</v>
      </c>
      <c r="E17" s="1" t="s">
        <v>376</v>
      </c>
      <c r="F17" s="1"/>
      <c r="G17" s="1"/>
      <c r="H17" s="67"/>
      <c r="I17" s="117"/>
      <c r="J17" s="101"/>
      <c r="K17" s="101"/>
      <c r="L17" s="101"/>
      <c r="M17" s="69">
        <v>44105</v>
      </c>
      <c r="N17" s="70" t="s">
        <v>927</v>
      </c>
      <c r="O17" s="70" t="s">
        <v>858</v>
      </c>
      <c r="P17" s="71"/>
      <c r="Q17" s="72"/>
      <c r="R17" s="40">
        <v>1</v>
      </c>
    </row>
    <row r="18" spans="1:18" s="40" customFormat="1" ht="19.5" thickTop="1">
      <c r="A18" s="60">
        <v>2</v>
      </c>
      <c r="B18" s="81"/>
      <c r="C18" s="81"/>
      <c r="D18" s="61"/>
      <c r="E18" s="109" t="s">
        <v>392</v>
      </c>
      <c r="F18" s="109"/>
      <c r="G18" s="115"/>
      <c r="H18" s="110"/>
      <c r="I18" s="115"/>
      <c r="J18" s="110"/>
      <c r="K18" s="110"/>
      <c r="L18" s="110"/>
      <c r="M18" s="63"/>
      <c r="N18" s="64"/>
      <c r="O18" s="64"/>
      <c r="P18" s="64"/>
      <c r="Q18" s="65"/>
    </row>
    <row r="19" spans="1:18" s="40" customForma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393</v>
      </c>
      <c r="F19" s="1"/>
      <c r="G19" s="1"/>
      <c r="H19" s="67"/>
      <c r="I19" s="118"/>
      <c r="J19" s="101"/>
      <c r="K19" s="101"/>
      <c r="L19" s="101"/>
      <c r="M19" s="69">
        <v>44106</v>
      </c>
      <c r="N19" s="70" t="s">
        <v>927</v>
      </c>
      <c r="O19" s="70" t="s">
        <v>858</v>
      </c>
      <c r="P19" s="71"/>
      <c r="Q19" s="73"/>
      <c r="R19" s="40">
        <v>1</v>
      </c>
    </row>
    <row r="20" spans="1:18" s="40" customFormat="1">
      <c r="A20" s="66" t="s">
        <v>33</v>
      </c>
      <c r="B20" s="82">
        <f>ROW()-ROW($A$18)</f>
        <v>2</v>
      </c>
      <c r="C20" s="68" t="s">
        <v>39</v>
      </c>
      <c r="D20" s="78">
        <v>2</v>
      </c>
      <c r="E20" s="1" t="s">
        <v>376</v>
      </c>
      <c r="F20" s="1"/>
      <c r="G20" s="1"/>
      <c r="H20" s="67"/>
      <c r="I20" s="118"/>
      <c r="J20" s="101"/>
      <c r="K20" s="101"/>
      <c r="L20" s="101"/>
      <c r="M20" s="69">
        <v>44106</v>
      </c>
      <c r="N20" s="70" t="s">
        <v>927</v>
      </c>
      <c r="O20" s="70" t="s">
        <v>858</v>
      </c>
      <c r="P20" s="71"/>
      <c r="Q20" s="72"/>
      <c r="R20" s="40">
        <v>1</v>
      </c>
    </row>
    <row r="21" spans="1:18" s="40" customFormat="1" ht="15.75" thickBot="1">
      <c r="A21" s="66" t="s">
        <v>33</v>
      </c>
      <c r="B21" s="82">
        <f>ROW()-ROW($A$18)</f>
        <v>3</v>
      </c>
      <c r="C21" s="68" t="s">
        <v>39</v>
      </c>
      <c r="D21" s="78">
        <v>3</v>
      </c>
      <c r="E21" s="1" t="s">
        <v>376</v>
      </c>
      <c r="F21" s="1"/>
      <c r="G21" s="1"/>
      <c r="H21" s="67"/>
      <c r="I21" s="117"/>
      <c r="J21" s="101"/>
      <c r="K21" s="101"/>
      <c r="L21" s="101"/>
      <c r="M21" s="69">
        <v>44106</v>
      </c>
      <c r="N21" s="70" t="s">
        <v>927</v>
      </c>
      <c r="O21" s="70" t="s">
        <v>858</v>
      </c>
      <c r="P21" s="71"/>
      <c r="Q21" s="72"/>
      <c r="R21" s="40">
        <v>1</v>
      </c>
    </row>
    <row r="22" spans="1:18" s="40" customFormat="1" ht="19.5" thickTop="1">
      <c r="A22" s="60">
        <v>3</v>
      </c>
      <c r="B22" s="81"/>
      <c r="C22" s="81"/>
      <c r="D22" s="61"/>
      <c r="E22" s="109" t="s">
        <v>394</v>
      </c>
      <c r="F22" s="109"/>
      <c r="G22" s="115"/>
      <c r="H22" s="110"/>
      <c r="I22" s="115"/>
      <c r="J22" s="110"/>
      <c r="K22" s="110"/>
      <c r="L22" s="110"/>
      <c r="M22" s="63"/>
      <c r="N22" s="64"/>
      <c r="O22" s="64"/>
      <c r="P22" s="64"/>
      <c r="Q22" s="65"/>
    </row>
    <row r="23" spans="1:18" s="40" customFormat="1">
      <c r="A23" s="66" t="s">
        <v>38</v>
      </c>
      <c r="B23" s="82">
        <f>ROW()-ROW($A$22)</f>
        <v>1</v>
      </c>
      <c r="C23" s="68" t="s">
        <v>39</v>
      </c>
      <c r="D23" s="78">
        <v>1</v>
      </c>
      <c r="E23" s="1" t="s">
        <v>390</v>
      </c>
      <c r="F23" s="1"/>
      <c r="G23" s="1" t="s">
        <v>300</v>
      </c>
      <c r="H23" s="67"/>
      <c r="I23" s="1"/>
      <c r="J23" s="101"/>
      <c r="K23" s="101"/>
      <c r="L23" s="101"/>
      <c r="M23" s="69">
        <v>44106</v>
      </c>
      <c r="N23" s="70" t="s">
        <v>927</v>
      </c>
      <c r="O23" s="70" t="s">
        <v>858</v>
      </c>
      <c r="P23" s="71"/>
      <c r="Q23" s="72"/>
      <c r="R23" s="40">
        <v>1</v>
      </c>
    </row>
    <row r="24" spans="1:18" s="40" customFormat="1">
      <c r="A24" s="66" t="s">
        <v>38</v>
      </c>
      <c r="B24" s="82">
        <f>ROW()-ROW($A$22)</f>
        <v>2</v>
      </c>
      <c r="C24" s="68" t="s">
        <v>39</v>
      </c>
      <c r="D24" s="78">
        <v>2</v>
      </c>
      <c r="E24" s="1" t="s">
        <v>376</v>
      </c>
      <c r="F24" s="1"/>
      <c r="G24" s="1" t="s">
        <v>300</v>
      </c>
      <c r="H24" s="67"/>
      <c r="I24" s="1"/>
      <c r="J24" s="101"/>
      <c r="K24" s="101"/>
      <c r="L24" s="101"/>
      <c r="M24" s="69">
        <v>44106</v>
      </c>
      <c r="N24" s="70" t="s">
        <v>927</v>
      </c>
      <c r="O24" s="70" t="s">
        <v>858</v>
      </c>
      <c r="P24" s="71"/>
      <c r="Q24" s="72"/>
      <c r="R24" s="40">
        <v>1</v>
      </c>
    </row>
    <row r="25" spans="1:18" s="40" customFormat="1" ht="15.75" thickBot="1">
      <c r="A25" s="66" t="s">
        <v>38</v>
      </c>
      <c r="B25" s="82">
        <f>ROW()-ROW($A$22)</f>
        <v>3</v>
      </c>
      <c r="C25" s="68" t="s">
        <v>39</v>
      </c>
      <c r="D25" s="78">
        <v>3</v>
      </c>
      <c r="E25" s="1" t="s">
        <v>376</v>
      </c>
      <c r="F25" s="1"/>
      <c r="G25" s="1" t="s">
        <v>300</v>
      </c>
      <c r="H25" s="67"/>
      <c r="I25" s="1"/>
      <c r="J25" s="101"/>
      <c r="K25" s="101"/>
      <c r="L25" s="101"/>
      <c r="M25" s="69">
        <v>44106</v>
      </c>
      <c r="N25" s="70" t="s">
        <v>927</v>
      </c>
      <c r="O25" s="70" t="s">
        <v>858</v>
      </c>
      <c r="P25" s="71"/>
      <c r="Q25" s="72"/>
      <c r="R25" s="40">
        <v>1</v>
      </c>
    </row>
    <row r="26" spans="1:18" s="40" customFormat="1" ht="19.5" thickTop="1">
      <c r="A26" s="60">
        <v>4</v>
      </c>
      <c r="B26" s="81"/>
      <c r="C26" s="81"/>
      <c r="D26" s="61"/>
      <c r="E26" s="109" t="s">
        <v>395</v>
      </c>
      <c r="F26" s="109"/>
      <c r="G26" s="115"/>
      <c r="H26" s="110"/>
      <c r="I26" s="115"/>
      <c r="J26" s="110"/>
      <c r="K26" s="110"/>
      <c r="L26" s="110"/>
      <c r="M26" s="63"/>
      <c r="N26" s="64"/>
      <c r="O26" s="64"/>
      <c r="P26" s="64"/>
      <c r="Q26" s="65"/>
    </row>
    <row r="27" spans="1:18" s="40" customFormat="1">
      <c r="A27" s="66" t="s">
        <v>33</v>
      </c>
      <c r="B27" s="82">
        <f>ROW()-ROW($A$26)</f>
        <v>1</v>
      </c>
      <c r="C27" s="68" t="s">
        <v>39</v>
      </c>
      <c r="D27" s="78">
        <v>1</v>
      </c>
      <c r="E27" s="1" t="s">
        <v>397</v>
      </c>
      <c r="F27" s="1"/>
      <c r="G27" s="1" t="s">
        <v>300</v>
      </c>
      <c r="H27" s="67"/>
      <c r="I27" s="1"/>
      <c r="J27" s="101"/>
      <c r="K27" s="101"/>
      <c r="L27" s="101"/>
      <c r="M27" s="69">
        <v>44109</v>
      </c>
      <c r="N27" s="70" t="s">
        <v>927</v>
      </c>
      <c r="O27" s="70" t="s">
        <v>858</v>
      </c>
      <c r="P27" s="71"/>
      <c r="Q27" s="73"/>
      <c r="R27" s="40">
        <v>1</v>
      </c>
    </row>
    <row r="28" spans="1:18" s="40" customFormat="1">
      <c r="A28" s="66" t="s">
        <v>33</v>
      </c>
      <c r="B28" s="82">
        <f t="shared" ref="B28:B29" si="1">ROW()-ROW($A$26)</f>
        <v>2</v>
      </c>
      <c r="C28" s="68" t="s">
        <v>39</v>
      </c>
      <c r="D28" s="78">
        <v>2</v>
      </c>
      <c r="E28" s="1" t="s">
        <v>376</v>
      </c>
      <c r="F28" s="1"/>
      <c r="G28" s="1" t="s">
        <v>300</v>
      </c>
      <c r="H28" s="67"/>
      <c r="I28" s="1"/>
      <c r="J28" s="101"/>
      <c r="K28" s="101"/>
      <c r="L28" s="101"/>
      <c r="M28" s="69">
        <v>44109</v>
      </c>
      <c r="N28" s="70" t="s">
        <v>927</v>
      </c>
      <c r="O28" s="70" t="s">
        <v>858</v>
      </c>
      <c r="P28" s="71"/>
      <c r="Q28" s="73"/>
      <c r="R28" s="40">
        <v>1</v>
      </c>
    </row>
    <row r="29" spans="1:18" s="40" customFormat="1" ht="15.75" thickBot="1">
      <c r="A29" s="66" t="s">
        <v>38</v>
      </c>
      <c r="B29" s="82">
        <f t="shared" si="1"/>
        <v>3</v>
      </c>
      <c r="C29" s="68" t="s">
        <v>39</v>
      </c>
      <c r="D29" s="78">
        <v>3</v>
      </c>
      <c r="E29" s="1" t="s">
        <v>376</v>
      </c>
      <c r="F29" s="1"/>
      <c r="G29" s="1" t="s">
        <v>300</v>
      </c>
      <c r="H29" s="67"/>
      <c r="I29" s="1"/>
      <c r="J29" s="101"/>
      <c r="K29" s="101"/>
      <c r="L29" s="101"/>
      <c r="M29" s="69">
        <v>44109</v>
      </c>
      <c r="N29" s="70" t="s">
        <v>927</v>
      </c>
      <c r="O29" s="70" t="s">
        <v>858</v>
      </c>
      <c r="P29" s="71"/>
      <c r="Q29" s="72"/>
      <c r="R29" s="40">
        <v>1</v>
      </c>
    </row>
    <row r="30" spans="1:18" s="40" customFormat="1" ht="19.5" thickTop="1">
      <c r="A30" s="60">
        <v>5</v>
      </c>
      <c r="B30" s="81"/>
      <c r="C30" s="81"/>
      <c r="D30" s="61"/>
      <c r="E30" s="109" t="s">
        <v>396</v>
      </c>
      <c r="F30" s="109"/>
      <c r="G30" s="115"/>
      <c r="H30" s="110"/>
      <c r="I30" s="115"/>
      <c r="J30" s="110"/>
      <c r="K30" s="110"/>
      <c r="L30" s="110"/>
      <c r="M30" s="63"/>
      <c r="N30" s="64"/>
      <c r="O30" s="64"/>
      <c r="P30" s="64"/>
      <c r="Q30" s="65"/>
    </row>
    <row r="31" spans="1:18" s="40" customFormat="1">
      <c r="A31" s="66" t="s">
        <v>33</v>
      </c>
      <c r="B31" s="82">
        <f>ROW()-ROW($A$30)</f>
        <v>1</v>
      </c>
      <c r="C31" s="68" t="s">
        <v>39</v>
      </c>
      <c r="D31" s="78">
        <v>1</v>
      </c>
      <c r="E31" s="1" t="s">
        <v>391</v>
      </c>
      <c r="F31" s="1"/>
      <c r="G31" s="1" t="s">
        <v>300</v>
      </c>
      <c r="H31" s="67"/>
      <c r="I31" s="1"/>
      <c r="J31" s="101"/>
      <c r="K31" s="101"/>
      <c r="L31" s="101"/>
      <c r="M31" s="69">
        <v>44109</v>
      </c>
      <c r="N31" s="70" t="s">
        <v>927</v>
      </c>
      <c r="O31" s="70" t="s">
        <v>858</v>
      </c>
      <c r="P31" s="71"/>
      <c r="Q31" s="73"/>
      <c r="R31" s="40">
        <v>1</v>
      </c>
    </row>
    <row r="32" spans="1:18" s="40" customFormat="1">
      <c r="A32" s="66" t="s">
        <v>33</v>
      </c>
      <c r="B32" s="82">
        <f>ROW()-ROW($A$30)</f>
        <v>2</v>
      </c>
      <c r="C32" s="68" t="s">
        <v>39</v>
      </c>
      <c r="D32" s="78">
        <v>2</v>
      </c>
      <c r="E32" s="1" t="s">
        <v>376</v>
      </c>
      <c r="F32" s="1"/>
      <c r="G32" s="1" t="s">
        <v>300</v>
      </c>
      <c r="H32" s="67"/>
      <c r="I32" s="1"/>
      <c r="J32" s="101"/>
      <c r="K32" s="101"/>
      <c r="L32" s="101"/>
      <c r="M32" s="69">
        <v>44109</v>
      </c>
      <c r="N32" s="70" t="s">
        <v>927</v>
      </c>
      <c r="O32" s="70" t="s">
        <v>858</v>
      </c>
      <c r="P32" s="71"/>
      <c r="Q32" s="73"/>
      <c r="R32" s="40">
        <v>1</v>
      </c>
    </row>
    <row r="33" spans="1:18" s="40" customFormat="1" ht="15.75" thickBot="1">
      <c r="A33" s="66" t="s">
        <v>38</v>
      </c>
      <c r="B33" s="82">
        <f>ROW()-ROW($A$30)</f>
        <v>3</v>
      </c>
      <c r="C33" s="68" t="s">
        <v>39</v>
      </c>
      <c r="D33" s="78">
        <v>3</v>
      </c>
      <c r="E33" s="1" t="s">
        <v>376</v>
      </c>
      <c r="F33" s="1"/>
      <c r="G33" s="1" t="s">
        <v>300</v>
      </c>
      <c r="H33" s="67"/>
      <c r="I33" s="1"/>
      <c r="J33" s="101"/>
      <c r="K33" s="101"/>
      <c r="L33" s="101"/>
      <c r="M33" s="69">
        <v>44109</v>
      </c>
      <c r="N33" s="70" t="s">
        <v>927</v>
      </c>
      <c r="O33" s="70" t="s">
        <v>858</v>
      </c>
      <c r="P33" s="71"/>
      <c r="Q33" s="72"/>
      <c r="R33" s="40">
        <v>1</v>
      </c>
    </row>
    <row r="34" spans="1:18" s="40" customFormat="1" ht="19.5" thickTop="1">
      <c r="A34" s="60">
        <v>6</v>
      </c>
      <c r="B34" s="81"/>
      <c r="C34" s="81"/>
      <c r="D34" s="61"/>
      <c r="E34" s="109" t="s">
        <v>398</v>
      </c>
      <c r="F34" s="109"/>
      <c r="G34" s="115"/>
      <c r="H34" s="110"/>
      <c r="I34" s="115"/>
      <c r="J34" s="110"/>
      <c r="K34" s="110"/>
      <c r="L34" s="110"/>
      <c r="M34" s="63"/>
      <c r="N34" s="64"/>
      <c r="O34" s="64"/>
      <c r="P34" s="64"/>
      <c r="Q34" s="65"/>
    </row>
    <row r="35" spans="1:18" s="40" customFormat="1">
      <c r="A35" s="66" t="s">
        <v>33</v>
      </c>
      <c r="B35" s="82">
        <f t="shared" ref="B35:B43" si="2">ROW()-ROW($A$34)</f>
        <v>1</v>
      </c>
      <c r="C35" s="68" t="s">
        <v>39</v>
      </c>
      <c r="D35" s="78">
        <v>1</v>
      </c>
      <c r="E35" s="116" t="s">
        <v>412</v>
      </c>
      <c r="F35" s="1"/>
      <c r="G35" s="1" t="s">
        <v>300</v>
      </c>
      <c r="H35" s="67"/>
      <c r="I35" s="1"/>
      <c r="J35" s="101"/>
      <c r="K35" s="101"/>
      <c r="L35" s="101"/>
      <c r="M35" s="69">
        <v>44109</v>
      </c>
      <c r="N35" s="70" t="s">
        <v>927</v>
      </c>
      <c r="O35" s="70" t="s">
        <v>858</v>
      </c>
      <c r="P35" s="71"/>
      <c r="Q35" s="73"/>
      <c r="R35" s="40">
        <v>1</v>
      </c>
    </row>
    <row r="36" spans="1:18" s="40" customFormat="1">
      <c r="A36" s="66" t="s">
        <v>38</v>
      </c>
      <c r="B36" s="82">
        <f t="shared" si="2"/>
        <v>2</v>
      </c>
      <c r="C36" s="68" t="s">
        <v>47</v>
      </c>
      <c r="D36" s="78">
        <v>2</v>
      </c>
      <c r="E36" s="1" t="s">
        <v>376</v>
      </c>
      <c r="F36" s="212" t="s">
        <v>933</v>
      </c>
      <c r="G36" s="1" t="s">
        <v>300</v>
      </c>
      <c r="H36" s="67"/>
      <c r="I36" s="1"/>
      <c r="J36" s="101"/>
      <c r="K36" s="101"/>
      <c r="L36" s="101"/>
      <c r="M36" s="69">
        <v>44109</v>
      </c>
      <c r="N36" s="70" t="s">
        <v>927</v>
      </c>
      <c r="O36" s="70" t="s">
        <v>858</v>
      </c>
      <c r="P36" s="71"/>
      <c r="Q36" s="72"/>
      <c r="R36" s="40">
        <v>1</v>
      </c>
    </row>
    <row r="37" spans="1:18" s="40" customFormat="1">
      <c r="A37" s="66" t="s">
        <v>38</v>
      </c>
      <c r="B37" s="82">
        <f t="shared" si="2"/>
        <v>3</v>
      </c>
      <c r="C37" s="68" t="s">
        <v>47</v>
      </c>
      <c r="D37" s="78">
        <v>3</v>
      </c>
      <c r="E37" s="1" t="s">
        <v>376</v>
      </c>
      <c r="F37" s="212" t="s">
        <v>933</v>
      </c>
      <c r="G37" s="1" t="s">
        <v>300</v>
      </c>
      <c r="H37" s="67"/>
      <c r="I37" s="1"/>
      <c r="J37" s="101"/>
      <c r="K37" s="101"/>
      <c r="L37" s="101"/>
      <c r="M37" s="69">
        <v>44109</v>
      </c>
      <c r="N37" s="70" t="s">
        <v>927</v>
      </c>
      <c r="O37" s="70" t="s">
        <v>858</v>
      </c>
      <c r="P37" s="71"/>
      <c r="Q37" s="72"/>
      <c r="R37" s="40">
        <v>1</v>
      </c>
    </row>
    <row r="38" spans="1:18" s="40" customFormat="1">
      <c r="A38" s="66" t="s">
        <v>33</v>
      </c>
      <c r="B38" s="82">
        <f t="shared" si="2"/>
        <v>4</v>
      </c>
      <c r="C38" s="68" t="s">
        <v>39</v>
      </c>
      <c r="D38" s="78">
        <v>4</v>
      </c>
      <c r="E38" s="116" t="s">
        <v>390</v>
      </c>
      <c r="F38" s="1"/>
      <c r="G38" s="1" t="s">
        <v>300</v>
      </c>
      <c r="H38" s="67"/>
      <c r="I38" s="1"/>
      <c r="J38" s="101"/>
      <c r="K38" s="101"/>
      <c r="L38" s="101"/>
      <c r="M38" s="69">
        <v>44109</v>
      </c>
      <c r="N38" s="70" t="s">
        <v>927</v>
      </c>
      <c r="O38" s="70" t="s">
        <v>858</v>
      </c>
      <c r="P38" s="71"/>
      <c r="Q38" s="73"/>
      <c r="R38" s="40">
        <v>1</v>
      </c>
    </row>
    <row r="39" spans="1:18" s="40" customFormat="1">
      <c r="A39" s="66" t="s">
        <v>38</v>
      </c>
      <c r="B39" s="82">
        <f t="shared" si="2"/>
        <v>5</v>
      </c>
      <c r="C39" s="68" t="s">
        <v>39</v>
      </c>
      <c r="D39" s="78">
        <v>5</v>
      </c>
      <c r="E39" s="1" t="s">
        <v>376</v>
      </c>
      <c r="F39" s="1"/>
      <c r="G39" s="1" t="s">
        <v>300</v>
      </c>
      <c r="H39" s="67"/>
      <c r="I39" s="1"/>
      <c r="J39" s="101"/>
      <c r="K39" s="101"/>
      <c r="L39" s="101"/>
      <c r="M39" s="69">
        <v>44109</v>
      </c>
      <c r="N39" s="70" t="s">
        <v>927</v>
      </c>
      <c r="O39" s="70" t="s">
        <v>858</v>
      </c>
      <c r="P39" s="71"/>
      <c r="Q39" s="72"/>
      <c r="R39" s="40">
        <v>1</v>
      </c>
    </row>
    <row r="40" spans="1:18" s="40" customFormat="1">
      <c r="A40" s="66" t="s">
        <v>38</v>
      </c>
      <c r="B40" s="82">
        <f t="shared" si="2"/>
        <v>6</v>
      </c>
      <c r="C40" s="68" t="s">
        <v>39</v>
      </c>
      <c r="D40" s="78">
        <v>6</v>
      </c>
      <c r="E40" s="1" t="s">
        <v>376</v>
      </c>
      <c r="F40" s="1"/>
      <c r="G40" s="1" t="s">
        <v>300</v>
      </c>
      <c r="H40" s="67"/>
      <c r="I40" s="1"/>
      <c r="J40" s="101"/>
      <c r="K40" s="101"/>
      <c r="L40" s="101"/>
      <c r="M40" s="69">
        <v>44109</v>
      </c>
      <c r="N40" s="70" t="s">
        <v>927</v>
      </c>
      <c r="O40" s="70" t="s">
        <v>858</v>
      </c>
      <c r="P40" s="71"/>
      <c r="Q40" s="72"/>
      <c r="R40" s="40">
        <v>1</v>
      </c>
    </row>
    <row r="41" spans="1:18" s="40" customFormat="1">
      <c r="A41" s="66" t="s">
        <v>33</v>
      </c>
      <c r="B41" s="82">
        <f t="shared" si="2"/>
        <v>7</v>
      </c>
      <c r="C41" s="68" t="s">
        <v>39</v>
      </c>
      <c r="D41" s="78">
        <v>7</v>
      </c>
      <c r="E41" s="116" t="s">
        <v>391</v>
      </c>
      <c r="F41" s="1"/>
      <c r="G41" s="1" t="s">
        <v>300</v>
      </c>
      <c r="H41" s="67"/>
      <c r="I41" s="1"/>
      <c r="J41" s="101"/>
      <c r="K41" s="101"/>
      <c r="L41" s="101"/>
      <c r="M41" s="69">
        <v>44109</v>
      </c>
      <c r="N41" s="70" t="s">
        <v>927</v>
      </c>
      <c r="O41" s="70" t="s">
        <v>858</v>
      </c>
      <c r="P41" s="71"/>
      <c r="Q41" s="73"/>
      <c r="R41" s="40">
        <v>1</v>
      </c>
    </row>
    <row r="42" spans="1:18" s="40" customFormat="1">
      <c r="A42" s="66" t="s">
        <v>38</v>
      </c>
      <c r="B42" s="82">
        <f t="shared" si="2"/>
        <v>8</v>
      </c>
      <c r="C42" s="68" t="s">
        <v>39</v>
      </c>
      <c r="D42" s="78">
        <v>8</v>
      </c>
      <c r="E42" s="1" t="s">
        <v>376</v>
      </c>
      <c r="F42" s="1"/>
      <c r="G42" s="1" t="s">
        <v>300</v>
      </c>
      <c r="H42" s="67"/>
      <c r="I42" s="1"/>
      <c r="J42" s="101"/>
      <c r="K42" s="101"/>
      <c r="L42" s="101"/>
      <c r="M42" s="69">
        <v>44109</v>
      </c>
      <c r="N42" s="70" t="s">
        <v>927</v>
      </c>
      <c r="O42" s="70" t="s">
        <v>858</v>
      </c>
      <c r="P42" s="71"/>
      <c r="Q42" s="72"/>
      <c r="R42" s="40">
        <v>1</v>
      </c>
    </row>
    <row r="43" spans="1:18" s="40" customFormat="1" ht="15.75" thickBot="1">
      <c r="A43" s="66" t="s">
        <v>38</v>
      </c>
      <c r="B43" s="82">
        <f t="shared" si="2"/>
        <v>9</v>
      </c>
      <c r="C43" s="68" t="s">
        <v>39</v>
      </c>
      <c r="D43" s="78">
        <v>9</v>
      </c>
      <c r="E43" s="1" t="s">
        <v>376</v>
      </c>
      <c r="F43" s="1"/>
      <c r="G43" s="1" t="s">
        <v>300</v>
      </c>
      <c r="H43" s="67"/>
      <c r="I43" s="1"/>
      <c r="J43" s="101"/>
      <c r="K43" s="101"/>
      <c r="L43" s="101"/>
      <c r="M43" s="69">
        <v>44109</v>
      </c>
      <c r="N43" s="70" t="s">
        <v>927</v>
      </c>
      <c r="O43" s="70" t="s">
        <v>858</v>
      </c>
      <c r="P43" s="71"/>
      <c r="Q43" s="72"/>
      <c r="R43" s="40">
        <v>1</v>
      </c>
    </row>
    <row r="44" spans="1:18" s="52" customFormat="1" ht="15.75" thickTop="1">
      <c r="A44" s="74"/>
      <c r="B44" s="83"/>
      <c r="C44" s="83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4"/>
      <c r="O44" s="76"/>
      <c r="P44" s="74"/>
      <c r="Q44" s="74"/>
    </row>
  </sheetData>
  <dataConsolidate/>
  <mergeCells count="12">
    <mergeCell ref="Q11:Q12"/>
    <mergeCell ref="A11:A12"/>
    <mergeCell ref="B11:B12"/>
    <mergeCell ref="C11:C12"/>
    <mergeCell ref="D11:D12"/>
    <mergeCell ref="E11:E12"/>
    <mergeCell ref="F11:G11"/>
    <mergeCell ref="H11:H12"/>
    <mergeCell ref="J11:L11"/>
    <mergeCell ref="M11:M12"/>
    <mergeCell ref="N11:O11"/>
    <mergeCell ref="P11:P12"/>
  </mergeCells>
  <phoneticPr fontId="2"/>
  <conditionalFormatting sqref="B13:B16 B18:B20 B22 B25:B37">
    <cfRule type="expression" dxfId="349" priority="51">
      <formula>$A13="SKIP_NEW"</formula>
    </cfRule>
    <cfRule type="expression" dxfId="348" priority="52">
      <formula>$U13=1</formula>
    </cfRule>
    <cfRule type="expression" dxfId="347" priority="53">
      <formula>$T13=1</formula>
    </cfRule>
    <cfRule type="expression" dxfId="346" priority="54">
      <formula>$S13=1</formula>
    </cfRule>
    <cfRule type="expression" dxfId="345" priority="55">
      <formula>$R13=1</formula>
    </cfRule>
  </conditionalFormatting>
  <conditionalFormatting sqref="B24">
    <cfRule type="expression" dxfId="344" priority="46">
      <formula>$A24="SKIP_NEW"</formula>
    </cfRule>
    <cfRule type="expression" dxfId="343" priority="47">
      <formula>$U24=1</formula>
    </cfRule>
    <cfRule type="expression" dxfId="342" priority="48">
      <formula>$T24=1</formula>
    </cfRule>
    <cfRule type="expression" dxfId="341" priority="49">
      <formula>$S24=1</formula>
    </cfRule>
    <cfRule type="expression" dxfId="340" priority="50">
      <formula>$R24=1</formula>
    </cfRule>
  </conditionalFormatting>
  <conditionalFormatting sqref="B23">
    <cfRule type="expression" dxfId="339" priority="41">
      <formula>$A23="SKIP_NEW"</formula>
    </cfRule>
    <cfRule type="expression" dxfId="338" priority="42">
      <formula>$U23=1</formula>
    </cfRule>
    <cfRule type="expression" dxfId="337" priority="43">
      <formula>$T23=1</formula>
    </cfRule>
    <cfRule type="expression" dxfId="336" priority="44">
      <formula>$S23=1</formula>
    </cfRule>
    <cfRule type="expression" dxfId="335" priority="45">
      <formula>$R23=1</formula>
    </cfRule>
  </conditionalFormatting>
  <conditionalFormatting sqref="B17">
    <cfRule type="expression" dxfId="334" priority="36">
      <formula>$A17="SKIP_NEW"</formula>
    </cfRule>
    <cfRule type="expression" dxfId="333" priority="37">
      <formula>$U17=1</formula>
    </cfRule>
    <cfRule type="expression" dxfId="332" priority="38">
      <formula>$T17=1</formula>
    </cfRule>
    <cfRule type="expression" dxfId="331" priority="39">
      <formula>$S17=1</formula>
    </cfRule>
    <cfRule type="expression" dxfId="330" priority="40">
      <formula>$R17=1</formula>
    </cfRule>
  </conditionalFormatting>
  <conditionalFormatting sqref="B21">
    <cfRule type="expression" dxfId="329" priority="31">
      <formula>$A21="SKIP_NEW"</formula>
    </cfRule>
    <cfRule type="expression" dxfId="328" priority="32">
      <formula>$U21=1</formula>
    </cfRule>
    <cfRule type="expression" dxfId="327" priority="33">
      <formula>$T21=1</formula>
    </cfRule>
    <cfRule type="expression" dxfId="326" priority="34">
      <formula>$S21=1</formula>
    </cfRule>
    <cfRule type="expression" dxfId="325" priority="35">
      <formula>$R21=1</formula>
    </cfRule>
  </conditionalFormatting>
  <conditionalFormatting sqref="B38">
    <cfRule type="expression" dxfId="324" priority="26">
      <formula>$A38="SKIP_NEW"</formula>
    </cfRule>
    <cfRule type="expression" dxfId="323" priority="27">
      <formula>$U38=1</formula>
    </cfRule>
    <cfRule type="expression" dxfId="322" priority="28">
      <formula>$T38=1</formula>
    </cfRule>
    <cfRule type="expression" dxfId="321" priority="29">
      <formula>$S38=1</formula>
    </cfRule>
    <cfRule type="expression" dxfId="320" priority="30">
      <formula>$R38=1</formula>
    </cfRule>
  </conditionalFormatting>
  <conditionalFormatting sqref="B40">
    <cfRule type="expression" dxfId="319" priority="21">
      <formula>$A40="SKIP_NEW"</formula>
    </cfRule>
    <cfRule type="expression" dxfId="318" priority="22">
      <formula>$U40=1</formula>
    </cfRule>
    <cfRule type="expression" dxfId="317" priority="23">
      <formula>$T40=1</formula>
    </cfRule>
    <cfRule type="expression" dxfId="316" priority="24">
      <formula>$S40=1</formula>
    </cfRule>
    <cfRule type="expression" dxfId="315" priority="25">
      <formula>$R40=1</formula>
    </cfRule>
  </conditionalFormatting>
  <conditionalFormatting sqref="B41">
    <cfRule type="expression" dxfId="314" priority="16">
      <formula>$A41="SKIP_NEW"</formula>
    </cfRule>
    <cfRule type="expression" dxfId="313" priority="17">
      <formula>$U41=1</formula>
    </cfRule>
    <cfRule type="expression" dxfId="312" priority="18">
      <formula>$T41=1</formula>
    </cfRule>
    <cfRule type="expression" dxfId="311" priority="19">
      <formula>$S41=1</formula>
    </cfRule>
    <cfRule type="expression" dxfId="310" priority="20">
      <formula>$R41=1</formula>
    </cfRule>
  </conditionalFormatting>
  <conditionalFormatting sqref="B42">
    <cfRule type="expression" dxfId="309" priority="11">
      <formula>$A42="SKIP_NEW"</formula>
    </cfRule>
    <cfRule type="expression" dxfId="308" priority="12">
      <formula>$U42=1</formula>
    </cfRule>
    <cfRule type="expression" dxfId="307" priority="13">
      <formula>$T42=1</formula>
    </cfRule>
    <cfRule type="expression" dxfId="306" priority="14">
      <formula>$S42=1</formula>
    </cfRule>
    <cfRule type="expression" dxfId="305" priority="15">
      <formula>$R42=1</formula>
    </cfRule>
  </conditionalFormatting>
  <conditionalFormatting sqref="B39">
    <cfRule type="expression" dxfId="304" priority="6">
      <formula>$A39="SKIP_NEW"</formula>
    </cfRule>
    <cfRule type="expression" dxfId="303" priority="7">
      <formula>$U39=1</formula>
    </cfRule>
    <cfRule type="expression" dxfId="302" priority="8">
      <formula>$T39=1</formula>
    </cfRule>
    <cfRule type="expression" dxfId="301" priority="9">
      <formula>$S39=1</formula>
    </cfRule>
    <cfRule type="expression" dxfId="300" priority="10">
      <formula>$R39=1</formula>
    </cfRule>
  </conditionalFormatting>
  <conditionalFormatting sqref="B43">
    <cfRule type="expression" dxfId="299" priority="1">
      <formula>$A43="SKIP_NEW"</formula>
    </cfRule>
    <cfRule type="expression" dxfId="298" priority="2">
      <formula>$U43=1</formula>
    </cfRule>
    <cfRule type="expression" dxfId="297" priority="3">
      <formula>$T43=1</formula>
    </cfRule>
    <cfRule type="expression" dxfId="296" priority="4">
      <formula>$S43=1</formula>
    </cfRule>
    <cfRule type="expression" dxfId="295" priority="5">
      <formula>$R43=1</formula>
    </cfRule>
  </conditionalFormatting>
  <dataValidations count="4">
    <dataValidation type="list" allowBlank="1" showInputMessage="1" showErrorMessage="1" sqref="A27:A29 A31:A33 A14:A17 A19:A21 A23:A25 A35:A43">
      <formula1>"NEW,SKIP_NEW,SKIP_OLD"</formula1>
      <formula2>0</formula2>
    </dataValidation>
    <dataValidation type="list" allowBlank="1" showInputMessage="1" showErrorMessage="1" sqref="O27:O29 O31:O33 O14:O17 O19:O21 O23:O25 O35:O43">
      <formula1>"○,△,×,×→〇,－"</formula1>
    </dataValidation>
    <dataValidation showDropDown="1" showInputMessage="1" showErrorMessage="1" sqref="O13 O18 O22 O26 O30 O34"/>
    <dataValidation type="list" allowBlank="1" showInputMessage="1" showErrorMessage="1" sqref="C27:C29 C31:C33 C14:C17 C19:C21 C23:C25 C35:C43">
      <formula1>"正常,異常"</formula1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T44"/>
  <sheetViews>
    <sheetView showGridLines="0" zoomScale="80" zoomScaleNormal="80" workbookViewId="0">
      <pane ySplit="12" topLeftCell="A13" activePane="bottomLeft" state="frozen"/>
      <selection activeCell="C39" sqref="C39"/>
      <selection pane="bottomLeft" activeCell="O43" sqref="O43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7" width="18.875" style="52" customWidth="1"/>
    <col min="8" max="8" width="33.25" style="52" customWidth="1"/>
    <col min="9" max="9" width="14.25" style="52" bestFit="1" customWidth="1"/>
    <col min="10" max="10" width="10.5" style="52" customWidth="1"/>
    <col min="11" max="12" width="9.75" style="52" bestFit="1" customWidth="1"/>
    <col min="13" max="13" width="9.125" style="77" customWidth="1"/>
    <col min="14" max="14" width="9.125" style="52" customWidth="1"/>
    <col min="15" max="15" width="9.125" style="55" customWidth="1"/>
    <col min="16" max="16" width="12.625" style="52" customWidth="1"/>
    <col min="17" max="17" width="30.625" style="52" customWidth="1"/>
    <col min="18" max="23" width="5.625" style="52" customWidth="1"/>
    <col min="24" max="1028" width="9.125" style="52" customWidth="1"/>
    <col min="1029" max="16384" width="9" style="42"/>
  </cols>
  <sheetData>
    <row r="2" spans="1:24 1029:1034" hidden="1">
      <c r="A2" s="122" t="s">
        <v>399</v>
      </c>
    </row>
    <row r="3" spans="1:24 1029:1034" hidden="1">
      <c r="A3" s="122"/>
    </row>
    <row r="4" spans="1:24 1029:1034" hidden="1">
      <c r="A4" s="122" t="s">
        <v>400</v>
      </c>
    </row>
    <row r="5" spans="1:24 1029:1034" hidden="1">
      <c r="A5" s="122" t="s">
        <v>685</v>
      </c>
    </row>
    <row r="6" spans="1:24 1029:1034" hidden="1"/>
    <row r="7" spans="1:24 1029:1034" s="38" customFormat="1" ht="14.25" customHeight="1">
      <c r="A7" s="30" t="s">
        <v>14</v>
      </c>
      <c r="B7" s="31"/>
      <c r="C7" s="31"/>
      <c r="D7" s="32"/>
      <c r="E7" s="31"/>
      <c r="F7" s="31"/>
      <c r="G7" s="31"/>
      <c r="H7" s="34"/>
      <c r="I7" s="31"/>
      <c r="J7" s="34"/>
      <c r="K7" s="34"/>
      <c r="L7" s="34"/>
      <c r="M7" s="35"/>
      <c r="N7" s="31"/>
      <c r="O7" s="36"/>
      <c r="P7" s="31"/>
      <c r="Q7" s="37"/>
    </row>
    <row r="8" spans="1:24 1029:1034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F8" s="36"/>
      <c r="G8" s="36"/>
      <c r="I8" s="36"/>
      <c r="M8" s="41"/>
      <c r="N8" s="36"/>
      <c r="O8" s="36"/>
      <c r="P8" s="36"/>
      <c r="Q8" s="42"/>
      <c r="R8" s="43" t="s">
        <v>223</v>
      </c>
      <c r="S8" s="44"/>
      <c r="T8" s="44"/>
      <c r="U8" s="44"/>
      <c r="V8" s="44"/>
      <c r="W8" s="45" t="s">
        <v>5</v>
      </c>
    </row>
    <row r="9" spans="1:24 1029:1034" s="40" customFormat="1" ht="12" customHeight="1">
      <c r="A9" s="39">
        <f>COUNTIF(B13:B44,"&gt;0")</f>
        <v>25</v>
      </c>
      <c r="B9" s="39">
        <f>COUNTIF(A:A,"NEW")</f>
        <v>25</v>
      </c>
      <c r="C9" s="39">
        <f>COUNTIF(A:A,"SKIP_NEW")+COUNTIF(A:A,"SKIP_OLD")</f>
        <v>0</v>
      </c>
      <c r="D9" s="39">
        <f>COUNTIF(O:O,"○")+COUNTIF(O:O,"×→〇")</f>
        <v>25</v>
      </c>
      <c r="E9" s="36"/>
      <c r="F9" s="36"/>
      <c r="G9" s="36"/>
      <c r="I9" s="36"/>
      <c r="M9" s="41"/>
      <c r="N9" s="36"/>
      <c r="O9" s="36"/>
      <c r="P9" s="36"/>
      <c r="Q9" s="42"/>
      <c r="R9" s="46">
        <f>SUM(R13:R44)</f>
        <v>25</v>
      </c>
      <c r="S9" s="47">
        <f>SUM(S13:S44)</f>
        <v>0</v>
      </c>
      <c r="T9" s="47">
        <f>SUM(T13:T44)</f>
        <v>0</v>
      </c>
      <c r="U9" s="47">
        <f>SUM(U13:U44)</f>
        <v>0</v>
      </c>
      <c r="V9" s="47">
        <f>SUM(V13:V44)</f>
        <v>0</v>
      </c>
      <c r="W9" s="48">
        <f>SUM(R9:V9)</f>
        <v>25</v>
      </c>
      <c r="X9" s="40" t="s">
        <v>19</v>
      </c>
    </row>
    <row r="10" spans="1:24 1029:1034" s="52" customFormat="1" ht="12" customHeight="1">
      <c r="A10" s="49"/>
      <c r="B10" s="80"/>
      <c r="C10" s="50">
        <f>COUNTIF(A:A,"SKIP_NEW")</f>
        <v>0</v>
      </c>
      <c r="D10" s="51"/>
      <c r="E10" s="36"/>
      <c r="F10" s="36"/>
      <c r="G10" s="36"/>
      <c r="I10" s="36"/>
      <c r="M10" s="41"/>
      <c r="N10" s="36"/>
      <c r="O10" s="36"/>
      <c r="P10" s="36"/>
      <c r="R10" s="53">
        <f>SUMIF($O13:$O44,"○",R13:R44)+SUMIF($O13:$O44,"×→〇",R13:R44)</f>
        <v>25</v>
      </c>
      <c r="S10" s="54">
        <f>SUMIF($O13:$O44,"○",S13:S44)+SUMIF($O13:$O44,"×→〇",S13:S44)</f>
        <v>0</v>
      </c>
      <c r="T10" s="54">
        <f>SUMIF($O13:$O44,"○",T13:T44)+SUMIF($O13:$O44,"×→〇",T13:T44)</f>
        <v>0</v>
      </c>
      <c r="U10" s="54">
        <f>SUMIF($O13:$O44,"○",U13:U44)+SUMIF($O13:$O44,"×→〇",U13:U44)</f>
        <v>0</v>
      </c>
      <c r="V10" s="54">
        <f>SUMIF($O13:$O44,"○",V13:V44)+SUMIF($O13:$O44,"×→〇",V13:V44)</f>
        <v>0</v>
      </c>
      <c r="W10" s="48">
        <f>SUM(R10:V10)</f>
        <v>25</v>
      </c>
      <c r="X10" s="55" t="s">
        <v>20</v>
      </c>
      <c r="AMO10" s="42"/>
      <c r="AMP10" s="42"/>
      <c r="AMQ10" s="42"/>
      <c r="AMR10" s="42"/>
      <c r="AMS10" s="42"/>
      <c r="AMT10" s="42"/>
    </row>
    <row r="11" spans="1:24 1029:1034" s="52" customFormat="1" ht="14.25" customHeight="1">
      <c r="A11" s="253" t="s">
        <v>251</v>
      </c>
      <c r="B11" s="255" t="s">
        <v>331</v>
      </c>
      <c r="C11" s="257" t="s">
        <v>21</v>
      </c>
      <c r="D11" s="257" t="s">
        <v>366</v>
      </c>
      <c r="E11" s="272" t="s">
        <v>367</v>
      </c>
      <c r="F11" s="266" t="s">
        <v>505</v>
      </c>
      <c r="G11" s="268"/>
      <c r="H11" s="255" t="s">
        <v>24</v>
      </c>
      <c r="I11" s="111" t="s">
        <v>372</v>
      </c>
      <c r="J11" s="266" t="s">
        <v>371</v>
      </c>
      <c r="K11" s="267"/>
      <c r="L11" s="267"/>
      <c r="M11" s="259" t="s">
        <v>25</v>
      </c>
      <c r="N11" s="261" t="s">
        <v>26</v>
      </c>
      <c r="O11" s="261"/>
      <c r="P11" s="257" t="s">
        <v>27</v>
      </c>
      <c r="Q11" s="262" t="s">
        <v>28</v>
      </c>
      <c r="R11" s="53">
        <f>SUMIF($O13:$O44,"△",R13:R44)</f>
        <v>0</v>
      </c>
      <c r="S11" s="53">
        <f>SUMIF($O13:$O44,"△",S13:S44)</f>
        <v>0</v>
      </c>
      <c r="T11" s="53">
        <f>SUMIF($O13:$O44,"△",T13:T44)</f>
        <v>0</v>
      </c>
      <c r="U11" s="53">
        <f>SUMIF($O13:$O44,"△",U13:U44)</f>
        <v>0</v>
      </c>
      <c r="V11" s="53">
        <f>SUMIF($O13:$O44,"△",V13:V44)</f>
        <v>0</v>
      </c>
      <c r="W11" s="48">
        <f>SUM(R11:V11)</f>
        <v>0</v>
      </c>
      <c r="X11" s="55" t="s">
        <v>29</v>
      </c>
      <c r="AMO11" s="42"/>
      <c r="AMP11" s="42"/>
      <c r="AMQ11" s="42"/>
      <c r="AMR11" s="42"/>
      <c r="AMS11" s="42"/>
      <c r="AMT11" s="42"/>
    </row>
    <row r="12" spans="1:24 1029:1034" s="52" customFormat="1" ht="33" customHeight="1" thickBot="1">
      <c r="A12" s="254"/>
      <c r="B12" s="256"/>
      <c r="C12" s="258"/>
      <c r="D12" s="258"/>
      <c r="E12" s="273"/>
      <c r="F12" s="107">
        <v>1</v>
      </c>
      <c r="G12" s="107">
        <v>2</v>
      </c>
      <c r="H12" s="256"/>
      <c r="I12" s="107"/>
      <c r="J12" s="107"/>
      <c r="K12" s="107"/>
      <c r="L12" s="107"/>
      <c r="M12" s="260"/>
      <c r="N12" s="56" t="s">
        <v>31</v>
      </c>
      <c r="O12" s="57" t="s">
        <v>32</v>
      </c>
      <c r="P12" s="258"/>
      <c r="Q12" s="263"/>
      <c r="R12" s="58">
        <f>R10+R11</f>
        <v>25</v>
      </c>
      <c r="S12" s="58">
        <f>S10+S11</f>
        <v>0</v>
      </c>
      <c r="T12" s="58">
        <f>T10+T11</f>
        <v>0</v>
      </c>
      <c r="U12" s="58">
        <f>U10+U11</f>
        <v>0</v>
      </c>
      <c r="V12" s="58">
        <f>V10+V11</f>
        <v>0</v>
      </c>
      <c r="W12" s="59">
        <f>SUM(R12:V12)</f>
        <v>25</v>
      </c>
      <c r="X12" s="52" t="s">
        <v>252</v>
      </c>
      <c r="AMO12" s="42"/>
      <c r="AMP12" s="42"/>
      <c r="AMQ12" s="42"/>
      <c r="AMR12" s="42"/>
      <c r="AMS12" s="42"/>
      <c r="AMT12" s="42"/>
    </row>
    <row r="13" spans="1:24 1029:1034" s="40" customFormat="1" ht="19.5" thickTop="1">
      <c r="A13" s="60">
        <v>1</v>
      </c>
      <c r="B13" s="81"/>
      <c r="C13" s="81"/>
      <c r="D13" s="61"/>
      <c r="E13" s="109" t="s">
        <v>368</v>
      </c>
      <c r="F13" s="109"/>
      <c r="G13" s="115"/>
      <c r="H13" s="110"/>
      <c r="I13" s="115"/>
      <c r="J13" s="110"/>
      <c r="K13" s="110"/>
      <c r="L13" s="110"/>
      <c r="M13" s="63"/>
      <c r="N13" s="64"/>
      <c r="O13" s="64"/>
      <c r="P13" s="64"/>
      <c r="Q13" s="65"/>
    </row>
    <row r="14" spans="1:24 1029:1034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401</v>
      </c>
      <c r="F14" s="1"/>
      <c r="G14" s="1"/>
      <c r="H14" s="67"/>
      <c r="I14" s="117"/>
      <c r="J14" s="101"/>
      <c r="K14" s="101"/>
      <c r="L14" s="101"/>
      <c r="M14" s="69">
        <v>44109</v>
      </c>
      <c r="N14" s="70" t="s">
        <v>930</v>
      </c>
      <c r="O14" s="70" t="s">
        <v>858</v>
      </c>
      <c r="P14" s="71"/>
      <c r="Q14" s="72"/>
      <c r="R14" s="40">
        <v>1</v>
      </c>
    </row>
    <row r="15" spans="1:24 1029:1034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402</v>
      </c>
      <c r="F15" s="1"/>
      <c r="G15" s="1"/>
      <c r="H15" s="67"/>
      <c r="I15" s="117"/>
      <c r="J15" s="101"/>
      <c r="K15" s="101"/>
      <c r="L15" s="101"/>
      <c r="M15" s="69">
        <v>44109</v>
      </c>
      <c r="N15" s="70" t="s">
        <v>930</v>
      </c>
      <c r="O15" s="70" t="s">
        <v>858</v>
      </c>
      <c r="P15" s="71"/>
      <c r="Q15" s="72"/>
      <c r="R15" s="40">
        <v>1</v>
      </c>
    </row>
    <row r="16" spans="1:24 1029:1034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410</v>
      </c>
      <c r="F16" s="1"/>
      <c r="G16" s="1"/>
      <c r="H16" s="67"/>
      <c r="I16" s="117"/>
      <c r="J16" s="101"/>
      <c r="K16" s="101"/>
      <c r="L16" s="101"/>
      <c r="M16" s="69">
        <v>44109</v>
      </c>
      <c r="N16" s="70" t="s">
        <v>930</v>
      </c>
      <c r="O16" s="70" t="s">
        <v>858</v>
      </c>
      <c r="P16" s="71"/>
      <c r="Q16" s="72"/>
      <c r="R16" s="40">
        <v>1</v>
      </c>
    </row>
    <row r="17" spans="1:18" s="40" customFormat="1" ht="15.75" thickBot="1">
      <c r="A17" s="66" t="s">
        <v>33</v>
      </c>
      <c r="B17" s="82">
        <f t="shared" ref="B17" si="0">ROW()-ROW($A$13)</f>
        <v>4</v>
      </c>
      <c r="C17" s="68" t="s">
        <v>39</v>
      </c>
      <c r="D17" s="78">
        <v>4</v>
      </c>
      <c r="E17" s="1" t="s">
        <v>410</v>
      </c>
      <c r="F17" s="1"/>
      <c r="G17" s="1"/>
      <c r="H17" s="67"/>
      <c r="I17" s="117"/>
      <c r="J17" s="101"/>
      <c r="K17" s="101"/>
      <c r="L17" s="101"/>
      <c r="M17" s="69">
        <v>44109</v>
      </c>
      <c r="N17" s="70" t="s">
        <v>930</v>
      </c>
      <c r="O17" s="70" t="s">
        <v>858</v>
      </c>
      <c r="P17" s="71"/>
      <c r="Q17" s="72"/>
      <c r="R17" s="40">
        <v>1</v>
      </c>
    </row>
    <row r="18" spans="1:18" s="40" customFormat="1" ht="19.5" thickTop="1">
      <c r="A18" s="60">
        <v>2</v>
      </c>
      <c r="B18" s="81"/>
      <c r="C18" s="81"/>
      <c r="D18" s="61"/>
      <c r="E18" s="109" t="s">
        <v>403</v>
      </c>
      <c r="F18" s="109"/>
      <c r="G18" s="115"/>
      <c r="H18" s="110"/>
      <c r="I18" s="115"/>
      <c r="J18" s="110"/>
      <c r="K18" s="110"/>
      <c r="L18" s="110"/>
      <c r="M18" s="63"/>
      <c r="N18" s="64"/>
      <c r="O18" s="64"/>
      <c r="P18" s="64"/>
      <c r="Q18" s="65"/>
    </row>
    <row r="19" spans="1:18" s="40" customForma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404</v>
      </c>
      <c r="F19" s="1"/>
      <c r="G19" s="1"/>
      <c r="H19" s="67"/>
      <c r="I19" s="118"/>
      <c r="J19" s="101"/>
      <c r="K19" s="101"/>
      <c r="L19" s="101"/>
      <c r="M19" s="69">
        <v>44110</v>
      </c>
      <c r="N19" s="70" t="s">
        <v>930</v>
      </c>
      <c r="O19" s="70" t="s">
        <v>858</v>
      </c>
      <c r="P19" s="71"/>
      <c r="Q19" s="73"/>
      <c r="R19" s="40">
        <v>1</v>
      </c>
    </row>
    <row r="20" spans="1:18" s="40" customFormat="1">
      <c r="A20" s="66" t="s">
        <v>33</v>
      </c>
      <c r="B20" s="82">
        <f>ROW()-ROW($A$18)</f>
        <v>2</v>
      </c>
      <c r="C20" s="68" t="s">
        <v>39</v>
      </c>
      <c r="D20" s="78">
        <v>2</v>
      </c>
      <c r="E20" s="1" t="s">
        <v>410</v>
      </c>
      <c r="F20" s="1"/>
      <c r="G20" s="1"/>
      <c r="H20" s="67"/>
      <c r="I20" s="118"/>
      <c r="J20" s="101"/>
      <c r="K20" s="101"/>
      <c r="L20" s="101"/>
      <c r="M20" s="69">
        <v>44110</v>
      </c>
      <c r="N20" s="70" t="s">
        <v>930</v>
      </c>
      <c r="O20" s="70" t="s">
        <v>858</v>
      </c>
      <c r="P20" s="71"/>
      <c r="Q20" s="72"/>
      <c r="R20" s="40">
        <v>1</v>
      </c>
    </row>
    <row r="21" spans="1:18" s="40" customFormat="1" ht="15.75" thickBot="1">
      <c r="A21" s="66" t="s">
        <v>33</v>
      </c>
      <c r="B21" s="82">
        <f>ROW()-ROW($A$18)</f>
        <v>3</v>
      </c>
      <c r="C21" s="68" t="s">
        <v>39</v>
      </c>
      <c r="D21" s="78">
        <v>3</v>
      </c>
      <c r="E21" s="1" t="s">
        <v>410</v>
      </c>
      <c r="F21" s="1"/>
      <c r="G21" s="1"/>
      <c r="H21" s="67"/>
      <c r="I21" s="117"/>
      <c r="J21" s="101"/>
      <c r="K21" s="101"/>
      <c r="L21" s="101"/>
      <c r="M21" s="69">
        <v>44110</v>
      </c>
      <c r="N21" s="70" t="s">
        <v>930</v>
      </c>
      <c r="O21" s="70" t="s">
        <v>858</v>
      </c>
      <c r="P21" s="71"/>
      <c r="Q21" s="72"/>
      <c r="R21" s="40">
        <v>1</v>
      </c>
    </row>
    <row r="22" spans="1:18" s="40" customFormat="1" ht="19.5" thickTop="1">
      <c r="A22" s="60">
        <v>3</v>
      </c>
      <c r="B22" s="81"/>
      <c r="C22" s="81"/>
      <c r="D22" s="61"/>
      <c r="E22" s="109" t="s">
        <v>405</v>
      </c>
      <c r="F22" s="109"/>
      <c r="G22" s="115"/>
      <c r="H22" s="110"/>
      <c r="I22" s="115"/>
      <c r="J22" s="110"/>
      <c r="K22" s="110"/>
      <c r="L22" s="110"/>
      <c r="M22" s="63"/>
      <c r="N22" s="64"/>
      <c r="O22" s="64"/>
      <c r="P22" s="64"/>
      <c r="Q22" s="65"/>
    </row>
    <row r="23" spans="1:18" s="40" customFormat="1">
      <c r="A23" s="66" t="s">
        <v>38</v>
      </c>
      <c r="B23" s="82">
        <f>ROW()-ROW($A$22)</f>
        <v>1</v>
      </c>
      <c r="C23" s="68" t="s">
        <v>39</v>
      </c>
      <c r="D23" s="78">
        <v>1</v>
      </c>
      <c r="E23" s="1" t="s">
        <v>401</v>
      </c>
      <c r="F23" s="1"/>
      <c r="G23" s="1" t="s">
        <v>300</v>
      </c>
      <c r="H23" s="67"/>
      <c r="I23" s="1"/>
      <c r="J23" s="101"/>
      <c r="K23" s="101"/>
      <c r="L23" s="101"/>
      <c r="M23" s="69">
        <v>44110</v>
      </c>
      <c r="N23" s="70" t="s">
        <v>930</v>
      </c>
      <c r="O23" s="70" t="s">
        <v>858</v>
      </c>
      <c r="P23" s="71"/>
      <c r="Q23" s="72"/>
      <c r="R23" s="40">
        <v>1</v>
      </c>
    </row>
    <row r="24" spans="1:18" s="40" customFormat="1">
      <c r="A24" s="66" t="s">
        <v>38</v>
      </c>
      <c r="B24" s="82">
        <f>ROW()-ROW($A$22)</f>
        <v>2</v>
      </c>
      <c r="C24" s="68" t="s">
        <v>39</v>
      </c>
      <c r="D24" s="78">
        <v>2</v>
      </c>
      <c r="E24" s="1" t="s">
        <v>410</v>
      </c>
      <c r="F24" s="1"/>
      <c r="G24" s="1" t="s">
        <v>300</v>
      </c>
      <c r="H24" s="67"/>
      <c r="I24" s="1"/>
      <c r="J24" s="101"/>
      <c r="K24" s="101"/>
      <c r="L24" s="101"/>
      <c r="M24" s="69">
        <v>44110</v>
      </c>
      <c r="N24" s="70" t="s">
        <v>930</v>
      </c>
      <c r="O24" s="70" t="s">
        <v>858</v>
      </c>
      <c r="P24" s="71"/>
      <c r="Q24" s="72"/>
      <c r="R24" s="40">
        <v>1</v>
      </c>
    </row>
    <row r="25" spans="1:18" s="40" customFormat="1" ht="15.75" thickBot="1">
      <c r="A25" s="66" t="s">
        <v>38</v>
      </c>
      <c r="B25" s="82">
        <f>ROW()-ROW($A$22)</f>
        <v>3</v>
      </c>
      <c r="C25" s="68" t="s">
        <v>39</v>
      </c>
      <c r="D25" s="78">
        <v>3</v>
      </c>
      <c r="E25" s="1" t="s">
        <v>410</v>
      </c>
      <c r="F25" s="1"/>
      <c r="G25" s="1" t="s">
        <v>300</v>
      </c>
      <c r="H25" s="67"/>
      <c r="I25" s="1"/>
      <c r="J25" s="101"/>
      <c r="K25" s="101"/>
      <c r="L25" s="101"/>
      <c r="M25" s="69">
        <v>44110</v>
      </c>
      <c r="N25" s="70" t="s">
        <v>930</v>
      </c>
      <c r="O25" s="70" t="s">
        <v>858</v>
      </c>
      <c r="P25" s="71"/>
      <c r="Q25" s="72"/>
      <c r="R25" s="40">
        <v>1</v>
      </c>
    </row>
    <row r="26" spans="1:18" s="40" customFormat="1" ht="19.5" thickTop="1">
      <c r="A26" s="60">
        <v>4</v>
      </c>
      <c r="B26" s="81"/>
      <c r="C26" s="81"/>
      <c r="D26" s="61"/>
      <c r="E26" s="109" t="s">
        <v>406</v>
      </c>
      <c r="F26" s="109"/>
      <c r="G26" s="115"/>
      <c r="H26" s="110"/>
      <c r="I26" s="115"/>
      <c r="J26" s="110"/>
      <c r="K26" s="110"/>
      <c r="L26" s="110"/>
      <c r="M26" s="63"/>
      <c r="N26" s="64"/>
      <c r="O26" s="64"/>
      <c r="P26" s="64"/>
      <c r="Q26" s="65"/>
    </row>
    <row r="27" spans="1:18" s="40" customFormat="1">
      <c r="A27" s="66" t="s">
        <v>33</v>
      </c>
      <c r="B27" s="82">
        <f>ROW()-ROW($A$26)</f>
        <v>1</v>
      </c>
      <c r="C27" s="68" t="s">
        <v>39</v>
      </c>
      <c r="D27" s="78">
        <v>1</v>
      </c>
      <c r="E27" s="1" t="s">
        <v>407</v>
      </c>
      <c r="F27" s="1"/>
      <c r="G27" s="1" t="s">
        <v>300</v>
      </c>
      <c r="H27" s="67"/>
      <c r="I27" s="1"/>
      <c r="J27" s="101"/>
      <c r="K27" s="101"/>
      <c r="L27" s="101"/>
      <c r="M27" s="69">
        <v>44110</v>
      </c>
      <c r="N27" s="70" t="s">
        <v>930</v>
      </c>
      <c r="O27" s="70" t="s">
        <v>858</v>
      </c>
      <c r="P27" s="71"/>
      <c r="Q27" s="73"/>
      <c r="R27" s="40">
        <v>1</v>
      </c>
    </row>
    <row r="28" spans="1:18" s="40" customFormat="1">
      <c r="A28" s="66" t="s">
        <v>33</v>
      </c>
      <c r="B28" s="82">
        <f t="shared" ref="B28:B29" si="1">ROW()-ROW($A$26)</f>
        <v>2</v>
      </c>
      <c r="C28" s="68" t="s">
        <v>39</v>
      </c>
      <c r="D28" s="78">
        <v>2</v>
      </c>
      <c r="E28" s="1" t="s">
        <v>410</v>
      </c>
      <c r="F28" s="1"/>
      <c r="G28" s="1" t="s">
        <v>300</v>
      </c>
      <c r="H28" s="67"/>
      <c r="I28" s="1"/>
      <c r="J28" s="101"/>
      <c r="K28" s="101"/>
      <c r="L28" s="101"/>
      <c r="M28" s="69">
        <v>44110</v>
      </c>
      <c r="N28" s="70" t="s">
        <v>930</v>
      </c>
      <c r="O28" s="70" t="s">
        <v>858</v>
      </c>
      <c r="P28" s="71"/>
      <c r="Q28" s="73"/>
      <c r="R28" s="40">
        <v>1</v>
      </c>
    </row>
    <row r="29" spans="1:18" s="40" customFormat="1" ht="15.75" thickBot="1">
      <c r="A29" s="66" t="s">
        <v>38</v>
      </c>
      <c r="B29" s="82">
        <f t="shared" si="1"/>
        <v>3</v>
      </c>
      <c r="C29" s="68" t="s">
        <v>39</v>
      </c>
      <c r="D29" s="78">
        <v>3</v>
      </c>
      <c r="E29" s="1" t="s">
        <v>410</v>
      </c>
      <c r="F29" s="1"/>
      <c r="G29" s="1" t="s">
        <v>300</v>
      </c>
      <c r="H29" s="67"/>
      <c r="I29" s="1"/>
      <c r="J29" s="101"/>
      <c r="K29" s="101"/>
      <c r="L29" s="101"/>
      <c r="M29" s="69">
        <v>44110</v>
      </c>
      <c r="N29" s="70" t="s">
        <v>930</v>
      </c>
      <c r="O29" s="70" t="s">
        <v>858</v>
      </c>
      <c r="P29" s="71"/>
      <c r="Q29" s="72"/>
      <c r="R29" s="40">
        <v>1</v>
      </c>
    </row>
    <row r="30" spans="1:18" s="40" customFormat="1" ht="19.5" thickTop="1">
      <c r="A30" s="60">
        <v>5</v>
      </c>
      <c r="B30" s="81"/>
      <c r="C30" s="81"/>
      <c r="D30" s="61"/>
      <c r="E30" s="109" t="s">
        <v>408</v>
      </c>
      <c r="F30" s="109"/>
      <c r="G30" s="115"/>
      <c r="H30" s="110"/>
      <c r="I30" s="115"/>
      <c r="J30" s="110"/>
      <c r="K30" s="110"/>
      <c r="L30" s="110"/>
      <c r="M30" s="63"/>
      <c r="N30" s="64"/>
      <c r="O30" s="64"/>
      <c r="P30" s="64"/>
      <c r="Q30" s="65"/>
    </row>
    <row r="31" spans="1:18" s="40" customFormat="1">
      <c r="A31" s="66" t="s">
        <v>33</v>
      </c>
      <c r="B31" s="82">
        <f>ROW()-ROW($A$30)</f>
        <v>1</v>
      </c>
      <c r="C31" s="68" t="s">
        <v>39</v>
      </c>
      <c r="D31" s="78">
        <v>1</v>
      </c>
      <c r="E31" s="1" t="s">
        <v>402</v>
      </c>
      <c r="F31" s="1"/>
      <c r="G31" s="1" t="s">
        <v>300</v>
      </c>
      <c r="H31" s="67"/>
      <c r="I31" s="1"/>
      <c r="J31" s="101"/>
      <c r="K31" s="101"/>
      <c r="L31" s="101"/>
      <c r="M31" s="69">
        <v>44110</v>
      </c>
      <c r="N31" s="70" t="s">
        <v>930</v>
      </c>
      <c r="O31" s="70" t="s">
        <v>858</v>
      </c>
      <c r="P31" s="71"/>
      <c r="Q31" s="73"/>
      <c r="R31" s="40">
        <v>1</v>
      </c>
    </row>
    <row r="32" spans="1:18" s="40" customFormat="1">
      <c r="A32" s="66" t="s">
        <v>33</v>
      </c>
      <c r="B32" s="82">
        <f>ROW()-ROW($A$30)</f>
        <v>2</v>
      </c>
      <c r="C32" s="68" t="s">
        <v>39</v>
      </c>
      <c r="D32" s="78">
        <v>2</v>
      </c>
      <c r="E32" s="1" t="s">
        <v>410</v>
      </c>
      <c r="F32" s="1"/>
      <c r="G32" s="1" t="s">
        <v>300</v>
      </c>
      <c r="H32" s="67"/>
      <c r="I32" s="1"/>
      <c r="J32" s="101"/>
      <c r="K32" s="101"/>
      <c r="L32" s="101"/>
      <c r="M32" s="69">
        <v>44110</v>
      </c>
      <c r="N32" s="70" t="s">
        <v>930</v>
      </c>
      <c r="O32" s="70" t="s">
        <v>858</v>
      </c>
      <c r="P32" s="71"/>
      <c r="Q32" s="73"/>
      <c r="R32" s="40">
        <v>1</v>
      </c>
    </row>
    <row r="33" spans="1:18" s="40" customFormat="1" ht="15.75" thickBot="1">
      <c r="A33" s="66" t="s">
        <v>38</v>
      </c>
      <c r="B33" s="82">
        <f>ROW()-ROW($A$30)</f>
        <v>3</v>
      </c>
      <c r="C33" s="68" t="s">
        <v>39</v>
      </c>
      <c r="D33" s="78">
        <v>3</v>
      </c>
      <c r="E33" s="1" t="s">
        <v>410</v>
      </c>
      <c r="F33" s="1"/>
      <c r="G33" s="1" t="s">
        <v>300</v>
      </c>
      <c r="H33" s="67"/>
      <c r="I33" s="1"/>
      <c r="J33" s="101"/>
      <c r="K33" s="101"/>
      <c r="L33" s="101"/>
      <c r="M33" s="69">
        <v>44110</v>
      </c>
      <c r="N33" s="70" t="s">
        <v>930</v>
      </c>
      <c r="O33" s="70" t="s">
        <v>858</v>
      </c>
      <c r="P33" s="71"/>
      <c r="Q33" s="72"/>
      <c r="R33" s="40">
        <v>1</v>
      </c>
    </row>
    <row r="34" spans="1:18" s="40" customFormat="1" ht="19.5" thickTop="1">
      <c r="A34" s="60">
        <v>6</v>
      </c>
      <c r="B34" s="81"/>
      <c r="C34" s="81"/>
      <c r="D34" s="61"/>
      <c r="E34" s="109" t="s">
        <v>409</v>
      </c>
      <c r="F34" s="109"/>
      <c r="G34" s="115"/>
      <c r="H34" s="110"/>
      <c r="I34" s="115"/>
      <c r="J34" s="110"/>
      <c r="K34" s="110"/>
      <c r="L34" s="110"/>
      <c r="M34" s="63"/>
      <c r="N34" s="64"/>
      <c r="O34" s="64"/>
      <c r="P34" s="64"/>
      <c r="Q34" s="65"/>
    </row>
    <row r="35" spans="1:18" s="40" customFormat="1">
      <c r="A35" s="66" t="s">
        <v>33</v>
      </c>
      <c r="B35" s="82">
        <f t="shared" ref="B35:B43" si="2">ROW()-ROW($A$34)</f>
        <v>1</v>
      </c>
      <c r="C35" s="68" t="s">
        <v>39</v>
      </c>
      <c r="D35" s="78">
        <v>1</v>
      </c>
      <c r="E35" s="116" t="s">
        <v>411</v>
      </c>
      <c r="F35" s="1"/>
      <c r="G35" s="1" t="s">
        <v>300</v>
      </c>
      <c r="H35" s="67"/>
      <c r="I35" s="1"/>
      <c r="J35" s="101"/>
      <c r="K35" s="101"/>
      <c r="L35" s="101"/>
      <c r="M35" s="69">
        <v>44110</v>
      </c>
      <c r="N35" s="70" t="s">
        <v>930</v>
      </c>
      <c r="O35" s="70" t="s">
        <v>858</v>
      </c>
      <c r="P35" s="71"/>
      <c r="Q35" s="73"/>
      <c r="R35" s="40">
        <v>1</v>
      </c>
    </row>
    <row r="36" spans="1:18" s="40" customFormat="1" ht="23.25">
      <c r="A36" s="66" t="s">
        <v>38</v>
      </c>
      <c r="B36" s="82">
        <f t="shared" si="2"/>
        <v>2</v>
      </c>
      <c r="C36" s="68" t="s">
        <v>39</v>
      </c>
      <c r="D36" s="78">
        <v>2</v>
      </c>
      <c r="E36" s="1" t="s">
        <v>410</v>
      </c>
      <c r="F36" s="1" t="s">
        <v>840</v>
      </c>
      <c r="G36" s="1" t="s">
        <v>300</v>
      </c>
      <c r="H36" s="67"/>
      <c r="I36" s="1"/>
      <c r="J36" s="101"/>
      <c r="K36" s="101"/>
      <c r="L36" s="101"/>
      <c r="M36" s="69">
        <v>44110</v>
      </c>
      <c r="N36" s="70" t="s">
        <v>930</v>
      </c>
      <c r="O36" s="70" t="s">
        <v>858</v>
      </c>
      <c r="P36" s="71"/>
      <c r="Q36" s="72"/>
      <c r="R36" s="40">
        <v>1</v>
      </c>
    </row>
    <row r="37" spans="1:18" s="40" customFormat="1" ht="23.25">
      <c r="A37" s="66" t="s">
        <v>38</v>
      </c>
      <c r="B37" s="82">
        <f t="shared" si="2"/>
        <v>3</v>
      </c>
      <c r="C37" s="68" t="s">
        <v>39</v>
      </c>
      <c r="D37" s="78">
        <v>3</v>
      </c>
      <c r="E37" s="1" t="s">
        <v>410</v>
      </c>
      <c r="F37" s="1" t="s">
        <v>840</v>
      </c>
      <c r="G37" s="1" t="s">
        <v>300</v>
      </c>
      <c r="H37" s="67"/>
      <c r="I37" s="1"/>
      <c r="J37" s="101"/>
      <c r="K37" s="101"/>
      <c r="L37" s="101"/>
      <c r="M37" s="69">
        <v>44110</v>
      </c>
      <c r="N37" s="70" t="s">
        <v>930</v>
      </c>
      <c r="O37" s="70" t="s">
        <v>858</v>
      </c>
      <c r="P37" s="71"/>
      <c r="Q37" s="72"/>
      <c r="R37" s="40">
        <v>1</v>
      </c>
    </row>
    <row r="38" spans="1:18" s="40" customFormat="1" ht="22.5">
      <c r="A38" s="66" t="s">
        <v>33</v>
      </c>
      <c r="B38" s="82">
        <f t="shared" si="2"/>
        <v>4</v>
      </c>
      <c r="C38" s="68" t="s">
        <v>39</v>
      </c>
      <c r="D38" s="78">
        <v>4</v>
      </c>
      <c r="E38" s="116" t="s">
        <v>401</v>
      </c>
      <c r="F38" s="212" t="s">
        <v>841</v>
      </c>
      <c r="G38" s="1" t="s">
        <v>300</v>
      </c>
      <c r="H38" s="67"/>
      <c r="I38" s="1"/>
      <c r="J38" s="101"/>
      <c r="K38" s="101"/>
      <c r="L38" s="101"/>
      <c r="M38" s="69">
        <v>44110</v>
      </c>
      <c r="N38" s="70" t="s">
        <v>930</v>
      </c>
      <c r="O38" s="70" t="s">
        <v>858</v>
      </c>
      <c r="P38" s="71"/>
      <c r="Q38" s="73"/>
      <c r="R38" s="40">
        <v>1</v>
      </c>
    </row>
    <row r="39" spans="1:18" s="40" customFormat="1">
      <c r="A39" s="66" t="s">
        <v>38</v>
      </c>
      <c r="B39" s="82">
        <f t="shared" si="2"/>
        <v>5</v>
      </c>
      <c r="C39" s="68" t="s">
        <v>39</v>
      </c>
      <c r="D39" s="78">
        <v>5</v>
      </c>
      <c r="E39" s="1" t="s">
        <v>410</v>
      </c>
      <c r="F39" s="1"/>
      <c r="G39" s="1" t="s">
        <v>300</v>
      </c>
      <c r="H39" s="67"/>
      <c r="I39" s="1"/>
      <c r="J39" s="101"/>
      <c r="K39" s="101"/>
      <c r="L39" s="101"/>
      <c r="M39" s="69">
        <v>44110</v>
      </c>
      <c r="N39" s="70" t="s">
        <v>930</v>
      </c>
      <c r="O39" s="70" t="s">
        <v>858</v>
      </c>
      <c r="P39" s="71"/>
      <c r="Q39" s="72"/>
      <c r="R39" s="40">
        <v>1</v>
      </c>
    </row>
    <row r="40" spans="1:18" s="40" customFormat="1">
      <c r="A40" s="66" t="s">
        <v>38</v>
      </c>
      <c r="B40" s="82">
        <f t="shared" si="2"/>
        <v>6</v>
      </c>
      <c r="C40" s="68" t="s">
        <v>39</v>
      </c>
      <c r="D40" s="78">
        <v>6</v>
      </c>
      <c r="E40" s="1" t="s">
        <v>410</v>
      </c>
      <c r="F40" s="1"/>
      <c r="G40" s="1" t="s">
        <v>300</v>
      </c>
      <c r="H40" s="67"/>
      <c r="I40" s="1"/>
      <c r="J40" s="101"/>
      <c r="K40" s="101"/>
      <c r="L40" s="101"/>
      <c r="M40" s="69">
        <v>44110</v>
      </c>
      <c r="N40" s="70" t="s">
        <v>930</v>
      </c>
      <c r="O40" s="70" t="s">
        <v>858</v>
      </c>
      <c r="P40" s="71"/>
      <c r="Q40" s="72"/>
      <c r="R40" s="40">
        <v>1</v>
      </c>
    </row>
    <row r="41" spans="1:18" s="40" customFormat="1">
      <c r="A41" s="66" t="s">
        <v>33</v>
      </c>
      <c r="B41" s="82">
        <f t="shared" si="2"/>
        <v>7</v>
      </c>
      <c r="C41" s="68" t="s">
        <v>39</v>
      </c>
      <c r="D41" s="78">
        <v>7</v>
      </c>
      <c r="E41" s="116" t="s">
        <v>402</v>
      </c>
      <c r="F41" s="1"/>
      <c r="G41" s="1" t="s">
        <v>300</v>
      </c>
      <c r="H41" s="67"/>
      <c r="I41" s="1"/>
      <c r="J41" s="101"/>
      <c r="K41" s="101"/>
      <c r="L41" s="101"/>
      <c r="M41" s="69">
        <v>44110</v>
      </c>
      <c r="N41" s="70" t="s">
        <v>930</v>
      </c>
      <c r="O41" s="70" t="s">
        <v>858</v>
      </c>
      <c r="P41" s="71"/>
      <c r="Q41" s="73"/>
      <c r="R41" s="40">
        <v>1</v>
      </c>
    </row>
    <row r="42" spans="1:18" s="40" customFormat="1">
      <c r="A42" s="66" t="s">
        <v>38</v>
      </c>
      <c r="B42" s="82">
        <f t="shared" si="2"/>
        <v>8</v>
      </c>
      <c r="C42" s="68" t="s">
        <v>39</v>
      </c>
      <c r="D42" s="78">
        <v>8</v>
      </c>
      <c r="E42" s="1" t="s">
        <v>410</v>
      </c>
      <c r="F42" s="1"/>
      <c r="G42" s="1" t="s">
        <v>300</v>
      </c>
      <c r="H42" s="67"/>
      <c r="I42" s="1"/>
      <c r="J42" s="101"/>
      <c r="K42" s="101"/>
      <c r="L42" s="101"/>
      <c r="M42" s="69">
        <v>44110</v>
      </c>
      <c r="N42" s="70" t="s">
        <v>930</v>
      </c>
      <c r="O42" s="70" t="s">
        <v>858</v>
      </c>
      <c r="P42" s="71"/>
      <c r="Q42" s="72"/>
      <c r="R42" s="40">
        <v>1</v>
      </c>
    </row>
    <row r="43" spans="1:18" s="40" customFormat="1" ht="15.75" thickBot="1">
      <c r="A43" s="66" t="s">
        <v>38</v>
      </c>
      <c r="B43" s="82">
        <f t="shared" si="2"/>
        <v>9</v>
      </c>
      <c r="C43" s="68" t="s">
        <v>39</v>
      </c>
      <c r="D43" s="78">
        <v>9</v>
      </c>
      <c r="E43" s="1" t="s">
        <v>410</v>
      </c>
      <c r="F43" s="1"/>
      <c r="G43" s="1" t="s">
        <v>300</v>
      </c>
      <c r="H43" s="67"/>
      <c r="I43" s="1"/>
      <c r="J43" s="101"/>
      <c r="K43" s="101"/>
      <c r="L43" s="101"/>
      <c r="M43" s="69">
        <v>44110</v>
      </c>
      <c r="N43" s="70" t="s">
        <v>930</v>
      </c>
      <c r="O43" s="70" t="s">
        <v>858</v>
      </c>
      <c r="P43" s="71"/>
      <c r="Q43" s="72"/>
      <c r="R43" s="40">
        <v>1</v>
      </c>
    </row>
    <row r="44" spans="1:18" s="52" customFormat="1" ht="15.75" thickTop="1">
      <c r="A44" s="74"/>
      <c r="B44" s="83"/>
      <c r="C44" s="83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4"/>
      <c r="O44" s="76"/>
      <c r="P44" s="74"/>
      <c r="Q44" s="74"/>
    </row>
  </sheetData>
  <dataConsolidate/>
  <mergeCells count="12">
    <mergeCell ref="Q11:Q12"/>
    <mergeCell ref="A11:A12"/>
    <mergeCell ref="B11:B12"/>
    <mergeCell ref="C11:C12"/>
    <mergeCell ref="D11:D12"/>
    <mergeCell ref="E11:E12"/>
    <mergeCell ref="F11:G11"/>
    <mergeCell ref="H11:H12"/>
    <mergeCell ref="J11:L11"/>
    <mergeCell ref="M11:M12"/>
    <mergeCell ref="N11:O11"/>
    <mergeCell ref="P11:P12"/>
  </mergeCells>
  <phoneticPr fontId="2"/>
  <conditionalFormatting sqref="B13:B16 B18:B20 B22 B25:B37">
    <cfRule type="expression" dxfId="294" priority="51">
      <formula>$A13="SKIP_NEW"</formula>
    </cfRule>
    <cfRule type="expression" dxfId="293" priority="52">
      <formula>$U13=1</formula>
    </cfRule>
    <cfRule type="expression" dxfId="292" priority="53">
      <formula>$T13=1</formula>
    </cfRule>
    <cfRule type="expression" dxfId="291" priority="54">
      <formula>$S13=1</formula>
    </cfRule>
    <cfRule type="expression" dxfId="290" priority="55">
      <formula>$R13=1</formula>
    </cfRule>
  </conditionalFormatting>
  <conditionalFormatting sqref="B24">
    <cfRule type="expression" dxfId="289" priority="46">
      <formula>$A24="SKIP_NEW"</formula>
    </cfRule>
    <cfRule type="expression" dxfId="288" priority="47">
      <formula>$U24=1</formula>
    </cfRule>
    <cfRule type="expression" dxfId="287" priority="48">
      <formula>$T24=1</formula>
    </cfRule>
    <cfRule type="expression" dxfId="286" priority="49">
      <formula>$S24=1</formula>
    </cfRule>
    <cfRule type="expression" dxfId="285" priority="50">
      <formula>$R24=1</formula>
    </cfRule>
  </conditionalFormatting>
  <conditionalFormatting sqref="B23">
    <cfRule type="expression" dxfId="284" priority="41">
      <formula>$A23="SKIP_NEW"</formula>
    </cfRule>
    <cfRule type="expression" dxfId="283" priority="42">
      <formula>$U23=1</formula>
    </cfRule>
    <cfRule type="expression" dxfId="282" priority="43">
      <formula>$T23=1</formula>
    </cfRule>
    <cfRule type="expression" dxfId="281" priority="44">
      <formula>$S23=1</formula>
    </cfRule>
    <cfRule type="expression" dxfId="280" priority="45">
      <formula>$R23=1</formula>
    </cfRule>
  </conditionalFormatting>
  <conditionalFormatting sqref="B17">
    <cfRule type="expression" dxfId="279" priority="36">
      <formula>$A17="SKIP_NEW"</formula>
    </cfRule>
    <cfRule type="expression" dxfId="278" priority="37">
      <formula>$U17=1</formula>
    </cfRule>
    <cfRule type="expression" dxfId="277" priority="38">
      <formula>$T17=1</formula>
    </cfRule>
    <cfRule type="expression" dxfId="276" priority="39">
      <formula>$S17=1</formula>
    </cfRule>
    <cfRule type="expression" dxfId="275" priority="40">
      <formula>$R17=1</formula>
    </cfRule>
  </conditionalFormatting>
  <conditionalFormatting sqref="B21">
    <cfRule type="expression" dxfId="274" priority="31">
      <formula>$A21="SKIP_NEW"</formula>
    </cfRule>
    <cfRule type="expression" dxfId="273" priority="32">
      <formula>$U21=1</formula>
    </cfRule>
    <cfRule type="expression" dxfId="272" priority="33">
      <formula>$T21=1</formula>
    </cfRule>
    <cfRule type="expression" dxfId="271" priority="34">
      <formula>$S21=1</formula>
    </cfRule>
    <cfRule type="expression" dxfId="270" priority="35">
      <formula>$R21=1</formula>
    </cfRule>
  </conditionalFormatting>
  <conditionalFormatting sqref="B38">
    <cfRule type="expression" dxfId="269" priority="26">
      <formula>$A38="SKIP_NEW"</formula>
    </cfRule>
    <cfRule type="expression" dxfId="268" priority="27">
      <formula>$U38=1</formula>
    </cfRule>
    <cfRule type="expression" dxfId="267" priority="28">
      <formula>$T38=1</formula>
    </cfRule>
    <cfRule type="expression" dxfId="266" priority="29">
      <formula>$S38=1</formula>
    </cfRule>
    <cfRule type="expression" dxfId="265" priority="30">
      <formula>$R38=1</formula>
    </cfRule>
  </conditionalFormatting>
  <conditionalFormatting sqref="B40">
    <cfRule type="expression" dxfId="264" priority="21">
      <formula>$A40="SKIP_NEW"</formula>
    </cfRule>
    <cfRule type="expression" dxfId="263" priority="22">
      <formula>$U40=1</formula>
    </cfRule>
    <cfRule type="expression" dxfId="262" priority="23">
      <formula>$T40=1</formula>
    </cfRule>
    <cfRule type="expression" dxfId="261" priority="24">
      <formula>$S40=1</formula>
    </cfRule>
    <cfRule type="expression" dxfId="260" priority="25">
      <formula>$R40=1</formula>
    </cfRule>
  </conditionalFormatting>
  <conditionalFormatting sqref="B41">
    <cfRule type="expression" dxfId="259" priority="16">
      <formula>$A41="SKIP_NEW"</formula>
    </cfRule>
    <cfRule type="expression" dxfId="258" priority="17">
      <formula>$U41=1</formula>
    </cfRule>
    <cfRule type="expression" dxfId="257" priority="18">
      <formula>$T41=1</formula>
    </cfRule>
    <cfRule type="expression" dxfId="256" priority="19">
      <formula>$S41=1</formula>
    </cfRule>
    <cfRule type="expression" dxfId="255" priority="20">
      <formula>$R41=1</formula>
    </cfRule>
  </conditionalFormatting>
  <conditionalFormatting sqref="B42">
    <cfRule type="expression" dxfId="254" priority="11">
      <formula>$A42="SKIP_NEW"</formula>
    </cfRule>
    <cfRule type="expression" dxfId="253" priority="12">
      <formula>$U42=1</formula>
    </cfRule>
    <cfRule type="expression" dxfId="252" priority="13">
      <formula>$T42=1</formula>
    </cfRule>
    <cfRule type="expression" dxfId="251" priority="14">
      <formula>$S42=1</formula>
    </cfRule>
    <cfRule type="expression" dxfId="250" priority="15">
      <formula>$R42=1</formula>
    </cfRule>
  </conditionalFormatting>
  <conditionalFormatting sqref="B39">
    <cfRule type="expression" dxfId="249" priority="6">
      <formula>$A39="SKIP_NEW"</formula>
    </cfRule>
    <cfRule type="expression" dxfId="248" priority="7">
      <formula>$U39=1</formula>
    </cfRule>
    <cfRule type="expression" dxfId="247" priority="8">
      <formula>$T39=1</formula>
    </cfRule>
    <cfRule type="expression" dxfId="246" priority="9">
      <formula>$S39=1</formula>
    </cfRule>
    <cfRule type="expression" dxfId="245" priority="10">
      <formula>$R39=1</formula>
    </cfRule>
  </conditionalFormatting>
  <conditionalFormatting sqref="B43">
    <cfRule type="expression" dxfId="244" priority="1">
      <formula>$A43="SKIP_NEW"</formula>
    </cfRule>
    <cfRule type="expression" dxfId="243" priority="2">
      <formula>$U43=1</formula>
    </cfRule>
    <cfRule type="expression" dxfId="242" priority="3">
      <formula>$T43=1</formula>
    </cfRule>
    <cfRule type="expression" dxfId="241" priority="4">
      <formula>$S43=1</formula>
    </cfRule>
    <cfRule type="expression" dxfId="240" priority="5">
      <formula>$R43=1</formula>
    </cfRule>
  </conditionalFormatting>
  <dataValidations count="4">
    <dataValidation type="list" allowBlank="1" showInputMessage="1" showErrorMessage="1" sqref="C27:C29 C31:C33 C14:C17 C19:C21 C23:C25 C35:C43">
      <formula1>"正常,異常"</formula1>
    </dataValidation>
    <dataValidation showDropDown="1" showInputMessage="1" showErrorMessage="1" sqref="O13 O18 O22 O26 O30 O34"/>
    <dataValidation type="list" allowBlank="1" showInputMessage="1" showErrorMessage="1" sqref="O27:O29 O31:O33 O14:O17 O19:O21 O23:O25 O35:O43">
      <formula1>"○,△,×,×→〇,－"</formula1>
    </dataValidation>
    <dataValidation type="list" allowBlank="1" showInputMessage="1" showErrorMessage="1" sqref="A27:A29 A31:A33 A14:A17 A19:A21 A23:A25 A35:A43">
      <formula1>"NEW,SKIP_NEW,SKIP_OLD"</formula1>
      <formula2>0</formula2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T44"/>
  <sheetViews>
    <sheetView showGridLines="0" zoomScale="80" zoomScaleNormal="80" workbookViewId="0">
      <pane ySplit="12" topLeftCell="A13" activePane="bottomLeft" state="frozen"/>
      <selection activeCell="C39" sqref="C39"/>
      <selection pane="bottomLeft" activeCell="O37" sqref="O37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7" width="18.875" style="52" customWidth="1"/>
    <col min="8" max="8" width="33.25" style="52" customWidth="1"/>
    <col min="9" max="9" width="14.25" style="52" bestFit="1" customWidth="1"/>
    <col min="10" max="10" width="10.5" style="52" customWidth="1"/>
    <col min="11" max="12" width="9.75" style="52" bestFit="1" customWidth="1"/>
    <col min="13" max="13" width="9.125" style="77" customWidth="1"/>
    <col min="14" max="14" width="9.125" style="52" customWidth="1"/>
    <col min="15" max="15" width="9.125" style="55" customWidth="1"/>
    <col min="16" max="16" width="12.625" style="52" customWidth="1"/>
    <col min="17" max="17" width="30.625" style="52" customWidth="1"/>
    <col min="18" max="23" width="5.625" style="52" customWidth="1"/>
    <col min="24" max="1028" width="9.125" style="52" customWidth="1"/>
    <col min="1029" max="16384" width="9" style="42"/>
  </cols>
  <sheetData>
    <row r="2" spans="1:24 1029:1034" hidden="1">
      <c r="A2" s="122" t="s">
        <v>413</v>
      </c>
    </row>
    <row r="3" spans="1:24 1029:1034" hidden="1">
      <c r="A3" s="122"/>
    </row>
    <row r="4" spans="1:24 1029:1034" hidden="1">
      <c r="A4" s="122" t="s">
        <v>414</v>
      </c>
    </row>
    <row r="5" spans="1:24 1029:1034" hidden="1">
      <c r="A5" s="122" t="s">
        <v>685</v>
      </c>
    </row>
    <row r="6" spans="1:24 1029:1034" hidden="1"/>
    <row r="7" spans="1:24 1029:1034" s="38" customFormat="1" ht="14.25" customHeight="1">
      <c r="A7" s="30" t="s">
        <v>14</v>
      </c>
      <c r="B7" s="31"/>
      <c r="C7" s="31"/>
      <c r="D7" s="32"/>
      <c r="E7" s="31"/>
      <c r="F7" s="31"/>
      <c r="G7" s="31"/>
      <c r="H7" s="34"/>
      <c r="I7" s="31"/>
      <c r="J7" s="34"/>
      <c r="K7" s="34"/>
      <c r="L7" s="34"/>
      <c r="M7" s="35"/>
      <c r="N7" s="31"/>
      <c r="O7" s="36"/>
      <c r="P7" s="31"/>
      <c r="Q7" s="37"/>
    </row>
    <row r="8" spans="1:24 1029:1034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F8" s="36"/>
      <c r="G8" s="36"/>
      <c r="I8" s="36"/>
      <c r="M8" s="41"/>
      <c r="N8" s="36"/>
      <c r="O8" s="36"/>
      <c r="P8" s="36"/>
      <c r="Q8" s="42"/>
      <c r="R8" s="43" t="s">
        <v>223</v>
      </c>
      <c r="S8" s="44"/>
      <c r="T8" s="44"/>
      <c r="U8" s="44"/>
      <c r="V8" s="44"/>
      <c r="W8" s="45" t="s">
        <v>5</v>
      </c>
    </row>
    <row r="9" spans="1:24 1029:1034" s="40" customFormat="1" ht="12" customHeight="1">
      <c r="A9" s="39">
        <f>COUNTIF(B13:B44,"&gt;0")</f>
        <v>25</v>
      </c>
      <c r="B9" s="39">
        <f>COUNTIF(A:A,"NEW")</f>
        <v>25</v>
      </c>
      <c r="C9" s="39">
        <f>COUNTIF(A:A,"SKIP_NEW")+COUNTIF(A:A,"SKIP_OLD")</f>
        <v>0</v>
      </c>
      <c r="D9" s="39">
        <f>COUNTIF(O:O,"○")+COUNTIF(O:O,"×→〇")</f>
        <v>25</v>
      </c>
      <c r="E9" s="36"/>
      <c r="F9" s="36"/>
      <c r="G9" s="36"/>
      <c r="I9" s="36"/>
      <c r="M9" s="41"/>
      <c r="N9" s="36"/>
      <c r="O9" s="36"/>
      <c r="P9" s="36"/>
      <c r="Q9" s="42"/>
      <c r="R9" s="46">
        <f>SUM(R13:R44)</f>
        <v>25</v>
      </c>
      <c r="S9" s="47">
        <f>SUM(S13:S44)</f>
        <v>0</v>
      </c>
      <c r="T9" s="47">
        <f>SUM(T13:T44)</f>
        <v>0</v>
      </c>
      <c r="U9" s="47">
        <f>SUM(U13:U44)</f>
        <v>0</v>
      </c>
      <c r="V9" s="47">
        <f>SUM(V13:V44)</f>
        <v>0</v>
      </c>
      <c r="W9" s="48">
        <f>SUM(R9:V9)</f>
        <v>25</v>
      </c>
      <c r="X9" s="40" t="s">
        <v>19</v>
      </c>
    </row>
    <row r="10" spans="1:24 1029:1034" s="52" customFormat="1" ht="12" customHeight="1">
      <c r="A10" s="49"/>
      <c r="B10" s="80"/>
      <c r="C10" s="50">
        <f>COUNTIF(A:A,"SKIP_NEW")</f>
        <v>0</v>
      </c>
      <c r="D10" s="51"/>
      <c r="E10" s="36"/>
      <c r="F10" s="36"/>
      <c r="G10" s="36"/>
      <c r="I10" s="36"/>
      <c r="M10" s="41"/>
      <c r="N10" s="36"/>
      <c r="O10" s="36"/>
      <c r="P10" s="36"/>
      <c r="R10" s="53">
        <f>SUMIF($O13:$O44,"○",R13:R44)+SUMIF($O13:$O44,"×→〇",R13:R44)</f>
        <v>25</v>
      </c>
      <c r="S10" s="54">
        <f>SUMIF($O13:$O44,"○",S13:S44)+SUMIF($O13:$O44,"×→〇",S13:S44)</f>
        <v>0</v>
      </c>
      <c r="T10" s="54">
        <f>SUMIF($O13:$O44,"○",T13:T44)+SUMIF($O13:$O44,"×→〇",T13:T44)</f>
        <v>0</v>
      </c>
      <c r="U10" s="54">
        <f>SUMIF($O13:$O44,"○",U13:U44)+SUMIF($O13:$O44,"×→〇",U13:U44)</f>
        <v>0</v>
      </c>
      <c r="V10" s="54">
        <f>SUMIF($O13:$O44,"○",V13:V44)+SUMIF($O13:$O44,"×→〇",V13:V44)</f>
        <v>0</v>
      </c>
      <c r="W10" s="48">
        <f>SUM(R10:V10)</f>
        <v>25</v>
      </c>
      <c r="X10" s="55" t="s">
        <v>20</v>
      </c>
      <c r="AMO10" s="42"/>
      <c r="AMP10" s="42"/>
      <c r="AMQ10" s="42"/>
      <c r="AMR10" s="42"/>
      <c r="AMS10" s="42"/>
      <c r="AMT10" s="42"/>
    </row>
    <row r="11" spans="1:24 1029:1034" s="52" customFormat="1" ht="14.25" customHeight="1">
      <c r="A11" s="253" t="s">
        <v>251</v>
      </c>
      <c r="B11" s="255" t="s">
        <v>331</v>
      </c>
      <c r="C11" s="257" t="s">
        <v>21</v>
      </c>
      <c r="D11" s="257" t="s">
        <v>366</v>
      </c>
      <c r="E11" s="272" t="s">
        <v>367</v>
      </c>
      <c r="F11" s="266" t="s">
        <v>605</v>
      </c>
      <c r="G11" s="268"/>
      <c r="H11" s="255" t="s">
        <v>24</v>
      </c>
      <c r="I11" s="111" t="s">
        <v>372</v>
      </c>
      <c r="J11" s="266" t="s">
        <v>371</v>
      </c>
      <c r="K11" s="267"/>
      <c r="L11" s="267"/>
      <c r="M11" s="259" t="s">
        <v>25</v>
      </c>
      <c r="N11" s="261" t="s">
        <v>26</v>
      </c>
      <c r="O11" s="261"/>
      <c r="P11" s="257" t="s">
        <v>27</v>
      </c>
      <c r="Q11" s="262" t="s">
        <v>28</v>
      </c>
      <c r="R11" s="53">
        <f>SUMIF($O13:$O44,"△",R13:R44)</f>
        <v>0</v>
      </c>
      <c r="S11" s="53">
        <f>SUMIF($O13:$O44,"△",S13:S44)</f>
        <v>0</v>
      </c>
      <c r="T11" s="53">
        <f>SUMIF($O13:$O44,"△",T13:T44)</f>
        <v>0</v>
      </c>
      <c r="U11" s="53">
        <f>SUMIF($O13:$O44,"△",U13:U44)</f>
        <v>0</v>
      </c>
      <c r="V11" s="53">
        <f>SUMIF($O13:$O44,"△",V13:V44)</f>
        <v>0</v>
      </c>
      <c r="W11" s="48">
        <f>SUM(R11:V11)</f>
        <v>0</v>
      </c>
      <c r="X11" s="55" t="s">
        <v>29</v>
      </c>
      <c r="AMO11" s="42"/>
      <c r="AMP11" s="42"/>
      <c r="AMQ11" s="42"/>
      <c r="AMR11" s="42"/>
      <c r="AMS11" s="42"/>
      <c r="AMT11" s="42"/>
    </row>
    <row r="12" spans="1:24 1029:1034" s="52" customFormat="1" ht="33" customHeight="1" thickBot="1">
      <c r="A12" s="254"/>
      <c r="B12" s="256"/>
      <c r="C12" s="258"/>
      <c r="D12" s="258"/>
      <c r="E12" s="273"/>
      <c r="F12" s="107">
        <v>1</v>
      </c>
      <c r="G12" s="107">
        <v>2</v>
      </c>
      <c r="H12" s="256"/>
      <c r="I12" s="107"/>
      <c r="J12" s="107"/>
      <c r="K12" s="107"/>
      <c r="L12" s="107"/>
      <c r="M12" s="260"/>
      <c r="N12" s="56" t="s">
        <v>31</v>
      </c>
      <c r="O12" s="57" t="s">
        <v>32</v>
      </c>
      <c r="P12" s="258"/>
      <c r="Q12" s="263"/>
      <c r="R12" s="58">
        <f>R10+R11</f>
        <v>25</v>
      </c>
      <c r="S12" s="58">
        <f>S10+S11</f>
        <v>0</v>
      </c>
      <c r="T12" s="58">
        <f>T10+T11</f>
        <v>0</v>
      </c>
      <c r="U12" s="58">
        <f>U10+U11</f>
        <v>0</v>
      </c>
      <c r="V12" s="58">
        <f>V10+V11</f>
        <v>0</v>
      </c>
      <c r="W12" s="59">
        <f>SUM(R12:V12)</f>
        <v>25</v>
      </c>
      <c r="X12" s="52" t="s">
        <v>252</v>
      </c>
      <c r="AMO12" s="42"/>
      <c r="AMP12" s="42"/>
      <c r="AMQ12" s="42"/>
      <c r="AMR12" s="42"/>
      <c r="AMS12" s="42"/>
      <c r="AMT12" s="42"/>
    </row>
    <row r="13" spans="1:24 1029:1034" s="40" customFormat="1" ht="19.5" thickTop="1">
      <c r="A13" s="60">
        <v>1</v>
      </c>
      <c r="B13" s="81"/>
      <c r="C13" s="81"/>
      <c r="D13" s="61"/>
      <c r="E13" s="109" t="s">
        <v>368</v>
      </c>
      <c r="F13" s="109"/>
      <c r="G13" s="115"/>
      <c r="H13" s="110"/>
      <c r="I13" s="115"/>
      <c r="J13" s="110"/>
      <c r="K13" s="110"/>
      <c r="L13" s="110"/>
      <c r="M13" s="63"/>
      <c r="N13" s="64"/>
      <c r="O13" s="64"/>
      <c r="P13" s="64"/>
      <c r="Q13" s="65"/>
    </row>
    <row r="14" spans="1:24 1029:1034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415</v>
      </c>
      <c r="F14" s="1"/>
      <c r="G14" s="1"/>
      <c r="H14" s="67"/>
      <c r="I14" s="117"/>
      <c r="J14" s="101"/>
      <c r="K14" s="101"/>
      <c r="L14" s="101"/>
      <c r="M14" s="69">
        <v>44110</v>
      </c>
      <c r="N14" s="70" t="s">
        <v>930</v>
      </c>
      <c r="O14" s="70" t="s">
        <v>858</v>
      </c>
      <c r="P14" s="71"/>
      <c r="Q14" s="72"/>
      <c r="R14" s="40">
        <v>1</v>
      </c>
    </row>
    <row r="15" spans="1:24 1029:1034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416</v>
      </c>
      <c r="F15" s="1"/>
      <c r="G15" s="1"/>
      <c r="H15" s="67"/>
      <c r="I15" s="117"/>
      <c r="J15" s="101"/>
      <c r="K15" s="101"/>
      <c r="L15" s="101"/>
      <c r="M15" s="69">
        <v>44110</v>
      </c>
      <c r="N15" s="70" t="s">
        <v>930</v>
      </c>
      <c r="O15" s="70" t="s">
        <v>858</v>
      </c>
      <c r="P15" s="71"/>
      <c r="Q15" s="72"/>
      <c r="R15" s="40">
        <v>1</v>
      </c>
    </row>
    <row r="16" spans="1:24 1029:1034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425</v>
      </c>
      <c r="F16" s="1"/>
      <c r="G16" s="1"/>
      <c r="H16" s="67"/>
      <c r="I16" s="117"/>
      <c r="J16" s="101"/>
      <c r="K16" s="101"/>
      <c r="L16" s="101"/>
      <c r="M16" s="69">
        <v>44110</v>
      </c>
      <c r="N16" s="70" t="s">
        <v>930</v>
      </c>
      <c r="O16" s="70" t="s">
        <v>858</v>
      </c>
      <c r="P16" s="71"/>
      <c r="Q16" s="72"/>
      <c r="R16" s="40">
        <v>1</v>
      </c>
    </row>
    <row r="17" spans="1:18" s="40" customFormat="1" ht="15.75" thickBot="1">
      <c r="A17" s="66" t="s">
        <v>33</v>
      </c>
      <c r="B17" s="82">
        <f t="shared" ref="B17" si="0">ROW()-ROW($A$13)</f>
        <v>4</v>
      </c>
      <c r="C17" s="68" t="s">
        <v>39</v>
      </c>
      <c r="D17" s="78">
        <v>4</v>
      </c>
      <c r="E17" s="1" t="s">
        <v>425</v>
      </c>
      <c r="F17" s="1"/>
      <c r="G17" s="1"/>
      <c r="H17" s="67"/>
      <c r="I17" s="117"/>
      <c r="J17" s="101"/>
      <c r="K17" s="101"/>
      <c r="L17" s="101"/>
      <c r="M17" s="69">
        <v>44110</v>
      </c>
      <c r="N17" s="70" t="s">
        <v>930</v>
      </c>
      <c r="O17" s="70" t="s">
        <v>858</v>
      </c>
      <c r="P17" s="71"/>
      <c r="Q17" s="72"/>
      <c r="R17" s="40">
        <v>1</v>
      </c>
    </row>
    <row r="18" spans="1:18" s="40" customFormat="1" ht="19.5" thickTop="1">
      <c r="A18" s="60">
        <v>2</v>
      </c>
      <c r="B18" s="81"/>
      <c r="C18" s="81"/>
      <c r="D18" s="61"/>
      <c r="E18" s="109" t="s">
        <v>417</v>
      </c>
      <c r="F18" s="109"/>
      <c r="G18" s="115"/>
      <c r="H18" s="110"/>
      <c r="I18" s="115"/>
      <c r="J18" s="110"/>
      <c r="K18" s="110"/>
      <c r="L18" s="110"/>
      <c r="M18" s="63"/>
      <c r="N18" s="64"/>
      <c r="O18" s="64"/>
      <c r="P18" s="64"/>
      <c r="Q18" s="65"/>
    </row>
    <row r="19" spans="1:18" s="40" customForma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418</v>
      </c>
      <c r="F19" s="1"/>
      <c r="G19" s="1"/>
      <c r="H19" s="67"/>
      <c r="I19" s="118"/>
      <c r="J19" s="101"/>
      <c r="K19" s="101"/>
      <c r="L19" s="101"/>
      <c r="M19" s="69">
        <v>44110</v>
      </c>
      <c r="N19" s="70" t="s">
        <v>930</v>
      </c>
      <c r="O19" s="70" t="s">
        <v>858</v>
      </c>
      <c r="P19" s="71"/>
      <c r="Q19" s="73"/>
      <c r="R19" s="40">
        <v>1</v>
      </c>
    </row>
    <row r="20" spans="1:18" s="40" customFormat="1">
      <c r="A20" s="66" t="s">
        <v>33</v>
      </c>
      <c r="B20" s="82">
        <f>ROW()-ROW($A$18)</f>
        <v>2</v>
      </c>
      <c r="C20" s="68" t="s">
        <v>39</v>
      </c>
      <c r="D20" s="78">
        <v>2</v>
      </c>
      <c r="E20" s="1" t="s">
        <v>425</v>
      </c>
      <c r="F20" s="1"/>
      <c r="G20" s="1"/>
      <c r="H20" s="67"/>
      <c r="I20" s="118"/>
      <c r="J20" s="101"/>
      <c r="K20" s="101"/>
      <c r="L20" s="101"/>
      <c r="M20" s="69">
        <v>44110</v>
      </c>
      <c r="N20" s="70" t="s">
        <v>930</v>
      </c>
      <c r="O20" s="70" t="s">
        <v>858</v>
      </c>
      <c r="P20" s="71"/>
      <c r="Q20" s="72"/>
      <c r="R20" s="40">
        <v>1</v>
      </c>
    </row>
    <row r="21" spans="1:18" s="40" customFormat="1" ht="15.75" thickBot="1">
      <c r="A21" s="66" t="s">
        <v>33</v>
      </c>
      <c r="B21" s="82">
        <f>ROW()-ROW($A$18)</f>
        <v>3</v>
      </c>
      <c r="C21" s="68" t="s">
        <v>39</v>
      </c>
      <c r="D21" s="78">
        <v>3</v>
      </c>
      <c r="E21" s="1" t="s">
        <v>425</v>
      </c>
      <c r="F21" s="1"/>
      <c r="G21" s="1"/>
      <c r="H21" s="67"/>
      <c r="I21" s="117"/>
      <c r="J21" s="101"/>
      <c r="K21" s="101"/>
      <c r="L21" s="101"/>
      <c r="M21" s="69">
        <v>44110</v>
      </c>
      <c r="N21" s="70" t="s">
        <v>930</v>
      </c>
      <c r="O21" s="70" t="s">
        <v>858</v>
      </c>
      <c r="P21" s="71"/>
      <c r="Q21" s="72"/>
      <c r="R21" s="40">
        <v>1</v>
      </c>
    </row>
    <row r="22" spans="1:18" s="40" customFormat="1" ht="19.5" thickTop="1">
      <c r="A22" s="60">
        <v>3</v>
      </c>
      <c r="B22" s="81"/>
      <c r="C22" s="81"/>
      <c r="D22" s="61"/>
      <c r="E22" s="109" t="s">
        <v>419</v>
      </c>
      <c r="F22" s="109"/>
      <c r="G22" s="115"/>
      <c r="H22" s="110"/>
      <c r="I22" s="115"/>
      <c r="J22" s="110"/>
      <c r="K22" s="110"/>
      <c r="L22" s="110"/>
      <c r="M22" s="63"/>
      <c r="N22" s="64"/>
      <c r="O22" s="64"/>
      <c r="P22" s="64"/>
      <c r="Q22" s="65"/>
    </row>
    <row r="23" spans="1:18" s="40" customFormat="1">
      <c r="A23" s="66" t="s">
        <v>38</v>
      </c>
      <c r="B23" s="82">
        <f>ROW()-ROW($A$22)</f>
        <v>1</v>
      </c>
      <c r="C23" s="68" t="s">
        <v>39</v>
      </c>
      <c r="D23" s="78">
        <v>1</v>
      </c>
      <c r="E23" s="1" t="s">
        <v>415</v>
      </c>
      <c r="F23" s="1"/>
      <c r="G23" s="1" t="s">
        <v>300</v>
      </c>
      <c r="H23" s="67"/>
      <c r="I23" s="1"/>
      <c r="J23" s="101"/>
      <c r="K23" s="101"/>
      <c r="L23" s="101"/>
      <c r="M23" s="69">
        <v>44110</v>
      </c>
      <c r="N23" s="70" t="s">
        <v>930</v>
      </c>
      <c r="O23" s="70" t="s">
        <v>858</v>
      </c>
      <c r="P23" s="71"/>
      <c r="Q23" s="72"/>
      <c r="R23" s="40">
        <v>1</v>
      </c>
    </row>
    <row r="24" spans="1:18" s="40" customFormat="1">
      <c r="A24" s="66" t="s">
        <v>38</v>
      </c>
      <c r="B24" s="82">
        <f>ROW()-ROW($A$22)</f>
        <v>2</v>
      </c>
      <c r="C24" s="68" t="s">
        <v>39</v>
      </c>
      <c r="D24" s="78">
        <v>2</v>
      </c>
      <c r="E24" s="1" t="s">
        <v>425</v>
      </c>
      <c r="F24" s="1"/>
      <c r="G24" s="1" t="s">
        <v>300</v>
      </c>
      <c r="H24" s="67"/>
      <c r="I24" s="1"/>
      <c r="J24" s="101"/>
      <c r="K24" s="101"/>
      <c r="L24" s="101"/>
      <c r="M24" s="69">
        <v>44110</v>
      </c>
      <c r="N24" s="70" t="s">
        <v>930</v>
      </c>
      <c r="O24" s="70" t="s">
        <v>858</v>
      </c>
      <c r="P24" s="71"/>
      <c r="Q24" s="72"/>
      <c r="R24" s="40">
        <v>1</v>
      </c>
    </row>
    <row r="25" spans="1:18" s="40" customFormat="1" ht="15.75" thickBot="1">
      <c r="A25" s="66" t="s">
        <v>38</v>
      </c>
      <c r="B25" s="82">
        <f>ROW()-ROW($A$22)</f>
        <v>3</v>
      </c>
      <c r="C25" s="68" t="s">
        <v>39</v>
      </c>
      <c r="D25" s="78">
        <v>3</v>
      </c>
      <c r="E25" s="1" t="s">
        <v>425</v>
      </c>
      <c r="F25" s="1"/>
      <c r="G25" s="1" t="s">
        <v>300</v>
      </c>
      <c r="H25" s="67"/>
      <c r="I25" s="1"/>
      <c r="J25" s="101"/>
      <c r="K25" s="101"/>
      <c r="L25" s="101"/>
      <c r="M25" s="69">
        <v>44110</v>
      </c>
      <c r="N25" s="70" t="s">
        <v>930</v>
      </c>
      <c r="O25" s="70" t="s">
        <v>858</v>
      </c>
      <c r="P25" s="71"/>
      <c r="Q25" s="72"/>
      <c r="R25" s="40">
        <v>1</v>
      </c>
    </row>
    <row r="26" spans="1:18" s="40" customFormat="1" ht="19.5" thickTop="1">
      <c r="A26" s="60">
        <v>4</v>
      </c>
      <c r="B26" s="81"/>
      <c r="C26" s="81"/>
      <c r="D26" s="61"/>
      <c r="E26" s="109" t="s">
        <v>420</v>
      </c>
      <c r="F26" s="109"/>
      <c r="G26" s="115"/>
      <c r="H26" s="110"/>
      <c r="I26" s="115"/>
      <c r="J26" s="110"/>
      <c r="K26" s="110"/>
      <c r="L26" s="110"/>
      <c r="M26" s="63"/>
      <c r="N26" s="64"/>
      <c r="O26" s="64"/>
      <c r="P26" s="64"/>
      <c r="Q26" s="65"/>
    </row>
    <row r="27" spans="1:18" s="40" customFormat="1">
      <c r="A27" s="66" t="s">
        <v>33</v>
      </c>
      <c r="B27" s="82">
        <f>ROW()-ROW($A$26)</f>
        <v>1</v>
      </c>
      <c r="C27" s="68" t="s">
        <v>39</v>
      </c>
      <c r="D27" s="78">
        <v>1</v>
      </c>
      <c r="E27" s="1" t="s">
        <v>421</v>
      </c>
      <c r="F27" s="1"/>
      <c r="G27" s="1" t="s">
        <v>300</v>
      </c>
      <c r="H27" s="67"/>
      <c r="I27" s="1"/>
      <c r="J27" s="101"/>
      <c r="K27" s="101"/>
      <c r="L27" s="101"/>
      <c r="M27" s="69">
        <v>44110</v>
      </c>
      <c r="N27" s="70" t="s">
        <v>930</v>
      </c>
      <c r="O27" s="70" t="s">
        <v>858</v>
      </c>
      <c r="P27" s="71"/>
      <c r="Q27" s="73"/>
      <c r="R27" s="40">
        <v>1</v>
      </c>
    </row>
    <row r="28" spans="1:18" s="40" customFormat="1">
      <c r="A28" s="66" t="s">
        <v>33</v>
      </c>
      <c r="B28" s="82">
        <f t="shared" ref="B28:B29" si="1">ROW()-ROW($A$26)</f>
        <v>2</v>
      </c>
      <c r="C28" s="68" t="s">
        <v>39</v>
      </c>
      <c r="D28" s="78">
        <v>2</v>
      </c>
      <c r="E28" s="1" t="s">
        <v>425</v>
      </c>
      <c r="F28" s="1"/>
      <c r="G28" s="1" t="s">
        <v>300</v>
      </c>
      <c r="H28" s="67"/>
      <c r="I28" s="1"/>
      <c r="J28" s="101"/>
      <c r="K28" s="101"/>
      <c r="L28" s="101"/>
      <c r="M28" s="69">
        <v>44110</v>
      </c>
      <c r="N28" s="70" t="s">
        <v>930</v>
      </c>
      <c r="O28" s="70" t="s">
        <v>858</v>
      </c>
      <c r="P28" s="71"/>
      <c r="Q28" s="73"/>
      <c r="R28" s="40">
        <v>1</v>
      </c>
    </row>
    <row r="29" spans="1:18" s="40" customFormat="1" ht="15.75" thickBot="1">
      <c r="A29" s="66" t="s">
        <v>38</v>
      </c>
      <c r="B29" s="82">
        <f t="shared" si="1"/>
        <v>3</v>
      </c>
      <c r="C29" s="68" t="s">
        <v>39</v>
      </c>
      <c r="D29" s="78">
        <v>3</v>
      </c>
      <c r="E29" s="1" t="s">
        <v>425</v>
      </c>
      <c r="F29" s="1"/>
      <c r="G29" s="1" t="s">
        <v>300</v>
      </c>
      <c r="H29" s="67"/>
      <c r="I29" s="1"/>
      <c r="J29" s="101"/>
      <c r="K29" s="101"/>
      <c r="L29" s="101"/>
      <c r="M29" s="69">
        <v>44110</v>
      </c>
      <c r="N29" s="70" t="s">
        <v>930</v>
      </c>
      <c r="O29" s="70" t="s">
        <v>858</v>
      </c>
      <c r="P29" s="71"/>
      <c r="Q29" s="72"/>
      <c r="R29" s="40">
        <v>1</v>
      </c>
    </row>
    <row r="30" spans="1:18" s="40" customFormat="1" ht="19.5" thickTop="1">
      <c r="A30" s="60">
        <v>5</v>
      </c>
      <c r="B30" s="81"/>
      <c r="C30" s="81"/>
      <c r="D30" s="61"/>
      <c r="E30" s="109" t="s">
        <v>422</v>
      </c>
      <c r="F30" s="109"/>
      <c r="G30" s="115"/>
      <c r="H30" s="110"/>
      <c r="I30" s="115"/>
      <c r="J30" s="110"/>
      <c r="K30" s="110"/>
      <c r="L30" s="110"/>
      <c r="M30" s="63"/>
      <c r="N30" s="64"/>
      <c r="O30" s="64"/>
      <c r="P30" s="64"/>
      <c r="Q30" s="65"/>
    </row>
    <row r="31" spans="1:18" s="40" customFormat="1">
      <c r="A31" s="66" t="s">
        <v>33</v>
      </c>
      <c r="B31" s="82">
        <f>ROW()-ROW($A$30)</f>
        <v>1</v>
      </c>
      <c r="C31" s="68" t="s">
        <v>39</v>
      </c>
      <c r="D31" s="78">
        <v>1</v>
      </c>
      <c r="E31" s="1" t="s">
        <v>416</v>
      </c>
      <c r="F31" s="1"/>
      <c r="G31" s="1" t="s">
        <v>300</v>
      </c>
      <c r="H31" s="67"/>
      <c r="I31" s="1"/>
      <c r="J31" s="101"/>
      <c r="K31" s="101"/>
      <c r="L31" s="101"/>
      <c r="M31" s="69">
        <v>44110</v>
      </c>
      <c r="N31" s="70" t="s">
        <v>930</v>
      </c>
      <c r="O31" s="70" t="s">
        <v>858</v>
      </c>
      <c r="P31" s="71"/>
      <c r="Q31" s="73"/>
      <c r="R31" s="40">
        <v>1</v>
      </c>
    </row>
    <row r="32" spans="1:18" s="40" customFormat="1">
      <c r="A32" s="66" t="s">
        <v>33</v>
      </c>
      <c r="B32" s="82">
        <f>ROW()-ROW($A$30)</f>
        <v>2</v>
      </c>
      <c r="C32" s="68" t="s">
        <v>39</v>
      </c>
      <c r="D32" s="78">
        <v>2</v>
      </c>
      <c r="E32" s="1" t="s">
        <v>425</v>
      </c>
      <c r="F32" s="1"/>
      <c r="G32" s="1" t="s">
        <v>300</v>
      </c>
      <c r="H32" s="67"/>
      <c r="I32" s="1"/>
      <c r="J32" s="101"/>
      <c r="K32" s="101"/>
      <c r="L32" s="101"/>
      <c r="M32" s="69">
        <v>44110</v>
      </c>
      <c r="N32" s="70" t="s">
        <v>930</v>
      </c>
      <c r="O32" s="70" t="s">
        <v>858</v>
      </c>
      <c r="P32" s="71"/>
      <c r="Q32" s="73"/>
      <c r="R32" s="40">
        <v>1</v>
      </c>
    </row>
    <row r="33" spans="1:18" s="40" customFormat="1" ht="15.75" thickBot="1">
      <c r="A33" s="66" t="s">
        <v>38</v>
      </c>
      <c r="B33" s="82">
        <f>ROW()-ROW($A$30)</f>
        <v>3</v>
      </c>
      <c r="C33" s="68" t="s">
        <v>39</v>
      </c>
      <c r="D33" s="78">
        <v>3</v>
      </c>
      <c r="E33" s="1" t="s">
        <v>425</v>
      </c>
      <c r="F33" s="1"/>
      <c r="G33" s="1" t="s">
        <v>300</v>
      </c>
      <c r="H33" s="67"/>
      <c r="I33" s="1"/>
      <c r="J33" s="101"/>
      <c r="K33" s="101"/>
      <c r="L33" s="101"/>
      <c r="M33" s="69">
        <v>44110</v>
      </c>
      <c r="N33" s="70" t="s">
        <v>930</v>
      </c>
      <c r="O33" s="70" t="s">
        <v>858</v>
      </c>
      <c r="P33" s="71"/>
      <c r="Q33" s="72"/>
      <c r="R33" s="40">
        <v>1</v>
      </c>
    </row>
    <row r="34" spans="1:18" s="40" customFormat="1" ht="19.5" thickTop="1">
      <c r="A34" s="60">
        <v>6</v>
      </c>
      <c r="B34" s="81"/>
      <c r="C34" s="81"/>
      <c r="D34" s="61"/>
      <c r="E34" s="109" t="s">
        <v>423</v>
      </c>
      <c r="F34" s="109"/>
      <c r="G34" s="115"/>
      <c r="H34" s="110"/>
      <c r="I34" s="115"/>
      <c r="J34" s="110"/>
      <c r="K34" s="110"/>
      <c r="L34" s="110"/>
      <c r="M34" s="63"/>
      <c r="N34" s="64"/>
      <c r="O34" s="64"/>
      <c r="P34" s="64"/>
      <c r="Q34" s="65"/>
    </row>
    <row r="35" spans="1:18" s="40" customFormat="1">
      <c r="A35" s="66" t="s">
        <v>33</v>
      </c>
      <c r="B35" s="82">
        <f t="shared" ref="B35:B43" si="2">ROW()-ROW($A$34)</f>
        <v>1</v>
      </c>
      <c r="C35" s="68" t="s">
        <v>39</v>
      </c>
      <c r="D35" s="78">
        <v>1</v>
      </c>
      <c r="E35" s="116" t="s">
        <v>424</v>
      </c>
      <c r="F35" s="1"/>
      <c r="G35" s="1" t="s">
        <v>300</v>
      </c>
      <c r="H35" s="67"/>
      <c r="I35" s="1"/>
      <c r="J35" s="101"/>
      <c r="K35" s="101"/>
      <c r="L35" s="101"/>
      <c r="M35" s="69">
        <v>44110</v>
      </c>
      <c r="N35" s="70" t="s">
        <v>930</v>
      </c>
      <c r="O35" s="70" t="s">
        <v>858</v>
      </c>
      <c r="P35" s="71"/>
      <c r="Q35" s="73"/>
      <c r="R35" s="40">
        <v>1</v>
      </c>
    </row>
    <row r="36" spans="1:18" s="40" customFormat="1" ht="23.25">
      <c r="A36" s="66" t="s">
        <v>38</v>
      </c>
      <c r="B36" s="82">
        <f t="shared" si="2"/>
        <v>2</v>
      </c>
      <c r="C36" s="68" t="s">
        <v>39</v>
      </c>
      <c r="D36" s="78">
        <v>2</v>
      </c>
      <c r="E36" s="1" t="s">
        <v>425</v>
      </c>
      <c r="F36" s="1" t="s">
        <v>840</v>
      </c>
      <c r="G36" s="1" t="s">
        <v>300</v>
      </c>
      <c r="H36" s="67"/>
      <c r="I36" s="1"/>
      <c r="J36" s="101"/>
      <c r="K36" s="101"/>
      <c r="L36" s="101"/>
      <c r="M36" s="69">
        <v>44110</v>
      </c>
      <c r="N36" s="70" t="s">
        <v>930</v>
      </c>
      <c r="O36" s="70" t="s">
        <v>858</v>
      </c>
      <c r="P36" s="71"/>
      <c r="Q36" s="72"/>
      <c r="R36" s="40">
        <v>1</v>
      </c>
    </row>
    <row r="37" spans="1:18" s="40" customFormat="1" ht="23.25">
      <c r="A37" s="66" t="s">
        <v>38</v>
      </c>
      <c r="B37" s="82">
        <f t="shared" si="2"/>
        <v>3</v>
      </c>
      <c r="C37" s="68" t="s">
        <v>39</v>
      </c>
      <c r="D37" s="78">
        <v>3</v>
      </c>
      <c r="E37" s="1" t="s">
        <v>425</v>
      </c>
      <c r="F37" s="1" t="s">
        <v>840</v>
      </c>
      <c r="G37" s="1" t="s">
        <v>300</v>
      </c>
      <c r="H37" s="67"/>
      <c r="I37" s="1"/>
      <c r="J37" s="101"/>
      <c r="K37" s="101"/>
      <c r="L37" s="101"/>
      <c r="M37" s="69">
        <v>44110</v>
      </c>
      <c r="N37" s="70" t="s">
        <v>930</v>
      </c>
      <c r="O37" s="70" t="s">
        <v>858</v>
      </c>
      <c r="P37" s="71"/>
      <c r="Q37" s="72"/>
      <c r="R37" s="40">
        <v>1</v>
      </c>
    </row>
    <row r="38" spans="1:18" s="40" customFormat="1" ht="22.5">
      <c r="A38" s="66" t="s">
        <v>33</v>
      </c>
      <c r="B38" s="82">
        <f t="shared" si="2"/>
        <v>4</v>
      </c>
      <c r="C38" s="68" t="s">
        <v>39</v>
      </c>
      <c r="D38" s="78">
        <v>4</v>
      </c>
      <c r="E38" s="116" t="s">
        <v>415</v>
      </c>
      <c r="F38" s="212" t="s">
        <v>842</v>
      </c>
      <c r="G38" s="1" t="s">
        <v>300</v>
      </c>
      <c r="H38" s="67"/>
      <c r="I38" s="1"/>
      <c r="J38" s="101"/>
      <c r="K38" s="101"/>
      <c r="L38" s="101"/>
      <c r="M38" s="69">
        <v>44110</v>
      </c>
      <c r="N38" s="70" t="s">
        <v>930</v>
      </c>
      <c r="O38" s="70" t="s">
        <v>858</v>
      </c>
      <c r="P38" s="71"/>
      <c r="Q38" s="73"/>
      <c r="R38" s="40">
        <v>1</v>
      </c>
    </row>
    <row r="39" spans="1:18" s="40" customFormat="1">
      <c r="A39" s="66" t="s">
        <v>38</v>
      </c>
      <c r="B39" s="82">
        <f t="shared" si="2"/>
        <v>5</v>
      </c>
      <c r="C39" s="68" t="s">
        <v>39</v>
      </c>
      <c r="D39" s="78">
        <v>5</v>
      </c>
      <c r="E39" s="1" t="s">
        <v>425</v>
      </c>
      <c r="F39" s="1"/>
      <c r="G39" s="1" t="s">
        <v>300</v>
      </c>
      <c r="H39" s="67"/>
      <c r="I39" s="1"/>
      <c r="J39" s="101"/>
      <c r="K39" s="101"/>
      <c r="L39" s="101"/>
      <c r="M39" s="69">
        <v>44110</v>
      </c>
      <c r="N39" s="70" t="s">
        <v>930</v>
      </c>
      <c r="O39" s="70" t="s">
        <v>858</v>
      </c>
      <c r="P39" s="71"/>
      <c r="Q39" s="72"/>
      <c r="R39" s="40">
        <v>1</v>
      </c>
    </row>
    <row r="40" spans="1:18" s="40" customFormat="1">
      <c r="A40" s="66" t="s">
        <v>38</v>
      </c>
      <c r="B40" s="82">
        <f t="shared" si="2"/>
        <v>6</v>
      </c>
      <c r="C40" s="68" t="s">
        <v>39</v>
      </c>
      <c r="D40" s="78">
        <v>6</v>
      </c>
      <c r="E40" s="1" t="s">
        <v>425</v>
      </c>
      <c r="F40" s="1"/>
      <c r="G40" s="1" t="s">
        <v>300</v>
      </c>
      <c r="H40" s="67"/>
      <c r="I40" s="1"/>
      <c r="J40" s="101"/>
      <c r="K40" s="101"/>
      <c r="L40" s="101"/>
      <c r="M40" s="69">
        <v>44110</v>
      </c>
      <c r="N40" s="70" t="s">
        <v>930</v>
      </c>
      <c r="O40" s="70" t="s">
        <v>858</v>
      </c>
      <c r="P40" s="71"/>
      <c r="Q40" s="72"/>
      <c r="R40" s="40">
        <v>1</v>
      </c>
    </row>
    <row r="41" spans="1:18" s="40" customFormat="1">
      <c r="A41" s="66" t="s">
        <v>33</v>
      </c>
      <c r="B41" s="82">
        <f t="shared" si="2"/>
        <v>7</v>
      </c>
      <c r="C41" s="68" t="s">
        <v>39</v>
      </c>
      <c r="D41" s="78">
        <v>7</v>
      </c>
      <c r="E41" s="116" t="s">
        <v>416</v>
      </c>
      <c r="F41" s="1"/>
      <c r="G41" s="1" t="s">
        <v>300</v>
      </c>
      <c r="H41" s="67"/>
      <c r="I41" s="1"/>
      <c r="J41" s="101"/>
      <c r="K41" s="101"/>
      <c r="L41" s="101"/>
      <c r="M41" s="69">
        <v>44110</v>
      </c>
      <c r="N41" s="70" t="s">
        <v>930</v>
      </c>
      <c r="O41" s="70" t="s">
        <v>858</v>
      </c>
      <c r="P41" s="71"/>
      <c r="Q41" s="73"/>
      <c r="R41" s="40">
        <v>1</v>
      </c>
    </row>
    <row r="42" spans="1:18" s="40" customFormat="1">
      <c r="A42" s="66" t="s">
        <v>38</v>
      </c>
      <c r="B42" s="82">
        <f t="shared" si="2"/>
        <v>8</v>
      </c>
      <c r="C42" s="68" t="s">
        <v>39</v>
      </c>
      <c r="D42" s="78">
        <v>8</v>
      </c>
      <c r="E42" s="1" t="s">
        <v>425</v>
      </c>
      <c r="F42" s="1"/>
      <c r="G42" s="1" t="s">
        <v>300</v>
      </c>
      <c r="H42" s="67"/>
      <c r="I42" s="1"/>
      <c r="J42" s="101"/>
      <c r="K42" s="101"/>
      <c r="L42" s="101"/>
      <c r="M42" s="69">
        <v>44110</v>
      </c>
      <c r="N42" s="70" t="s">
        <v>930</v>
      </c>
      <c r="O42" s="70" t="s">
        <v>858</v>
      </c>
      <c r="P42" s="71"/>
      <c r="Q42" s="72"/>
      <c r="R42" s="40">
        <v>1</v>
      </c>
    </row>
    <row r="43" spans="1:18" s="40" customFormat="1" ht="15.75" thickBot="1">
      <c r="A43" s="66" t="s">
        <v>38</v>
      </c>
      <c r="B43" s="82">
        <f t="shared" si="2"/>
        <v>9</v>
      </c>
      <c r="C43" s="68" t="s">
        <v>39</v>
      </c>
      <c r="D43" s="78">
        <v>9</v>
      </c>
      <c r="E43" s="1" t="s">
        <v>425</v>
      </c>
      <c r="F43" s="1"/>
      <c r="G43" s="1" t="s">
        <v>300</v>
      </c>
      <c r="H43" s="67"/>
      <c r="I43" s="1"/>
      <c r="J43" s="101"/>
      <c r="K43" s="101"/>
      <c r="L43" s="101"/>
      <c r="M43" s="69">
        <v>44110</v>
      </c>
      <c r="N43" s="70" t="s">
        <v>930</v>
      </c>
      <c r="O43" s="70" t="s">
        <v>858</v>
      </c>
      <c r="P43" s="71"/>
      <c r="Q43" s="72"/>
      <c r="R43" s="40">
        <v>1</v>
      </c>
    </row>
    <row r="44" spans="1:18" s="52" customFormat="1" ht="15.75" thickTop="1">
      <c r="A44" s="74"/>
      <c r="B44" s="83"/>
      <c r="C44" s="83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4"/>
      <c r="O44" s="76"/>
      <c r="P44" s="74"/>
      <c r="Q44" s="74"/>
    </row>
  </sheetData>
  <dataConsolidate/>
  <mergeCells count="12">
    <mergeCell ref="Q11:Q12"/>
    <mergeCell ref="A11:A12"/>
    <mergeCell ref="B11:B12"/>
    <mergeCell ref="C11:C12"/>
    <mergeCell ref="D11:D12"/>
    <mergeCell ref="E11:E12"/>
    <mergeCell ref="F11:G11"/>
    <mergeCell ref="H11:H12"/>
    <mergeCell ref="J11:L11"/>
    <mergeCell ref="M11:M12"/>
    <mergeCell ref="N11:O11"/>
    <mergeCell ref="P11:P12"/>
  </mergeCells>
  <phoneticPr fontId="2"/>
  <conditionalFormatting sqref="B13:B16 B18:B20 B22 B25:B37">
    <cfRule type="expression" dxfId="239" priority="51">
      <formula>$A13="SKIP_NEW"</formula>
    </cfRule>
    <cfRule type="expression" dxfId="238" priority="52">
      <formula>$U13=1</formula>
    </cfRule>
    <cfRule type="expression" dxfId="237" priority="53">
      <formula>$T13=1</formula>
    </cfRule>
    <cfRule type="expression" dxfId="236" priority="54">
      <formula>$S13=1</formula>
    </cfRule>
    <cfRule type="expression" dxfId="235" priority="55">
      <formula>$R13=1</formula>
    </cfRule>
  </conditionalFormatting>
  <conditionalFormatting sqref="B24">
    <cfRule type="expression" dxfId="234" priority="46">
      <formula>$A24="SKIP_NEW"</formula>
    </cfRule>
    <cfRule type="expression" dxfId="233" priority="47">
      <formula>$U24=1</formula>
    </cfRule>
    <cfRule type="expression" dxfId="232" priority="48">
      <formula>$T24=1</formula>
    </cfRule>
    <cfRule type="expression" dxfId="231" priority="49">
      <formula>$S24=1</formula>
    </cfRule>
    <cfRule type="expression" dxfId="230" priority="50">
      <formula>$R24=1</formula>
    </cfRule>
  </conditionalFormatting>
  <conditionalFormatting sqref="B23">
    <cfRule type="expression" dxfId="229" priority="41">
      <formula>$A23="SKIP_NEW"</formula>
    </cfRule>
    <cfRule type="expression" dxfId="228" priority="42">
      <formula>$U23=1</formula>
    </cfRule>
    <cfRule type="expression" dxfId="227" priority="43">
      <formula>$T23=1</formula>
    </cfRule>
    <cfRule type="expression" dxfId="226" priority="44">
      <formula>$S23=1</formula>
    </cfRule>
    <cfRule type="expression" dxfId="225" priority="45">
      <formula>$R23=1</formula>
    </cfRule>
  </conditionalFormatting>
  <conditionalFormatting sqref="B17">
    <cfRule type="expression" dxfId="224" priority="36">
      <formula>$A17="SKIP_NEW"</formula>
    </cfRule>
    <cfRule type="expression" dxfId="223" priority="37">
      <formula>$U17=1</formula>
    </cfRule>
    <cfRule type="expression" dxfId="222" priority="38">
      <formula>$T17=1</formula>
    </cfRule>
    <cfRule type="expression" dxfId="221" priority="39">
      <formula>$S17=1</formula>
    </cfRule>
    <cfRule type="expression" dxfId="220" priority="40">
      <formula>$R17=1</formula>
    </cfRule>
  </conditionalFormatting>
  <conditionalFormatting sqref="B21">
    <cfRule type="expression" dxfId="219" priority="31">
      <formula>$A21="SKIP_NEW"</formula>
    </cfRule>
    <cfRule type="expression" dxfId="218" priority="32">
      <formula>$U21=1</formula>
    </cfRule>
    <cfRule type="expression" dxfId="217" priority="33">
      <formula>$T21=1</formula>
    </cfRule>
    <cfRule type="expression" dxfId="216" priority="34">
      <formula>$S21=1</formula>
    </cfRule>
    <cfRule type="expression" dxfId="215" priority="35">
      <formula>$R21=1</formula>
    </cfRule>
  </conditionalFormatting>
  <conditionalFormatting sqref="B38">
    <cfRule type="expression" dxfId="214" priority="26">
      <formula>$A38="SKIP_NEW"</formula>
    </cfRule>
    <cfRule type="expression" dxfId="213" priority="27">
      <formula>$U38=1</formula>
    </cfRule>
    <cfRule type="expression" dxfId="212" priority="28">
      <formula>$T38=1</formula>
    </cfRule>
    <cfRule type="expression" dxfId="211" priority="29">
      <formula>$S38=1</formula>
    </cfRule>
    <cfRule type="expression" dxfId="210" priority="30">
      <formula>$R38=1</formula>
    </cfRule>
  </conditionalFormatting>
  <conditionalFormatting sqref="B40">
    <cfRule type="expression" dxfId="209" priority="21">
      <formula>$A40="SKIP_NEW"</formula>
    </cfRule>
    <cfRule type="expression" dxfId="208" priority="22">
      <formula>$U40=1</formula>
    </cfRule>
    <cfRule type="expression" dxfId="207" priority="23">
      <formula>$T40=1</formula>
    </cfRule>
    <cfRule type="expression" dxfId="206" priority="24">
      <formula>$S40=1</formula>
    </cfRule>
    <cfRule type="expression" dxfId="205" priority="25">
      <formula>$R40=1</formula>
    </cfRule>
  </conditionalFormatting>
  <conditionalFormatting sqref="B41">
    <cfRule type="expression" dxfId="204" priority="16">
      <formula>$A41="SKIP_NEW"</formula>
    </cfRule>
    <cfRule type="expression" dxfId="203" priority="17">
      <formula>$U41=1</formula>
    </cfRule>
    <cfRule type="expression" dxfId="202" priority="18">
      <formula>$T41=1</formula>
    </cfRule>
    <cfRule type="expression" dxfId="201" priority="19">
      <formula>$S41=1</formula>
    </cfRule>
    <cfRule type="expression" dxfId="200" priority="20">
      <formula>$R41=1</formula>
    </cfRule>
  </conditionalFormatting>
  <conditionalFormatting sqref="B42">
    <cfRule type="expression" dxfId="199" priority="11">
      <formula>$A42="SKIP_NEW"</formula>
    </cfRule>
    <cfRule type="expression" dxfId="198" priority="12">
      <formula>$U42=1</formula>
    </cfRule>
    <cfRule type="expression" dxfId="197" priority="13">
      <formula>$T42=1</formula>
    </cfRule>
    <cfRule type="expression" dxfId="196" priority="14">
      <formula>$S42=1</formula>
    </cfRule>
    <cfRule type="expression" dxfId="195" priority="15">
      <formula>$R42=1</formula>
    </cfRule>
  </conditionalFormatting>
  <conditionalFormatting sqref="B39">
    <cfRule type="expression" dxfId="194" priority="6">
      <formula>$A39="SKIP_NEW"</formula>
    </cfRule>
    <cfRule type="expression" dxfId="193" priority="7">
      <formula>$U39=1</formula>
    </cfRule>
    <cfRule type="expression" dxfId="192" priority="8">
      <formula>$T39=1</formula>
    </cfRule>
    <cfRule type="expression" dxfId="191" priority="9">
      <formula>$S39=1</formula>
    </cfRule>
    <cfRule type="expression" dxfId="190" priority="10">
      <formula>$R39=1</formula>
    </cfRule>
  </conditionalFormatting>
  <conditionalFormatting sqref="B43">
    <cfRule type="expression" dxfId="189" priority="1">
      <formula>$A43="SKIP_NEW"</formula>
    </cfRule>
    <cfRule type="expression" dxfId="188" priority="2">
      <formula>$U43=1</formula>
    </cfRule>
    <cfRule type="expression" dxfId="187" priority="3">
      <formula>$T43=1</formula>
    </cfRule>
    <cfRule type="expression" dxfId="186" priority="4">
      <formula>$S43=1</formula>
    </cfRule>
    <cfRule type="expression" dxfId="185" priority="5">
      <formula>$R43=1</formula>
    </cfRule>
  </conditionalFormatting>
  <dataValidations count="4">
    <dataValidation type="list" allowBlank="1" showInputMessage="1" showErrorMessage="1" sqref="A27:A29 A31:A33 A14:A17 A19:A21 A23:A25 A35:A43">
      <formula1>"NEW,SKIP_NEW,SKIP_OLD"</formula1>
      <formula2>0</formula2>
    </dataValidation>
    <dataValidation type="list" allowBlank="1" showInputMessage="1" showErrorMessage="1" sqref="O27:O29 O31:O33 O14:O17 O19:O21 O23:O25 O35:O43">
      <formula1>"○,△,×,×→〇,－"</formula1>
    </dataValidation>
    <dataValidation showDropDown="1" showInputMessage="1" showErrorMessage="1" sqref="O13 O18 O22 O26 O30 O34"/>
    <dataValidation type="list" allowBlank="1" showInputMessage="1" showErrorMessage="1" sqref="C27:C29 C31:C33 C14:C17 C19:C21 C23:C25 C35:C43">
      <formula1>"正常,異常"</formula1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R90"/>
  <sheetViews>
    <sheetView showGridLines="0" zoomScale="90" zoomScaleNormal="90" workbookViewId="0">
      <pane ySplit="12" topLeftCell="A13" activePane="bottomLeft" state="frozen"/>
      <selection activeCell="C39" sqref="C39"/>
      <selection pane="bottomLeft" activeCell="E14" sqref="E14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6" width="33.25" style="52" customWidth="1"/>
    <col min="7" max="7" width="14.25" style="52" bestFit="1" customWidth="1"/>
    <col min="8" max="8" width="10.5" style="52" customWidth="1"/>
    <col min="9" max="10" width="9.75" style="52" bestFit="1" customWidth="1"/>
    <col min="11" max="11" width="9.125" style="77" customWidth="1"/>
    <col min="12" max="12" width="9.125" style="52" customWidth="1"/>
    <col min="13" max="13" width="9.125" style="55" customWidth="1"/>
    <col min="14" max="14" width="12.625" style="52" customWidth="1"/>
    <col min="15" max="15" width="30.625" style="52" customWidth="1"/>
    <col min="16" max="21" width="5.625" style="52" customWidth="1"/>
    <col min="22" max="1026" width="9.125" style="52" customWidth="1"/>
    <col min="1027" max="16384" width="9" style="42"/>
  </cols>
  <sheetData>
    <row r="2" spans="1:22 1027:1032" hidden="1">
      <c r="A2" s="124" t="s">
        <v>434</v>
      </c>
    </row>
    <row r="3" spans="1:22 1027:1032" hidden="1">
      <c r="A3" s="124"/>
    </row>
    <row r="4" spans="1:22 1027:1032" hidden="1">
      <c r="A4" s="124" t="s">
        <v>435</v>
      </c>
    </row>
    <row r="5" spans="1:22 1027:1032" hidden="1">
      <c r="A5" s="124" t="s">
        <v>436</v>
      </c>
    </row>
    <row r="6" spans="1:22 1027:1032" hidden="1"/>
    <row r="7" spans="1:22 1027:1032" s="38" customFormat="1" ht="14.25" customHeight="1">
      <c r="A7" s="30" t="s">
        <v>14</v>
      </c>
      <c r="B7" s="31"/>
      <c r="C7" s="31"/>
      <c r="D7" s="32"/>
      <c r="E7" s="31"/>
      <c r="F7" s="34"/>
      <c r="G7" s="31"/>
      <c r="H7" s="34"/>
      <c r="I7" s="34"/>
      <c r="J7" s="34"/>
      <c r="K7" s="35"/>
      <c r="L7" s="31"/>
      <c r="M7" s="36"/>
      <c r="N7" s="31"/>
      <c r="O7" s="37"/>
    </row>
    <row r="8" spans="1:22 1027:1032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G8" s="36"/>
      <c r="K8" s="41"/>
      <c r="L8" s="36"/>
      <c r="M8" s="36"/>
      <c r="N8" s="36"/>
      <c r="O8" s="42"/>
      <c r="P8" s="43" t="s">
        <v>223</v>
      </c>
      <c r="Q8" s="44"/>
      <c r="R8" s="44"/>
      <c r="S8" s="44"/>
      <c r="T8" s="44"/>
      <c r="U8" s="45" t="s">
        <v>5</v>
      </c>
    </row>
    <row r="9" spans="1:22 1027:1032" s="40" customFormat="1" ht="12" customHeight="1">
      <c r="A9" s="39">
        <f>COUNTIF(B13:B90,"&gt;0")</f>
        <v>63</v>
      </c>
      <c r="B9" s="39">
        <f>COUNTIF(A:A,"NEW")</f>
        <v>54</v>
      </c>
      <c r="C9" s="39">
        <f>COUNTIF(A:A,"SKIP_NEW")+COUNTIF(A:A,"SKIP_OLD")</f>
        <v>9</v>
      </c>
      <c r="D9" s="39">
        <f>COUNTIF(M:M,"○")+COUNTIF(M:M,"×→〇")</f>
        <v>0</v>
      </c>
      <c r="E9" s="36"/>
      <c r="G9" s="36"/>
      <c r="K9" s="41"/>
      <c r="L9" s="36"/>
      <c r="M9" s="36"/>
      <c r="N9" s="36"/>
      <c r="O9" s="42"/>
      <c r="P9" s="46">
        <f>SUM(P13:P90)</f>
        <v>63</v>
      </c>
      <c r="Q9" s="47">
        <f>SUM(Q13:Q90)</f>
        <v>0</v>
      </c>
      <c r="R9" s="47">
        <f>SUM(R13:R90)</f>
        <v>0</v>
      </c>
      <c r="S9" s="47">
        <f>SUM(S13:S90)</f>
        <v>0</v>
      </c>
      <c r="T9" s="47">
        <f>SUM(T13:T90)</f>
        <v>0</v>
      </c>
      <c r="U9" s="48">
        <f>SUM(P9:T9)</f>
        <v>63</v>
      </c>
      <c r="V9" s="40" t="s">
        <v>19</v>
      </c>
    </row>
    <row r="10" spans="1:22 1027:1032" s="52" customFormat="1" ht="12" customHeight="1">
      <c r="A10" s="49"/>
      <c r="B10" s="80"/>
      <c r="C10" s="50">
        <f>COUNTIF(A:A,"SKIP_NEW")</f>
        <v>9</v>
      </c>
      <c r="D10" s="51"/>
      <c r="E10" s="36"/>
      <c r="G10" s="36"/>
      <c r="K10" s="41"/>
      <c r="L10" s="36"/>
      <c r="M10" s="36"/>
      <c r="N10" s="36"/>
      <c r="P10" s="53">
        <f>SUMIF($M13:$M90,"○",P13:P90)+SUMIF($M13:$M90,"×→〇",P13:P90)</f>
        <v>0</v>
      </c>
      <c r="Q10" s="54">
        <f>SUMIF($M13:$M90,"○",Q13:Q90)+SUMIF($M13:$M90,"×→〇",Q13:Q90)</f>
        <v>0</v>
      </c>
      <c r="R10" s="54">
        <f>SUMIF($M13:$M90,"○",R13:R90)+SUMIF($M13:$M90,"×→〇",R13:R90)</f>
        <v>0</v>
      </c>
      <c r="S10" s="54">
        <f>SUMIF($M13:$M90,"○",S13:S90)+SUMIF($M13:$M90,"×→〇",S13:S90)</f>
        <v>0</v>
      </c>
      <c r="T10" s="54">
        <f>SUMIF($M13:$M90,"○",T13:T90)+SUMIF($M13:$M90,"×→〇",T13:T90)</f>
        <v>0</v>
      </c>
      <c r="U10" s="48">
        <f>SUM(P10:T10)</f>
        <v>0</v>
      </c>
      <c r="V10" s="55" t="s">
        <v>20</v>
      </c>
      <c r="AMM10" s="42"/>
      <c r="AMN10" s="42"/>
      <c r="AMO10" s="42"/>
      <c r="AMP10" s="42"/>
      <c r="AMQ10" s="42"/>
      <c r="AMR10" s="42"/>
    </row>
    <row r="11" spans="1:22 1027:1032" s="52" customFormat="1" ht="14.25" customHeight="1">
      <c r="A11" s="253" t="s">
        <v>48</v>
      </c>
      <c r="B11" s="255" t="s">
        <v>448</v>
      </c>
      <c r="C11" s="257" t="s">
        <v>21</v>
      </c>
      <c r="D11" s="257" t="s">
        <v>366</v>
      </c>
      <c r="E11" s="272" t="s">
        <v>367</v>
      </c>
      <c r="F11" s="255" t="s">
        <v>24</v>
      </c>
      <c r="G11" s="111" t="s">
        <v>372</v>
      </c>
      <c r="H11" s="266" t="s">
        <v>371</v>
      </c>
      <c r="I11" s="267"/>
      <c r="J11" s="267"/>
      <c r="K11" s="259" t="s">
        <v>25</v>
      </c>
      <c r="L11" s="261" t="s">
        <v>26</v>
      </c>
      <c r="M11" s="261"/>
      <c r="N11" s="257" t="s">
        <v>27</v>
      </c>
      <c r="O11" s="262" t="s">
        <v>28</v>
      </c>
      <c r="P11" s="53">
        <f>SUMIF($M13:$M90,"△",P13:P90)</f>
        <v>0</v>
      </c>
      <c r="Q11" s="53">
        <f>SUMIF($M13:$M90,"△",Q13:Q90)</f>
        <v>0</v>
      </c>
      <c r="R11" s="53">
        <f>SUMIF($M13:$M90,"△",R13:R90)</f>
        <v>0</v>
      </c>
      <c r="S11" s="53">
        <f>SUMIF($M13:$M90,"△",S13:S90)</f>
        <v>0</v>
      </c>
      <c r="T11" s="53">
        <f>SUMIF($M13:$M90,"△",T13:T90)</f>
        <v>0</v>
      </c>
      <c r="U11" s="48">
        <f>SUM(P11:T11)</f>
        <v>0</v>
      </c>
      <c r="V11" s="55" t="s">
        <v>29</v>
      </c>
      <c r="AMM11" s="42"/>
      <c r="AMN11" s="42"/>
      <c r="AMO11" s="42"/>
      <c r="AMP11" s="42"/>
      <c r="AMQ11" s="42"/>
      <c r="AMR11" s="42"/>
    </row>
    <row r="12" spans="1:22 1027:1032" s="52" customFormat="1" ht="33" customHeight="1" thickBot="1">
      <c r="A12" s="254"/>
      <c r="B12" s="256"/>
      <c r="C12" s="258"/>
      <c r="D12" s="258"/>
      <c r="E12" s="273"/>
      <c r="F12" s="256"/>
      <c r="G12" s="107"/>
      <c r="H12" s="107"/>
      <c r="I12" s="107"/>
      <c r="J12" s="107"/>
      <c r="K12" s="260"/>
      <c r="L12" s="56" t="s">
        <v>31</v>
      </c>
      <c r="M12" s="57" t="s">
        <v>32</v>
      </c>
      <c r="N12" s="258"/>
      <c r="O12" s="263"/>
      <c r="P12" s="58">
        <f>P10+P11</f>
        <v>0</v>
      </c>
      <c r="Q12" s="58">
        <f>Q10+Q11</f>
        <v>0</v>
      </c>
      <c r="R12" s="58">
        <f>R10+R11</f>
        <v>0</v>
      </c>
      <c r="S12" s="58">
        <f>S10+S11</f>
        <v>0</v>
      </c>
      <c r="T12" s="58">
        <f>T10+T11</f>
        <v>0</v>
      </c>
      <c r="U12" s="59">
        <f>SUM(P12:T12)</f>
        <v>0</v>
      </c>
      <c r="V12" s="52" t="s">
        <v>449</v>
      </c>
      <c r="AMM12" s="42"/>
      <c r="AMN12" s="42"/>
      <c r="AMO12" s="42"/>
      <c r="AMP12" s="42"/>
      <c r="AMQ12" s="42"/>
      <c r="AMR12" s="42"/>
    </row>
    <row r="13" spans="1:22 1027:1032" s="40" customFormat="1" ht="19.5" thickTop="1">
      <c r="A13" s="60">
        <v>1</v>
      </c>
      <c r="B13" s="81"/>
      <c r="C13" s="81"/>
      <c r="D13" s="61"/>
      <c r="E13" s="109" t="s">
        <v>437</v>
      </c>
      <c r="F13" s="110"/>
      <c r="G13" s="115"/>
      <c r="H13" s="110"/>
      <c r="I13" s="110"/>
      <c r="J13" s="110"/>
      <c r="K13" s="63"/>
      <c r="L13" s="64"/>
      <c r="M13" s="64"/>
      <c r="N13" s="64"/>
      <c r="O13" s="65"/>
    </row>
    <row r="14" spans="1:22 1027:1032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427</v>
      </c>
      <c r="F14" s="67"/>
      <c r="G14" s="117"/>
      <c r="H14" s="101"/>
      <c r="I14" s="101"/>
      <c r="J14" s="101"/>
      <c r="K14" s="69"/>
      <c r="L14" s="70"/>
      <c r="M14" s="70"/>
      <c r="N14" s="71"/>
      <c r="O14" s="72"/>
      <c r="P14" s="40">
        <v>1</v>
      </c>
    </row>
    <row r="15" spans="1:22 1027:1032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426</v>
      </c>
      <c r="F15" s="67"/>
      <c r="G15" s="117"/>
      <c r="H15" s="101"/>
      <c r="I15" s="101"/>
      <c r="J15" s="101"/>
      <c r="K15" s="69"/>
      <c r="L15" s="70"/>
      <c r="M15" s="70"/>
      <c r="N15" s="71"/>
      <c r="O15" s="72"/>
      <c r="P15" s="40">
        <v>1</v>
      </c>
    </row>
    <row r="16" spans="1:22 1027:1032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428</v>
      </c>
      <c r="F16" s="67"/>
      <c r="G16" s="117"/>
      <c r="H16" s="101"/>
      <c r="I16" s="101"/>
      <c r="J16" s="101"/>
      <c r="K16" s="69"/>
      <c r="L16" s="70"/>
      <c r="M16" s="70"/>
      <c r="N16" s="71"/>
      <c r="O16" s="72"/>
      <c r="P16" s="40">
        <v>1</v>
      </c>
    </row>
    <row r="17" spans="1:16" s="40" customFormat="1" ht="15.75" thickBot="1">
      <c r="A17" s="66" t="s">
        <v>33</v>
      </c>
      <c r="B17" s="82">
        <f t="shared" ref="B17" si="0">ROW()-ROW($A$13)</f>
        <v>4</v>
      </c>
      <c r="C17" s="68" t="s">
        <v>39</v>
      </c>
      <c r="D17" s="78">
        <v>4</v>
      </c>
      <c r="E17" s="1" t="s">
        <v>438</v>
      </c>
      <c r="F17" s="67"/>
      <c r="G17" s="117"/>
      <c r="H17" s="101"/>
      <c r="I17" s="101"/>
      <c r="J17" s="101"/>
      <c r="K17" s="69"/>
      <c r="L17" s="70"/>
      <c r="M17" s="70"/>
      <c r="N17" s="71"/>
      <c r="O17" s="72"/>
      <c r="P17" s="40">
        <v>1</v>
      </c>
    </row>
    <row r="18" spans="1:16" s="40" customFormat="1" ht="19.5" thickTop="1">
      <c r="A18" s="60">
        <v>2</v>
      </c>
      <c r="B18" s="81"/>
      <c r="C18" s="81"/>
      <c r="D18" s="61"/>
      <c r="E18" s="109" t="s">
        <v>439</v>
      </c>
      <c r="F18" s="110"/>
      <c r="G18" s="115"/>
      <c r="H18" s="110"/>
      <c r="I18" s="110"/>
      <c r="J18" s="110"/>
      <c r="K18" s="63"/>
      <c r="L18" s="64"/>
      <c r="M18" s="64"/>
      <c r="N18" s="64"/>
      <c r="O18" s="65"/>
    </row>
    <row r="19" spans="1:16" s="40" customForma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427</v>
      </c>
      <c r="F19" s="67"/>
      <c r="G19" s="117"/>
      <c r="H19" s="101"/>
      <c r="I19" s="101"/>
      <c r="J19" s="101"/>
      <c r="K19" s="69"/>
      <c r="L19" s="70"/>
      <c r="M19" s="70"/>
      <c r="N19" s="71"/>
      <c r="O19" s="72"/>
      <c r="P19" s="40">
        <v>1</v>
      </c>
    </row>
    <row r="20" spans="1:16" s="40" customFormat="1">
      <c r="A20" s="66" t="s">
        <v>33</v>
      </c>
      <c r="B20" s="82">
        <f t="shared" ref="B20:B23" si="1">ROW()-ROW($A$18)</f>
        <v>2</v>
      </c>
      <c r="C20" s="68" t="s">
        <v>39</v>
      </c>
      <c r="D20" s="78">
        <v>2</v>
      </c>
      <c r="E20" s="1" t="s">
        <v>426</v>
      </c>
      <c r="F20" s="67"/>
      <c r="G20" s="117"/>
      <c r="H20" s="101"/>
      <c r="I20" s="101"/>
      <c r="J20" s="101"/>
      <c r="K20" s="69"/>
      <c r="L20" s="70"/>
      <c r="M20" s="70"/>
      <c r="N20" s="71"/>
      <c r="O20" s="72"/>
      <c r="P20" s="40">
        <v>1</v>
      </c>
    </row>
    <row r="21" spans="1:16" s="40" customFormat="1">
      <c r="A21" s="66" t="s">
        <v>33</v>
      </c>
      <c r="B21" s="82">
        <f t="shared" si="1"/>
        <v>3</v>
      </c>
      <c r="C21" s="68" t="s">
        <v>39</v>
      </c>
      <c r="D21" s="78">
        <v>3</v>
      </c>
      <c r="E21" s="1" t="s">
        <v>428</v>
      </c>
      <c r="F21" s="67"/>
      <c r="G21" s="117"/>
      <c r="H21" s="101"/>
      <c r="I21" s="101"/>
      <c r="J21" s="101"/>
      <c r="K21" s="69"/>
      <c r="L21" s="70"/>
      <c r="M21" s="70"/>
      <c r="N21" s="71"/>
      <c r="O21" s="72"/>
      <c r="P21" s="40">
        <v>1</v>
      </c>
    </row>
    <row r="22" spans="1:16" s="40" customFormat="1">
      <c r="A22" s="66" t="s">
        <v>33</v>
      </c>
      <c r="B22" s="82">
        <f t="shared" si="1"/>
        <v>4</v>
      </c>
      <c r="C22" s="68" t="s">
        <v>39</v>
      </c>
      <c r="D22" s="78">
        <v>4</v>
      </c>
      <c r="E22" s="1" t="s">
        <v>426</v>
      </c>
      <c r="F22" s="67"/>
      <c r="G22" s="117"/>
      <c r="H22" s="101"/>
      <c r="I22" s="101"/>
      <c r="J22" s="101"/>
      <c r="K22" s="69"/>
      <c r="L22" s="70"/>
      <c r="M22" s="70"/>
      <c r="N22" s="71"/>
      <c r="O22" s="72"/>
      <c r="P22" s="40">
        <v>1</v>
      </c>
    </row>
    <row r="23" spans="1:16" s="40" customFormat="1" ht="15.75" thickBot="1">
      <c r="A23" s="66" t="s">
        <v>33</v>
      </c>
      <c r="B23" s="82">
        <f t="shared" si="1"/>
        <v>5</v>
      </c>
      <c r="C23" s="68" t="s">
        <v>39</v>
      </c>
      <c r="D23" s="78">
        <v>5</v>
      </c>
      <c r="E23" s="1" t="s">
        <v>438</v>
      </c>
      <c r="F23" s="67"/>
      <c r="G23" s="117"/>
      <c r="H23" s="101"/>
      <c r="I23" s="101"/>
      <c r="J23" s="101"/>
      <c r="K23" s="69"/>
      <c r="L23" s="70"/>
      <c r="M23" s="70"/>
      <c r="N23" s="71"/>
      <c r="O23" s="72"/>
      <c r="P23" s="40">
        <v>1</v>
      </c>
    </row>
    <row r="24" spans="1:16" s="40" customFormat="1" ht="19.5" thickTop="1">
      <c r="A24" s="60">
        <v>3</v>
      </c>
      <c r="B24" s="81"/>
      <c r="C24" s="81"/>
      <c r="D24" s="61"/>
      <c r="E24" s="109" t="s">
        <v>440</v>
      </c>
      <c r="F24" s="110"/>
      <c r="G24" s="115"/>
      <c r="H24" s="110"/>
      <c r="I24" s="110"/>
      <c r="J24" s="110"/>
      <c r="K24" s="63"/>
      <c r="L24" s="64"/>
      <c r="M24" s="64"/>
      <c r="N24" s="64"/>
      <c r="O24" s="65"/>
    </row>
    <row r="25" spans="1:16" s="40" customFormat="1">
      <c r="A25" s="66" t="s">
        <v>33</v>
      </c>
      <c r="B25" s="82">
        <f>ROW()-ROW($A$24)</f>
        <v>1</v>
      </c>
      <c r="C25" s="68" t="s">
        <v>39</v>
      </c>
      <c r="D25" s="78">
        <v>1</v>
      </c>
      <c r="E25" s="1" t="s">
        <v>427</v>
      </c>
      <c r="F25" s="67"/>
      <c r="G25" s="117"/>
      <c r="H25" s="101"/>
      <c r="I25" s="101"/>
      <c r="J25" s="101"/>
      <c r="K25" s="69"/>
      <c r="L25" s="70"/>
      <c r="M25" s="70"/>
      <c r="N25" s="71"/>
      <c r="O25" s="72"/>
      <c r="P25" s="40">
        <v>1</v>
      </c>
    </row>
    <row r="26" spans="1:16" s="40" customFormat="1">
      <c r="A26" s="66" t="s">
        <v>33</v>
      </c>
      <c r="B26" s="82">
        <f>ROW()-ROW($A$24)</f>
        <v>2</v>
      </c>
      <c r="C26" s="68" t="s">
        <v>39</v>
      </c>
      <c r="D26" s="78">
        <v>2</v>
      </c>
      <c r="E26" s="1" t="s">
        <v>430</v>
      </c>
      <c r="F26" s="67"/>
      <c r="G26" s="117"/>
      <c r="H26" s="101"/>
      <c r="I26" s="101"/>
      <c r="J26" s="101"/>
      <c r="K26" s="69"/>
      <c r="L26" s="70"/>
      <c r="M26" s="70"/>
      <c r="N26" s="71"/>
      <c r="O26" s="72"/>
      <c r="P26" s="40">
        <v>1</v>
      </c>
    </row>
    <row r="27" spans="1:16" s="40" customFormat="1">
      <c r="A27" s="66" t="s">
        <v>33</v>
      </c>
      <c r="B27" s="82">
        <f>ROW()-ROW($A$24)</f>
        <v>3</v>
      </c>
      <c r="C27" s="68" t="s">
        <v>39</v>
      </c>
      <c r="D27" s="78">
        <v>3</v>
      </c>
      <c r="E27" s="1" t="s">
        <v>428</v>
      </c>
      <c r="F27" s="67"/>
      <c r="G27" s="117"/>
      <c r="H27" s="101"/>
      <c r="I27" s="101"/>
      <c r="J27" s="101"/>
      <c r="K27" s="69"/>
      <c r="L27" s="70"/>
      <c r="M27" s="70"/>
      <c r="N27" s="71"/>
      <c r="O27" s="72"/>
      <c r="P27" s="40">
        <v>1</v>
      </c>
    </row>
    <row r="28" spans="1:16" s="40" customFormat="1" ht="15.75" thickBot="1">
      <c r="A28" s="66" t="s">
        <v>33</v>
      </c>
      <c r="B28" s="82">
        <f>ROW()-ROW($A$24)</f>
        <v>4</v>
      </c>
      <c r="C28" s="68" t="s">
        <v>39</v>
      </c>
      <c r="D28" s="78">
        <v>4</v>
      </c>
      <c r="E28" s="1" t="s">
        <v>438</v>
      </c>
      <c r="F28" s="67"/>
      <c r="G28" s="117"/>
      <c r="H28" s="101"/>
      <c r="I28" s="101"/>
      <c r="J28" s="101"/>
      <c r="K28" s="69"/>
      <c r="L28" s="70"/>
      <c r="M28" s="70"/>
      <c r="N28" s="71"/>
      <c r="O28" s="72"/>
      <c r="P28" s="40">
        <v>1</v>
      </c>
    </row>
    <row r="29" spans="1:16" s="40" customFormat="1" ht="19.5" thickTop="1">
      <c r="A29" s="60">
        <v>4</v>
      </c>
      <c r="B29" s="81"/>
      <c r="C29" s="81"/>
      <c r="D29" s="61"/>
      <c r="E29" s="109" t="s">
        <v>441</v>
      </c>
      <c r="F29" s="110"/>
      <c r="G29" s="115"/>
      <c r="H29" s="110"/>
      <c r="I29" s="110"/>
      <c r="J29" s="110"/>
      <c r="K29" s="63"/>
      <c r="L29" s="64"/>
      <c r="M29" s="64"/>
      <c r="N29" s="64"/>
      <c r="O29" s="65"/>
    </row>
    <row r="30" spans="1:16" s="40" customFormat="1">
      <c r="A30" s="66" t="s">
        <v>33</v>
      </c>
      <c r="B30" s="82">
        <f>ROW()-ROW($A$29)</f>
        <v>1</v>
      </c>
      <c r="C30" s="68" t="s">
        <v>39</v>
      </c>
      <c r="D30" s="78">
        <v>1</v>
      </c>
      <c r="E30" s="1" t="s">
        <v>427</v>
      </c>
      <c r="F30" s="67"/>
      <c r="G30" s="117"/>
      <c r="H30" s="101"/>
      <c r="I30" s="101"/>
      <c r="J30" s="101"/>
      <c r="K30" s="69"/>
      <c r="L30" s="70"/>
      <c r="M30" s="70"/>
      <c r="N30" s="71"/>
      <c r="O30" s="72"/>
      <c r="P30" s="40">
        <v>1</v>
      </c>
    </row>
    <row r="31" spans="1:16" s="40" customFormat="1">
      <c r="A31" s="66" t="s">
        <v>33</v>
      </c>
      <c r="B31" s="82">
        <f>ROW()-ROW($A$29)</f>
        <v>2</v>
      </c>
      <c r="C31" s="68" t="s">
        <v>39</v>
      </c>
      <c r="D31" s="78">
        <v>2</v>
      </c>
      <c r="E31" s="1" t="s">
        <v>430</v>
      </c>
      <c r="F31" s="67"/>
      <c r="G31" s="117"/>
      <c r="H31" s="101"/>
      <c r="I31" s="101"/>
      <c r="J31" s="101"/>
      <c r="K31" s="69"/>
      <c r="L31" s="70"/>
      <c r="M31" s="70"/>
      <c r="N31" s="71"/>
      <c r="O31" s="72"/>
      <c r="P31" s="40">
        <v>1</v>
      </c>
    </row>
    <row r="32" spans="1:16" s="40" customFormat="1">
      <c r="A32" s="66" t="s">
        <v>33</v>
      </c>
      <c r="B32" s="82">
        <f>ROW()-ROW($A$29)</f>
        <v>3</v>
      </c>
      <c r="C32" s="68" t="s">
        <v>39</v>
      </c>
      <c r="D32" s="78">
        <v>3</v>
      </c>
      <c r="E32" s="1" t="s">
        <v>428</v>
      </c>
      <c r="F32" s="67"/>
      <c r="G32" s="117"/>
      <c r="H32" s="101"/>
      <c r="I32" s="101"/>
      <c r="J32" s="101"/>
      <c r="K32" s="69"/>
      <c r="L32" s="70"/>
      <c r="M32" s="70"/>
      <c r="N32" s="71"/>
      <c r="O32" s="72"/>
      <c r="P32" s="40">
        <v>1</v>
      </c>
    </row>
    <row r="33" spans="1:16" s="40" customFormat="1">
      <c r="A33" s="66" t="s">
        <v>33</v>
      </c>
      <c r="B33" s="82">
        <f>ROW()-ROW($A$29)</f>
        <v>4</v>
      </c>
      <c r="C33" s="68" t="s">
        <v>39</v>
      </c>
      <c r="D33" s="78">
        <v>4</v>
      </c>
      <c r="E33" s="1" t="s">
        <v>430</v>
      </c>
      <c r="F33" s="67"/>
      <c r="G33" s="117"/>
      <c r="H33" s="101"/>
      <c r="I33" s="101"/>
      <c r="J33" s="101"/>
      <c r="K33" s="69"/>
      <c r="L33" s="70"/>
      <c r="M33" s="70"/>
      <c r="N33" s="71"/>
      <c r="O33" s="72"/>
      <c r="P33" s="40">
        <v>1</v>
      </c>
    </row>
    <row r="34" spans="1:16" s="40" customFormat="1" ht="15.75" thickBot="1">
      <c r="A34" s="66" t="s">
        <v>33</v>
      </c>
      <c r="B34" s="82">
        <f>ROW()-ROW($A$29)</f>
        <v>5</v>
      </c>
      <c r="C34" s="68" t="s">
        <v>39</v>
      </c>
      <c r="D34" s="78">
        <v>5</v>
      </c>
      <c r="E34" s="1" t="s">
        <v>438</v>
      </c>
      <c r="F34" s="67"/>
      <c r="G34" s="117"/>
      <c r="H34" s="101"/>
      <c r="I34" s="101"/>
      <c r="J34" s="101"/>
      <c r="K34" s="69"/>
      <c r="L34" s="70"/>
      <c r="M34" s="70"/>
      <c r="N34" s="71"/>
      <c r="O34" s="72"/>
      <c r="P34" s="40">
        <v>1</v>
      </c>
    </row>
    <row r="35" spans="1:16" s="40" customFormat="1" ht="19.5" thickTop="1">
      <c r="A35" s="60">
        <v>5</v>
      </c>
      <c r="B35" s="81"/>
      <c r="C35" s="81"/>
      <c r="D35" s="61"/>
      <c r="E35" s="109" t="s">
        <v>442</v>
      </c>
      <c r="F35" s="110"/>
      <c r="G35" s="115"/>
      <c r="H35" s="110"/>
      <c r="I35" s="110"/>
      <c r="J35" s="110"/>
      <c r="K35" s="63"/>
      <c r="L35" s="64"/>
      <c r="M35" s="64"/>
      <c r="N35" s="64"/>
      <c r="O35" s="65"/>
    </row>
    <row r="36" spans="1:16" s="40" customFormat="1">
      <c r="A36" s="66" t="s">
        <v>33</v>
      </c>
      <c r="B36" s="82">
        <f>ROW()-ROW($A$35)</f>
        <v>1</v>
      </c>
      <c r="C36" s="68" t="s">
        <v>39</v>
      </c>
      <c r="D36" s="78">
        <v>1</v>
      </c>
      <c r="E36" s="1" t="s">
        <v>431</v>
      </c>
      <c r="F36" s="67"/>
      <c r="G36" s="117"/>
      <c r="H36" s="101"/>
      <c r="I36" s="101"/>
      <c r="J36" s="101"/>
      <c r="K36" s="69"/>
      <c r="L36" s="70"/>
      <c r="M36" s="70"/>
      <c r="N36" s="71"/>
      <c r="O36" s="72"/>
      <c r="P36" s="40">
        <v>1</v>
      </c>
    </row>
    <row r="37" spans="1:16" s="40" customFormat="1">
      <c r="A37" s="66" t="s">
        <v>33</v>
      </c>
      <c r="B37" s="82">
        <f>ROW()-ROW($A$35)</f>
        <v>2</v>
      </c>
      <c r="C37" s="68" t="s">
        <v>39</v>
      </c>
      <c r="D37" s="78">
        <v>2</v>
      </c>
      <c r="E37" s="1" t="s">
        <v>426</v>
      </c>
      <c r="F37" s="67"/>
      <c r="G37" s="117"/>
      <c r="H37" s="101"/>
      <c r="I37" s="101"/>
      <c r="J37" s="101"/>
      <c r="K37" s="69"/>
      <c r="L37" s="70"/>
      <c r="M37" s="70"/>
      <c r="N37" s="71"/>
      <c r="O37" s="72"/>
      <c r="P37" s="40">
        <v>1</v>
      </c>
    </row>
    <row r="38" spans="1:16" s="40" customFormat="1">
      <c r="A38" s="66" t="s">
        <v>33</v>
      </c>
      <c r="B38" s="82">
        <f>ROW()-ROW($A$35)</f>
        <v>3</v>
      </c>
      <c r="C38" s="68" t="s">
        <v>39</v>
      </c>
      <c r="D38" s="78">
        <v>3</v>
      </c>
      <c r="E38" s="1" t="s">
        <v>428</v>
      </c>
      <c r="F38" s="67"/>
      <c r="G38" s="117"/>
      <c r="H38" s="101"/>
      <c r="I38" s="101"/>
      <c r="J38" s="101"/>
      <c r="K38" s="69"/>
      <c r="L38" s="70"/>
      <c r="M38" s="70"/>
      <c r="N38" s="71"/>
      <c r="O38" s="72"/>
      <c r="P38" s="40">
        <v>1</v>
      </c>
    </row>
    <row r="39" spans="1:16" s="40" customFormat="1" ht="15.75" thickBot="1">
      <c r="A39" s="66" t="s">
        <v>33</v>
      </c>
      <c r="B39" s="82">
        <f>ROW()-ROW($A$35)</f>
        <v>4</v>
      </c>
      <c r="C39" s="68" t="s">
        <v>39</v>
      </c>
      <c r="D39" s="78">
        <v>4</v>
      </c>
      <c r="E39" s="1" t="s">
        <v>438</v>
      </c>
      <c r="F39" s="67"/>
      <c r="G39" s="117"/>
      <c r="H39" s="101"/>
      <c r="I39" s="101"/>
      <c r="J39" s="101"/>
      <c r="K39" s="69"/>
      <c r="L39" s="70"/>
      <c r="M39" s="70"/>
      <c r="N39" s="71"/>
      <c r="O39" s="72"/>
      <c r="P39" s="40">
        <v>1</v>
      </c>
    </row>
    <row r="40" spans="1:16" s="40" customFormat="1" ht="19.5" thickTop="1">
      <c r="A40" s="60">
        <v>6</v>
      </c>
      <c r="B40" s="81"/>
      <c r="C40" s="81"/>
      <c r="D40" s="61"/>
      <c r="E40" s="109" t="s">
        <v>443</v>
      </c>
      <c r="F40" s="110"/>
      <c r="G40" s="115"/>
      <c r="H40" s="110"/>
      <c r="I40" s="110"/>
      <c r="J40" s="110"/>
      <c r="K40" s="63"/>
      <c r="L40" s="64"/>
      <c r="M40" s="64"/>
      <c r="N40" s="64"/>
      <c r="O40" s="65"/>
    </row>
    <row r="41" spans="1:16" s="40" customFormat="1">
      <c r="A41" s="66" t="s">
        <v>33</v>
      </c>
      <c r="B41" s="82">
        <f>ROW()-ROW($A$40)</f>
        <v>1</v>
      </c>
      <c r="C41" s="68" t="s">
        <v>39</v>
      </c>
      <c r="D41" s="78">
        <v>1</v>
      </c>
      <c r="E41" s="1" t="s">
        <v>431</v>
      </c>
      <c r="F41" s="67"/>
      <c r="G41" s="117"/>
      <c r="H41" s="101"/>
      <c r="I41" s="101"/>
      <c r="J41" s="101"/>
      <c r="K41" s="69"/>
      <c r="L41" s="70"/>
      <c r="M41" s="70"/>
      <c r="N41" s="71"/>
      <c r="O41" s="72"/>
      <c r="P41" s="40">
        <v>1</v>
      </c>
    </row>
    <row r="42" spans="1:16" s="40" customFormat="1">
      <c r="A42" s="66" t="s">
        <v>33</v>
      </c>
      <c r="B42" s="82">
        <f t="shared" ref="B42:B45" si="2">ROW()-ROW($A$40)</f>
        <v>2</v>
      </c>
      <c r="C42" s="68" t="s">
        <v>39</v>
      </c>
      <c r="D42" s="78">
        <v>2</v>
      </c>
      <c r="E42" s="1" t="s">
        <v>426</v>
      </c>
      <c r="F42" s="67"/>
      <c r="G42" s="117"/>
      <c r="H42" s="101"/>
      <c r="I42" s="101"/>
      <c r="J42" s="101"/>
      <c r="K42" s="69"/>
      <c r="L42" s="70"/>
      <c r="M42" s="70"/>
      <c r="N42" s="71"/>
      <c r="O42" s="72"/>
      <c r="P42" s="40">
        <v>1</v>
      </c>
    </row>
    <row r="43" spans="1:16" s="40" customFormat="1">
      <c r="A43" s="66" t="s">
        <v>33</v>
      </c>
      <c r="B43" s="82">
        <f t="shared" si="2"/>
        <v>3</v>
      </c>
      <c r="C43" s="68" t="s">
        <v>39</v>
      </c>
      <c r="D43" s="78">
        <v>3</v>
      </c>
      <c r="E43" s="1" t="s">
        <v>428</v>
      </c>
      <c r="F43" s="67"/>
      <c r="G43" s="117"/>
      <c r="H43" s="101"/>
      <c r="I43" s="101"/>
      <c r="J43" s="101"/>
      <c r="K43" s="69"/>
      <c r="L43" s="70"/>
      <c r="M43" s="70"/>
      <c r="N43" s="71"/>
      <c r="O43" s="72"/>
      <c r="P43" s="40">
        <v>1</v>
      </c>
    </row>
    <row r="44" spans="1:16" s="40" customFormat="1">
      <c r="A44" s="66" t="s">
        <v>33</v>
      </c>
      <c r="B44" s="82">
        <f t="shared" si="2"/>
        <v>4</v>
      </c>
      <c r="C44" s="68" t="s">
        <v>39</v>
      </c>
      <c r="D44" s="78">
        <v>4</v>
      </c>
      <c r="E44" s="1" t="s">
        <v>426</v>
      </c>
      <c r="F44" s="67"/>
      <c r="G44" s="117"/>
      <c r="H44" s="101"/>
      <c r="I44" s="101"/>
      <c r="J44" s="101"/>
      <c r="K44" s="69"/>
      <c r="L44" s="70"/>
      <c r="M44" s="70"/>
      <c r="N44" s="71"/>
      <c r="O44" s="72"/>
      <c r="P44" s="40">
        <v>1</v>
      </c>
    </row>
    <row r="45" spans="1:16" s="40" customFormat="1" ht="15.75" thickBot="1">
      <c r="A45" s="66" t="s">
        <v>33</v>
      </c>
      <c r="B45" s="82">
        <f t="shared" si="2"/>
        <v>5</v>
      </c>
      <c r="C45" s="68" t="s">
        <v>39</v>
      </c>
      <c r="D45" s="78">
        <v>5</v>
      </c>
      <c r="E45" s="1" t="s">
        <v>438</v>
      </c>
      <c r="F45" s="67"/>
      <c r="G45" s="117"/>
      <c r="H45" s="101"/>
      <c r="I45" s="101"/>
      <c r="J45" s="101"/>
      <c r="K45" s="69"/>
      <c r="L45" s="70"/>
      <c r="M45" s="70"/>
      <c r="N45" s="71"/>
      <c r="O45" s="72"/>
      <c r="P45" s="40">
        <v>1</v>
      </c>
    </row>
    <row r="46" spans="1:16" s="40" customFormat="1" ht="19.5" thickTop="1">
      <c r="A46" s="60">
        <v>7</v>
      </c>
      <c r="B46" s="81"/>
      <c r="C46" s="81"/>
      <c r="D46" s="61"/>
      <c r="E46" s="109" t="s">
        <v>444</v>
      </c>
      <c r="F46" s="110"/>
      <c r="G46" s="115"/>
      <c r="H46" s="110"/>
      <c r="I46" s="110"/>
      <c r="J46" s="110"/>
      <c r="K46" s="63"/>
      <c r="L46" s="64"/>
      <c r="M46" s="64"/>
      <c r="N46" s="64"/>
      <c r="O46" s="65"/>
    </row>
    <row r="47" spans="1:16" s="40" customFormat="1">
      <c r="A47" s="66" t="s">
        <v>33</v>
      </c>
      <c r="B47" s="82">
        <f>ROW()-ROW($A$46)</f>
        <v>1</v>
      </c>
      <c r="C47" s="68" t="s">
        <v>39</v>
      </c>
      <c r="D47" s="78">
        <v>1</v>
      </c>
      <c r="E47" s="1" t="s">
        <v>431</v>
      </c>
      <c r="F47" s="67"/>
      <c r="G47" s="117"/>
      <c r="H47" s="101"/>
      <c r="I47" s="101"/>
      <c r="J47" s="101"/>
      <c r="K47" s="69"/>
      <c r="L47" s="70"/>
      <c r="M47" s="70"/>
      <c r="N47" s="71"/>
      <c r="O47" s="72"/>
      <c r="P47" s="40">
        <v>1</v>
      </c>
    </row>
    <row r="48" spans="1:16" s="40" customFormat="1">
      <c r="A48" s="66" t="s">
        <v>33</v>
      </c>
      <c r="B48" s="82">
        <f>ROW()-ROW($A$46)</f>
        <v>2</v>
      </c>
      <c r="C48" s="68" t="s">
        <v>39</v>
      </c>
      <c r="D48" s="78">
        <v>2</v>
      </c>
      <c r="E48" s="1" t="s">
        <v>426</v>
      </c>
      <c r="F48" s="67"/>
      <c r="G48" s="117"/>
      <c r="H48" s="101"/>
      <c r="I48" s="101"/>
      <c r="J48" s="101"/>
      <c r="K48" s="69"/>
      <c r="L48" s="70"/>
      <c r="M48" s="70"/>
      <c r="N48" s="71"/>
      <c r="O48" s="72"/>
      <c r="P48" s="40">
        <v>1</v>
      </c>
    </row>
    <row r="49" spans="1:16" s="40" customFormat="1">
      <c r="A49" s="66" t="s">
        <v>33</v>
      </c>
      <c r="B49" s="82">
        <f>ROW()-ROW($A$46)</f>
        <v>3</v>
      </c>
      <c r="C49" s="68" t="s">
        <v>39</v>
      </c>
      <c r="D49" s="78">
        <v>3</v>
      </c>
      <c r="E49" s="1" t="s">
        <v>428</v>
      </c>
      <c r="F49" s="67"/>
      <c r="G49" s="117"/>
      <c r="H49" s="101"/>
      <c r="I49" s="101"/>
      <c r="J49" s="101"/>
      <c r="K49" s="69"/>
      <c r="L49" s="70"/>
      <c r="M49" s="70"/>
      <c r="N49" s="71"/>
      <c r="O49" s="72"/>
      <c r="P49" s="40">
        <v>1</v>
      </c>
    </row>
    <row r="50" spans="1:16" s="40" customFormat="1" ht="15.75" thickBot="1">
      <c r="A50" s="66" t="s">
        <v>33</v>
      </c>
      <c r="B50" s="82">
        <f>ROW()-ROW($A$46)</f>
        <v>4</v>
      </c>
      <c r="C50" s="68" t="s">
        <v>39</v>
      </c>
      <c r="D50" s="78">
        <v>4</v>
      </c>
      <c r="E50" s="1" t="s">
        <v>438</v>
      </c>
      <c r="F50" s="67"/>
      <c r="G50" s="117"/>
      <c r="H50" s="101"/>
      <c r="I50" s="101"/>
      <c r="J50" s="101"/>
      <c r="K50" s="69"/>
      <c r="L50" s="70"/>
      <c r="M50" s="70"/>
      <c r="N50" s="71"/>
      <c r="O50" s="72"/>
      <c r="P50" s="40">
        <v>1</v>
      </c>
    </row>
    <row r="51" spans="1:16" s="40" customFormat="1" ht="19.5" thickTop="1">
      <c r="A51" s="60">
        <v>8</v>
      </c>
      <c r="B51" s="81"/>
      <c r="C51" s="81"/>
      <c r="D51" s="61"/>
      <c r="E51" s="109" t="s">
        <v>445</v>
      </c>
      <c r="F51" s="110"/>
      <c r="G51" s="115"/>
      <c r="H51" s="110"/>
      <c r="I51" s="110"/>
      <c r="J51" s="110"/>
      <c r="K51" s="63"/>
      <c r="L51" s="64"/>
      <c r="M51" s="64"/>
      <c r="N51" s="64"/>
      <c r="O51" s="65"/>
    </row>
    <row r="52" spans="1:16" s="40" customFormat="1">
      <c r="A52" s="66" t="s">
        <v>33</v>
      </c>
      <c r="B52" s="82">
        <f>ROW()-ROW($A$51)</f>
        <v>1</v>
      </c>
      <c r="C52" s="68" t="s">
        <v>39</v>
      </c>
      <c r="D52" s="78">
        <v>1</v>
      </c>
      <c r="E52" s="1" t="s">
        <v>431</v>
      </c>
      <c r="F52" s="67"/>
      <c r="G52" s="117"/>
      <c r="H52" s="101"/>
      <c r="I52" s="101"/>
      <c r="J52" s="101"/>
      <c r="K52" s="69"/>
      <c r="L52" s="70"/>
      <c r="M52" s="70"/>
      <c r="N52" s="71"/>
      <c r="O52" s="72"/>
      <c r="P52" s="40">
        <v>1</v>
      </c>
    </row>
    <row r="53" spans="1:16" s="40" customFormat="1">
      <c r="A53" s="66" t="s">
        <v>33</v>
      </c>
      <c r="B53" s="82">
        <f t="shared" ref="B53:B56" si="3">ROW()-ROW($A$51)</f>
        <v>2</v>
      </c>
      <c r="C53" s="68" t="s">
        <v>39</v>
      </c>
      <c r="D53" s="78">
        <v>2</v>
      </c>
      <c r="E53" s="1" t="s">
        <v>426</v>
      </c>
      <c r="F53" s="67"/>
      <c r="G53" s="117"/>
      <c r="H53" s="101"/>
      <c r="I53" s="101"/>
      <c r="J53" s="101"/>
      <c r="K53" s="69"/>
      <c r="L53" s="70"/>
      <c r="M53" s="70"/>
      <c r="N53" s="71"/>
      <c r="O53" s="72"/>
      <c r="P53" s="40">
        <v>1</v>
      </c>
    </row>
    <row r="54" spans="1:16" s="40" customFormat="1">
      <c r="A54" s="66" t="s">
        <v>33</v>
      </c>
      <c r="B54" s="82">
        <f t="shared" si="3"/>
        <v>3</v>
      </c>
      <c r="C54" s="68" t="s">
        <v>39</v>
      </c>
      <c r="D54" s="78">
        <v>3</v>
      </c>
      <c r="E54" s="1" t="s">
        <v>428</v>
      </c>
      <c r="F54" s="67"/>
      <c r="G54" s="117"/>
      <c r="H54" s="101"/>
      <c r="I54" s="101"/>
      <c r="J54" s="101"/>
      <c r="K54" s="69"/>
      <c r="L54" s="70"/>
      <c r="M54" s="70"/>
      <c r="N54" s="71"/>
      <c r="O54" s="72"/>
      <c r="P54" s="40">
        <v>1</v>
      </c>
    </row>
    <row r="55" spans="1:16" s="40" customFormat="1">
      <c r="A55" s="66" t="s">
        <v>33</v>
      </c>
      <c r="B55" s="82">
        <f t="shared" si="3"/>
        <v>4</v>
      </c>
      <c r="C55" s="68" t="s">
        <v>39</v>
      </c>
      <c r="D55" s="78">
        <v>4</v>
      </c>
      <c r="E55" s="1" t="s">
        <v>426</v>
      </c>
      <c r="F55" s="67"/>
      <c r="G55" s="117"/>
      <c r="H55" s="101"/>
      <c r="I55" s="101"/>
      <c r="J55" s="101"/>
      <c r="K55" s="69"/>
      <c r="L55" s="70"/>
      <c r="M55" s="70"/>
      <c r="N55" s="71"/>
      <c r="O55" s="72"/>
      <c r="P55" s="40">
        <v>1</v>
      </c>
    </row>
    <row r="56" spans="1:16" s="40" customFormat="1" ht="15.75" thickBot="1">
      <c r="A56" s="66" t="s">
        <v>33</v>
      </c>
      <c r="B56" s="82">
        <f t="shared" si="3"/>
        <v>5</v>
      </c>
      <c r="C56" s="68" t="s">
        <v>39</v>
      </c>
      <c r="D56" s="78">
        <v>5</v>
      </c>
      <c r="E56" s="1" t="s">
        <v>438</v>
      </c>
      <c r="F56" s="67"/>
      <c r="G56" s="117"/>
      <c r="H56" s="101"/>
      <c r="I56" s="101"/>
      <c r="J56" s="101"/>
      <c r="K56" s="69"/>
      <c r="L56" s="70"/>
      <c r="M56" s="70"/>
      <c r="N56" s="71"/>
      <c r="O56" s="72"/>
      <c r="P56" s="40">
        <v>1</v>
      </c>
    </row>
    <row r="57" spans="1:16" s="40" customFormat="1" ht="19.5" thickTop="1">
      <c r="A57" s="60">
        <v>9</v>
      </c>
      <c r="B57" s="81"/>
      <c r="C57" s="81"/>
      <c r="D57" s="61"/>
      <c r="E57" s="109" t="s">
        <v>446</v>
      </c>
      <c r="F57" s="110"/>
      <c r="G57" s="115"/>
      <c r="H57" s="110"/>
      <c r="I57" s="110"/>
      <c r="J57" s="110"/>
      <c r="K57" s="63"/>
      <c r="L57" s="64"/>
      <c r="M57" s="64"/>
      <c r="N57" s="64"/>
      <c r="O57" s="65"/>
    </row>
    <row r="58" spans="1:16" s="40" customFormat="1">
      <c r="A58" s="66" t="s">
        <v>34</v>
      </c>
      <c r="B58" s="82">
        <f>ROW()-ROW($A$57)</f>
        <v>1</v>
      </c>
      <c r="C58" s="68" t="s">
        <v>39</v>
      </c>
      <c r="D58" s="78">
        <v>1</v>
      </c>
      <c r="E58" s="1" t="s">
        <v>431</v>
      </c>
      <c r="F58" s="67"/>
      <c r="G58" s="117"/>
      <c r="H58" s="101"/>
      <c r="I58" s="101"/>
      <c r="J58" s="101"/>
      <c r="K58" s="69"/>
      <c r="L58" s="70"/>
      <c r="M58" s="70"/>
      <c r="N58" s="71"/>
      <c r="O58" s="72"/>
      <c r="P58" s="40">
        <v>1</v>
      </c>
    </row>
    <row r="59" spans="1:16" s="40" customFormat="1">
      <c r="A59" s="66" t="s">
        <v>34</v>
      </c>
      <c r="B59" s="82">
        <f t="shared" ref="B59:B61" si="4">ROW()-ROW($A$57)</f>
        <v>2</v>
      </c>
      <c r="C59" s="68" t="s">
        <v>39</v>
      </c>
      <c r="D59" s="78">
        <v>2</v>
      </c>
      <c r="E59" s="1" t="s">
        <v>432</v>
      </c>
      <c r="F59" s="67"/>
      <c r="G59" s="117"/>
      <c r="H59" s="101"/>
      <c r="I59" s="101"/>
      <c r="J59" s="101"/>
      <c r="K59" s="69"/>
      <c r="L59" s="70"/>
      <c r="M59" s="70"/>
      <c r="N59" s="71"/>
      <c r="O59" s="72"/>
      <c r="P59" s="40">
        <v>1</v>
      </c>
    </row>
    <row r="60" spans="1:16" s="40" customFormat="1">
      <c r="A60" s="66" t="s">
        <v>34</v>
      </c>
      <c r="B60" s="82">
        <f t="shared" si="4"/>
        <v>3</v>
      </c>
      <c r="C60" s="68" t="s">
        <v>39</v>
      </c>
      <c r="D60" s="78">
        <v>3</v>
      </c>
      <c r="E60" s="1" t="s">
        <v>433</v>
      </c>
      <c r="F60" s="67"/>
      <c r="G60" s="117"/>
      <c r="H60" s="101"/>
      <c r="I60" s="101"/>
      <c r="J60" s="101"/>
      <c r="K60" s="69"/>
      <c r="L60" s="70"/>
      <c r="M60" s="70"/>
      <c r="N60" s="71"/>
      <c r="O60" s="72"/>
      <c r="P60" s="40">
        <v>1</v>
      </c>
    </row>
    <row r="61" spans="1:16" s="40" customFormat="1" ht="15.75" thickBot="1">
      <c r="A61" s="66" t="s">
        <v>34</v>
      </c>
      <c r="B61" s="82">
        <f t="shared" si="4"/>
        <v>4</v>
      </c>
      <c r="C61" s="68" t="s">
        <v>39</v>
      </c>
      <c r="D61" s="78">
        <v>5</v>
      </c>
      <c r="E61" s="1" t="s">
        <v>438</v>
      </c>
      <c r="F61" s="67"/>
      <c r="G61" s="117"/>
      <c r="H61" s="101"/>
      <c r="I61" s="101"/>
      <c r="J61" s="101"/>
      <c r="K61" s="69"/>
      <c r="L61" s="70"/>
      <c r="M61" s="70"/>
      <c r="N61" s="71"/>
      <c r="O61" s="72"/>
      <c r="P61" s="40">
        <v>1</v>
      </c>
    </row>
    <row r="62" spans="1:16" s="40" customFormat="1" ht="19.5" thickTop="1">
      <c r="A62" s="60">
        <v>10</v>
      </c>
      <c r="B62" s="81"/>
      <c r="C62" s="81"/>
      <c r="D62" s="61"/>
      <c r="E62" s="109" t="s">
        <v>447</v>
      </c>
      <c r="F62" s="110"/>
      <c r="G62" s="115"/>
      <c r="H62" s="110"/>
      <c r="I62" s="110"/>
      <c r="J62" s="110"/>
      <c r="K62" s="63"/>
      <c r="L62" s="64"/>
      <c r="M62" s="64"/>
      <c r="N62" s="64"/>
      <c r="O62" s="65"/>
    </row>
    <row r="63" spans="1:16" s="40" customFormat="1">
      <c r="A63" s="66" t="s">
        <v>34</v>
      </c>
      <c r="B63" s="82">
        <f>ROW()-ROW($A$62)</f>
        <v>1</v>
      </c>
      <c r="C63" s="68" t="s">
        <v>39</v>
      </c>
      <c r="D63" s="78">
        <v>1</v>
      </c>
      <c r="E63" s="1" t="s">
        <v>431</v>
      </c>
      <c r="F63" s="67"/>
      <c r="G63" s="117"/>
      <c r="H63" s="101"/>
      <c r="I63" s="101"/>
      <c r="J63" s="101"/>
      <c r="K63" s="69"/>
      <c r="L63" s="70"/>
      <c r="M63" s="70"/>
      <c r="N63" s="71"/>
      <c r="O63" s="72"/>
      <c r="P63" s="40">
        <v>1</v>
      </c>
    </row>
    <row r="64" spans="1:16" s="40" customFormat="1">
      <c r="A64" s="66" t="s">
        <v>34</v>
      </c>
      <c r="B64" s="82">
        <f t="shared" ref="B64:B67" si="5">ROW()-ROW($A$62)</f>
        <v>2</v>
      </c>
      <c r="C64" s="68" t="s">
        <v>39</v>
      </c>
      <c r="D64" s="78">
        <v>2</v>
      </c>
      <c r="E64" s="1" t="s">
        <v>432</v>
      </c>
      <c r="F64" s="67"/>
      <c r="G64" s="117"/>
      <c r="H64" s="101"/>
      <c r="I64" s="101"/>
      <c r="J64" s="101"/>
      <c r="K64" s="69"/>
      <c r="L64" s="70"/>
      <c r="M64" s="70"/>
      <c r="N64" s="71"/>
      <c r="O64" s="72"/>
      <c r="P64" s="40">
        <v>1</v>
      </c>
    </row>
    <row r="65" spans="1:16" s="40" customFormat="1">
      <c r="A65" s="66" t="s">
        <v>34</v>
      </c>
      <c r="B65" s="82">
        <f t="shared" si="5"/>
        <v>3</v>
      </c>
      <c r="C65" s="68" t="s">
        <v>39</v>
      </c>
      <c r="D65" s="78">
        <v>3</v>
      </c>
      <c r="E65" s="1" t="s">
        <v>428</v>
      </c>
      <c r="F65" s="67"/>
      <c r="G65" s="117"/>
      <c r="H65" s="101"/>
      <c r="I65" s="101"/>
      <c r="J65" s="101"/>
      <c r="K65" s="69"/>
      <c r="L65" s="70"/>
      <c r="M65" s="70"/>
      <c r="N65" s="71"/>
      <c r="O65" s="72"/>
      <c r="P65" s="40">
        <v>1</v>
      </c>
    </row>
    <row r="66" spans="1:16" s="40" customFormat="1">
      <c r="A66" s="66" t="s">
        <v>34</v>
      </c>
      <c r="B66" s="82">
        <f t="shared" si="5"/>
        <v>4</v>
      </c>
      <c r="C66" s="68" t="s">
        <v>39</v>
      </c>
      <c r="D66" s="78">
        <v>4</v>
      </c>
      <c r="E66" s="1" t="s">
        <v>432</v>
      </c>
      <c r="F66" s="67"/>
      <c r="G66" s="117"/>
      <c r="H66" s="101"/>
      <c r="I66" s="101"/>
      <c r="J66" s="101"/>
      <c r="K66" s="69"/>
      <c r="L66" s="70"/>
      <c r="M66" s="70"/>
      <c r="N66" s="71"/>
      <c r="O66" s="72"/>
      <c r="P66" s="40">
        <v>1</v>
      </c>
    </row>
    <row r="67" spans="1:16" s="40" customFormat="1" ht="15.75" thickBot="1">
      <c r="A67" s="66" t="s">
        <v>34</v>
      </c>
      <c r="B67" s="82">
        <f t="shared" si="5"/>
        <v>5</v>
      </c>
      <c r="C67" s="68" t="s">
        <v>39</v>
      </c>
      <c r="D67" s="78">
        <v>5</v>
      </c>
      <c r="E67" s="1" t="s">
        <v>438</v>
      </c>
      <c r="F67" s="67"/>
      <c r="G67" s="117"/>
      <c r="H67" s="101"/>
      <c r="I67" s="101"/>
      <c r="J67" s="101"/>
      <c r="K67" s="69"/>
      <c r="L67" s="70"/>
      <c r="M67" s="70"/>
      <c r="N67" s="71"/>
      <c r="O67" s="72"/>
      <c r="P67" s="40">
        <v>1</v>
      </c>
    </row>
    <row r="68" spans="1:16" s="40" customFormat="1" ht="19.5" thickTop="1">
      <c r="A68" s="60">
        <v>11</v>
      </c>
      <c r="B68" s="81"/>
      <c r="C68" s="81"/>
      <c r="D68" s="61"/>
      <c r="E68" s="109" t="s">
        <v>450</v>
      </c>
      <c r="F68" s="110"/>
      <c r="G68" s="115"/>
      <c r="H68" s="110"/>
      <c r="I68" s="110"/>
      <c r="J68" s="110"/>
      <c r="K68" s="63"/>
      <c r="L68" s="64"/>
      <c r="M68" s="64"/>
      <c r="N68" s="64"/>
      <c r="O68" s="65"/>
    </row>
    <row r="69" spans="1:16" s="40" customFormat="1">
      <c r="A69" s="66" t="s">
        <v>33</v>
      </c>
      <c r="B69" s="82">
        <f>ROW()-ROW($A$68)</f>
        <v>1</v>
      </c>
      <c r="C69" s="68" t="s">
        <v>39</v>
      </c>
      <c r="D69" s="78">
        <v>1</v>
      </c>
      <c r="E69" s="1" t="s">
        <v>451</v>
      </c>
      <c r="F69" s="67"/>
      <c r="G69" s="117"/>
      <c r="H69" s="101"/>
      <c r="I69" s="101"/>
      <c r="J69" s="101"/>
      <c r="K69" s="69"/>
      <c r="L69" s="70"/>
      <c r="M69" s="70"/>
      <c r="N69" s="71"/>
      <c r="O69" s="72"/>
      <c r="P69" s="40">
        <v>1</v>
      </c>
    </row>
    <row r="70" spans="1:16" s="40" customFormat="1">
      <c r="A70" s="66" t="s">
        <v>33</v>
      </c>
      <c r="B70" s="82">
        <f t="shared" ref="B70:B72" si="6">ROW()-ROW($A$68)</f>
        <v>2</v>
      </c>
      <c r="C70" s="68" t="s">
        <v>39</v>
      </c>
      <c r="D70" s="78">
        <v>2</v>
      </c>
      <c r="E70" s="1" t="s">
        <v>426</v>
      </c>
      <c r="F70" s="67"/>
      <c r="G70" s="117"/>
      <c r="H70" s="101"/>
      <c r="I70" s="101"/>
      <c r="J70" s="101"/>
      <c r="K70" s="69"/>
      <c r="L70" s="70"/>
      <c r="M70" s="70"/>
      <c r="N70" s="71"/>
      <c r="O70" s="72"/>
      <c r="P70" s="40">
        <v>1</v>
      </c>
    </row>
    <row r="71" spans="1:16" s="40" customFormat="1">
      <c r="A71" s="66" t="s">
        <v>33</v>
      </c>
      <c r="B71" s="82">
        <f t="shared" si="6"/>
        <v>3</v>
      </c>
      <c r="C71" s="68" t="s">
        <v>39</v>
      </c>
      <c r="D71" s="78">
        <v>3</v>
      </c>
      <c r="E71" s="1" t="s">
        <v>428</v>
      </c>
      <c r="F71" s="67"/>
      <c r="G71" s="117"/>
      <c r="H71" s="101"/>
      <c r="I71" s="101"/>
      <c r="J71" s="101"/>
      <c r="K71" s="69"/>
      <c r="L71" s="70"/>
      <c r="M71" s="70"/>
      <c r="N71" s="71"/>
      <c r="O71" s="72"/>
      <c r="P71" s="40">
        <v>1</v>
      </c>
    </row>
    <row r="72" spans="1:16" s="40" customFormat="1" ht="15.75" thickBot="1">
      <c r="A72" s="66" t="s">
        <v>33</v>
      </c>
      <c r="B72" s="82">
        <f t="shared" si="6"/>
        <v>4</v>
      </c>
      <c r="C72" s="68" t="s">
        <v>39</v>
      </c>
      <c r="D72" s="78">
        <v>5</v>
      </c>
      <c r="E72" s="1" t="s">
        <v>438</v>
      </c>
      <c r="F72" s="67"/>
      <c r="G72" s="117"/>
      <c r="H72" s="101"/>
      <c r="I72" s="101"/>
      <c r="J72" s="101"/>
      <c r="K72" s="69"/>
      <c r="L72" s="70"/>
      <c r="M72" s="70"/>
      <c r="N72" s="71"/>
      <c r="O72" s="72"/>
      <c r="P72" s="40">
        <v>1</v>
      </c>
    </row>
    <row r="73" spans="1:16" s="40" customFormat="1" ht="19.5" thickTop="1">
      <c r="A73" s="60">
        <v>12</v>
      </c>
      <c r="B73" s="81"/>
      <c r="C73" s="81"/>
      <c r="D73" s="61"/>
      <c r="E73" s="109" t="s">
        <v>452</v>
      </c>
      <c r="F73" s="110"/>
      <c r="G73" s="115"/>
      <c r="H73" s="110"/>
      <c r="I73" s="110"/>
      <c r="J73" s="110"/>
      <c r="K73" s="63"/>
      <c r="L73" s="64"/>
      <c r="M73" s="64"/>
      <c r="N73" s="64"/>
      <c r="O73" s="65"/>
    </row>
    <row r="74" spans="1:16" s="40" customFormat="1">
      <c r="A74" s="66" t="s">
        <v>33</v>
      </c>
      <c r="B74" s="82">
        <f>ROW()-ROW($A$73)</f>
        <v>1</v>
      </c>
      <c r="C74" s="68" t="s">
        <v>39</v>
      </c>
      <c r="D74" s="78">
        <v>1</v>
      </c>
      <c r="E74" s="1" t="s">
        <v>451</v>
      </c>
      <c r="F74" s="67"/>
      <c r="G74" s="117"/>
      <c r="H74" s="101"/>
      <c r="I74" s="101"/>
      <c r="J74" s="101"/>
      <c r="K74" s="69"/>
      <c r="L74" s="70"/>
      <c r="M74" s="70"/>
      <c r="N74" s="71"/>
      <c r="O74" s="72"/>
      <c r="P74" s="40">
        <v>1</v>
      </c>
    </row>
    <row r="75" spans="1:16" s="40" customFormat="1">
      <c r="A75" s="66" t="s">
        <v>33</v>
      </c>
      <c r="B75" s="82">
        <f t="shared" ref="B75:B78" si="7">ROW()-ROW($A$73)</f>
        <v>2</v>
      </c>
      <c r="C75" s="68" t="s">
        <v>39</v>
      </c>
      <c r="D75" s="78">
        <v>2</v>
      </c>
      <c r="E75" s="1" t="s">
        <v>426</v>
      </c>
      <c r="F75" s="67"/>
      <c r="G75" s="117"/>
      <c r="H75" s="101"/>
      <c r="I75" s="101"/>
      <c r="J75" s="101"/>
      <c r="K75" s="69"/>
      <c r="L75" s="70"/>
      <c r="M75" s="70"/>
      <c r="N75" s="71"/>
      <c r="O75" s="72"/>
      <c r="P75" s="40">
        <v>1</v>
      </c>
    </row>
    <row r="76" spans="1:16" s="40" customFormat="1">
      <c r="A76" s="66" t="s">
        <v>33</v>
      </c>
      <c r="B76" s="82">
        <f t="shared" si="7"/>
        <v>3</v>
      </c>
      <c r="C76" s="68" t="s">
        <v>39</v>
      </c>
      <c r="D76" s="78">
        <v>3</v>
      </c>
      <c r="E76" s="1" t="s">
        <v>428</v>
      </c>
      <c r="F76" s="67"/>
      <c r="G76" s="117"/>
      <c r="H76" s="101"/>
      <c r="I76" s="101"/>
      <c r="J76" s="101"/>
      <c r="K76" s="69"/>
      <c r="L76" s="70"/>
      <c r="M76" s="70"/>
      <c r="N76" s="71"/>
      <c r="O76" s="72"/>
      <c r="P76" s="40">
        <v>1</v>
      </c>
    </row>
    <row r="77" spans="1:16" s="40" customFormat="1">
      <c r="A77" s="66" t="s">
        <v>33</v>
      </c>
      <c r="B77" s="82">
        <f t="shared" si="7"/>
        <v>4</v>
      </c>
      <c r="C77" s="68" t="s">
        <v>39</v>
      </c>
      <c r="D77" s="78">
        <v>4</v>
      </c>
      <c r="E77" s="1" t="s">
        <v>426</v>
      </c>
      <c r="F77" s="67"/>
      <c r="G77" s="117"/>
      <c r="H77" s="101"/>
      <c r="I77" s="101"/>
      <c r="J77" s="101"/>
      <c r="K77" s="69"/>
      <c r="L77" s="70"/>
      <c r="M77" s="70"/>
      <c r="N77" s="71"/>
      <c r="O77" s="72"/>
      <c r="P77" s="40">
        <v>1</v>
      </c>
    </row>
    <row r="78" spans="1:16" s="40" customFormat="1" ht="15.75" thickBot="1">
      <c r="A78" s="66" t="s">
        <v>33</v>
      </c>
      <c r="B78" s="82">
        <f t="shared" si="7"/>
        <v>5</v>
      </c>
      <c r="C78" s="68" t="s">
        <v>39</v>
      </c>
      <c r="D78" s="78">
        <v>5</v>
      </c>
      <c r="E78" s="1" t="s">
        <v>438</v>
      </c>
      <c r="F78" s="67"/>
      <c r="G78" s="117"/>
      <c r="H78" s="101"/>
      <c r="I78" s="101"/>
      <c r="J78" s="101"/>
      <c r="K78" s="69"/>
      <c r="L78" s="70"/>
      <c r="M78" s="70"/>
      <c r="N78" s="71"/>
      <c r="O78" s="72"/>
      <c r="P78" s="40">
        <v>1</v>
      </c>
    </row>
    <row r="79" spans="1:16" s="40" customFormat="1" ht="19.5" thickTop="1">
      <c r="A79" s="60">
        <v>13</v>
      </c>
      <c r="B79" s="81"/>
      <c r="C79" s="81"/>
      <c r="D79" s="61"/>
      <c r="E79" s="109" t="s">
        <v>453</v>
      </c>
      <c r="F79" s="110"/>
      <c r="G79" s="115"/>
      <c r="H79" s="110"/>
      <c r="I79" s="110"/>
      <c r="J79" s="110"/>
      <c r="K79" s="63"/>
      <c r="L79" s="64"/>
      <c r="M79" s="64"/>
      <c r="N79" s="64"/>
      <c r="O79" s="65"/>
    </row>
    <row r="80" spans="1:16" s="40" customFormat="1">
      <c r="A80" s="66" t="s">
        <v>33</v>
      </c>
      <c r="B80" s="82">
        <f>ROW()-ROW($A$79)</f>
        <v>1</v>
      </c>
      <c r="C80" s="68" t="s">
        <v>39</v>
      </c>
      <c r="D80" s="78">
        <v>1</v>
      </c>
      <c r="E80" s="1" t="s">
        <v>451</v>
      </c>
      <c r="F80" s="67"/>
      <c r="G80" s="117"/>
      <c r="H80" s="101"/>
      <c r="I80" s="101"/>
      <c r="J80" s="101"/>
      <c r="K80" s="69"/>
      <c r="L80" s="70"/>
      <c r="M80" s="70"/>
      <c r="N80" s="71"/>
      <c r="O80" s="72"/>
      <c r="P80" s="40">
        <v>1</v>
      </c>
    </row>
    <row r="81" spans="1:16" s="40" customFormat="1">
      <c r="A81" s="66" t="s">
        <v>33</v>
      </c>
      <c r="B81" s="82">
        <f t="shared" ref="B81:B83" si="8">ROW()-ROW($A$79)</f>
        <v>2</v>
      </c>
      <c r="C81" s="68" t="s">
        <v>39</v>
      </c>
      <c r="D81" s="78">
        <v>2</v>
      </c>
      <c r="E81" s="1" t="s">
        <v>429</v>
      </c>
      <c r="F81" s="67"/>
      <c r="G81" s="117"/>
      <c r="H81" s="101"/>
      <c r="I81" s="101"/>
      <c r="J81" s="101"/>
      <c r="K81" s="69"/>
      <c r="L81" s="70"/>
      <c r="M81" s="70"/>
      <c r="N81" s="71"/>
      <c r="O81" s="72"/>
      <c r="P81" s="40">
        <v>1</v>
      </c>
    </row>
    <row r="82" spans="1:16" s="40" customFormat="1">
      <c r="A82" s="66" t="s">
        <v>33</v>
      </c>
      <c r="B82" s="82">
        <f t="shared" si="8"/>
        <v>3</v>
      </c>
      <c r="C82" s="68" t="s">
        <v>39</v>
      </c>
      <c r="D82" s="78">
        <v>3</v>
      </c>
      <c r="E82" s="1" t="s">
        <v>428</v>
      </c>
      <c r="F82" s="67"/>
      <c r="G82" s="117"/>
      <c r="H82" s="101"/>
      <c r="I82" s="101"/>
      <c r="J82" s="101"/>
      <c r="K82" s="69"/>
      <c r="L82" s="70"/>
      <c r="M82" s="70"/>
      <c r="N82" s="71"/>
      <c r="O82" s="72"/>
      <c r="P82" s="40">
        <v>1</v>
      </c>
    </row>
    <row r="83" spans="1:16" s="40" customFormat="1" ht="15.75" thickBot="1">
      <c r="A83" s="66" t="s">
        <v>33</v>
      </c>
      <c r="B83" s="82">
        <f t="shared" si="8"/>
        <v>4</v>
      </c>
      <c r="C83" s="68" t="s">
        <v>39</v>
      </c>
      <c r="D83" s="78">
        <v>5</v>
      </c>
      <c r="E83" s="1" t="s">
        <v>438</v>
      </c>
      <c r="F83" s="67"/>
      <c r="G83" s="117"/>
      <c r="H83" s="101"/>
      <c r="I83" s="101"/>
      <c r="J83" s="101"/>
      <c r="K83" s="69"/>
      <c r="L83" s="70"/>
      <c r="M83" s="70"/>
      <c r="N83" s="71"/>
      <c r="O83" s="72"/>
      <c r="P83" s="40">
        <v>1</v>
      </c>
    </row>
    <row r="84" spans="1:16" s="40" customFormat="1" ht="19.5" thickTop="1">
      <c r="A84" s="60">
        <v>14</v>
      </c>
      <c r="B84" s="81"/>
      <c r="C84" s="81"/>
      <c r="D84" s="61"/>
      <c r="E84" s="109" t="s">
        <v>454</v>
      </c>
      <c r="F84" s="110"/>
      <c r="G84" s="115"/>
      <c r="H84" s="110"/>
      <c r="I84" s="110"/>
      <c r="J84" s="110"/>
      <c r="K84" s="63"/>
      <c r="L84" s="64"/>
      <c r="M84" s="64"/>
      <c r="N84" s="64"/>
      <c r="O84" s="65"/>
    </row>
    <row r="85" spans="1:16" s="40" customFormat="1">
      <c r="A85" s="66" t="s">
        <v>33</v>
      </c>
      <c r="B85" s="82">
        <f>ROW()-ROW($A$84)</f>
        <v>1</v>
      </c>
      <c r="C85" s="68" t="s">
        <v>39</v>
      </c>
      <c r="D85" s="78">
        <v>1</v>
      </c>
      <c r="E85" s="1" t="s">
        <v>451</v>
      </c>
      <c r="F85" s="67"/>
      <c r="G85" s="117"/>
      <c r="H85" s="101"/>
      <c r="I85" s="101"/>
      <c r="J85" s="101"/>
      <c r="K85" s="69"/>
      <c r="L85" s="70"/>
      <c r="M85" s="70"/>
      <c r="N85" s="71"/>
      <c r="O85" s="72"/>
      <c r="P85" s="40">
        <v>1</v>
      </c>
    </row>
    <row r="86" spans="1:16" s="40" customFormat="1">
      <c r="A86" s="66" t="s">
        <v>33</v>
      </c>
      <c r="B86" s="82">
        <f t="shared" ref="B86:B89" si="9">ROW()-ROW($A$84)</f>
        <v>2</v>
      </c>
      <c r="C86" s="68" t="s">
        <v>39</v>
      </c>
      <c r="D86" s="78">
        <v>2</v>
      </c>
      <c r="E86" s="1" t="s">
        <v>455</v>
      </c>
      <c r="F86" s="67"/>
      <c r="G86" s="117"/>
      <c r="H86" s="101"/>
      <c r="I86" s="101"/>
      <c r="J86" s="101"/>
      <c r="K86" s="69"/>
      <c r="L86" s="70"/>
      <c r="M86" s="70"/>
      <c r="N86" s="71"/>
      <c r="O86" s="72"/>
      <c r="P86" s="40">
        <v>1</v>
      </c>
    </row>
    <row r="87" spans="1:16" s="40" customFormat="1">
      <c r="A87" s="66" t="s">
        <v>33</v>
      </c>
      <c r="B87" s="82">
        <f t="shared" si="9"/>
        <v>3</v>
      </c>
      <c r="C87" s="68" t="s">
        <v>39</v>
      </c>
      <c r="D87" s="78">
        <v>3</v>
      </c>
      <c r="E87" s="1" t="s">
        <v>428</v>
      </c>
      <c r="F87" s="67"/>
      <c r="G87" s="117"/>
      <c r="H87" s="101"/>
      <c r="I87" s="101"/>
      <c r="J87" s="101"/>
      <c r="K87" s="69"/>
      <c r="L87" s="70"/>
      <c r="M87" s="70"/>
      <c r="N87" s="71"/>
      <c r="O87" s="72"/>
      <c r="P87" s="40">
        <v>1</v>
      </c>
    </row>
    <row r="88" spans="1:16" s="40" customFormat="1">
      <c r="A88" s="66" t="s">
        <v>33</v>
      </c>
      <c r="B88" s="82">
        <f t="shared" si="9"/>
        <v>4</v>
      </c>
      <c r="C88" s="68" t="s">
        <v>39</v>
      </c>
      <c r="D88" s="78">
        <v>4</v>
      </c>
      <c r="E88" s="1" t="s">
        <v>455</v>
      </c>
      <c r="F88" s="67"/>
      <c r="G88" s="117"/>
      <c r="H88" s="101"/>
      <c r="I88" s="101"/>
      <c r="J88" s="101"/>
      <c r="K88" s="69"/>
      <c r="L88" s="70"/>
      <c r="M88" s="70"/>
      <c r="N88" s="71"/>
      <c r="O88" s="72"/>
      <c r="P88" s="40">
        <v>1</v>
      </c>
    </row>
    <row r="89" spans="1:16" s="40" customFormat="1" ht="15.75" thickBot="1">
      <c r="A89" s="66" t="s">
        <v>33</v>
      </c>
      <c r="B89" s="82">
        <f t="shared" si="9"/>
        <v>5</v>
      </c>
      <c r="C89" s="68" t="s">
        <v>39</v>
      </c>
      <c r="D89" s="78">
        <v>5</v>
      </c>
      <c r="E89" s="1" t="s">
        <v>438</v>
      </c>
      <c r="F89" s="67"/>
      <c r="G89" s="117"/>
      <c r="H89" s="101"/>
      <c r="I89" s="101"/>
      <c r="J89" s="101"/>
      <c r="K89" s="69"/>
      <c r="L89" s="70"/>
      <c r="M89" s="70"/>
      <c r="N89" s="71"/>
      <c r="O89" s="72"/>
      <c r="P89" s="40">
        <v>1</v>
      </c>
    </row>
    <row r="90" spans="1:16" s="52" customFormat="1" ht="15.75" thickTop="1">
      <c r="A90" s="74"/>
      <c r="B90" s="83"/>
      <c r="C90" s="83"/>
      <c r="D90" s="74"/>
      <c r="E90" s="74"/>
      <c r="F90" s="74"/>
      <c r="G90" s="74"/>
      <c r="H90" s="74"/>
      <c r="I90" s="74"/>
      <c r="J90" s="74"/>
      <c r="K90" s="75"/>
      <c r="L90" s="74"/>
      <c r="M90" s="76"/>
      <c r="N90" s="74"/>
      <c r="O90" s="74"/>
    </row>
  </sheetData>
  <dataConsolidate/>
  <mergeCells count="11">
    <mergeCell ref="O11:O12"/>
    <mergeCell ref="A11:A12"/>
    <mergeCell ref="B11:B12"/>
    <mergeCell ref="C11:C12"/>
    <mergeCell ref="D11:D12"/>
    <mergeCell ref="E11:E12"/>
    <mergeCell ref="F11:F12"/>
    <mergeCell ref="H11:J11"/>
    <mergeCell ref="K11:K12"/>
    <mergeCell ref="L11:M11"/>
    <mergeCell ref="N11:N12"/>
  </mergeCells>
  <phoneticPr fontId="2"/>
  <conditionalFormatting sqref="B13:B89">
    <cfRule type="expression" dxfId="184" priority="1011">
      <formula>$A13="SKIP_NEW"</formula>
    </cfRule>
    <cfRule type="expression" dxfId="183" priority="1012">
      <formula>$S13=1</formula>
    </cfRule>
    <cfRule type="expression" dxfId="182" priority="1013">
      <formula>$R13=1</formula>
    </cfRule>
    <cfRule type="expression" dxfId="181" priority="1014">
      <formula>$Q13=1</formula>
    </cfRule>
    <cfRule type="expression" dxfId="180" priority="1015">
      <formula>$P13=1</formula>
    </cfRule>
  </conditionalFormatting>
  <dataValidations count="4">
    <dataValidation type="list" allowBlank="1" showInputMessage="1" showErrorMessage="1" sqref="C14:C17 C25:C28 C19:C23 C30:C34 C41:C45 C52:C56 C58:C61 C47:C50 C36:C39 C63:C67 C69:C72 C74:C78 C80:C83 C85:C89">
      <formula1>"正常,異常"</formula1>
    </dataValidation>
    <dataValidation showDropDown="1" showInputMessage="1" showErrorMessage="1" sqref="M13 M35 M18 M24 M29 M40 M46 M51 M57 M62 M68 M73 M79 M84"/>
    <dataValidation type="list" allowBlank="1" showInputMessage="1" showErrorMessage="1" sqref="M14:M17 M25:M28 M19:M23 M30:M34 M41:M45 M52:M56 M58:M61 M47:M50 M36:M39 M63:M67 M69:M72 M74:M78 M80:M83 M85:M89">
      <formula1>"○,△,×,×→〇,－"</formula1>
    </dataValidation>
    <dataValidation type="list" allowBlank="1" showInputMessage="1" showErrorMessage="1" sqref="A14:A17 A25:A28 A19:A23 A30:A34 A41:A45 A52:A56 A58:A61 A47:A50 A36:A39 A85:A89 A69:A72 A74:A78 A80:A83 A63:A67">
      <formula1>"NEW,SKIP_NEW,SKIP_OLD"</formula1>
      <formula2>0</formula2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R34"/>
  <sheetViews>
    <sheetView showGridLines="0" zoomScaleNormal="100" workbookViewId="0">
      <pane ySplit="12" topLeftCell="A13" activePane="bottomLeft" state="frozen"/>
      <selection activeCell="C39" sqref="C39"/>
      <selection pane="bottomLeft" activeCell="O30" sqref="O30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42.875" style="52" customWidth="1"/>
    <col min="6" max="6" width="41.5" style="52" customWidth="1"/>
    <col min="7" max="7" width="14.25" style="52" bestFit="1" customWidth="1"/>
    <col min="8" max="8" width="10.5" style="52" customWidth="1"/>
    <col min="9" max="10" width="9.75" style="52" bestFit="1" customWidth="1"/>
    <col min="11" max="11" width="9.125" style="77" customWidth="1"/>
    <col min="12" max="12" width="9.125" style="52" customWidth="1"/>
    <col min="13" max="13" width="9.125" style="55" customWidth="1"/>
    <col min="14" max="14" width="12.625" style="52" customWidth="1"/>
    <col min="15" max="15" width="30.625" style="52" customWidth="1"/>
    <col min="16" max="21" width="5.625" style="52" customWidth="1"/>
    <col min="22" max="1026" width="9.125" style="52" customWidth="1"/>
    <col min="1027" max="16384" width="9" style="42"/>
  </cols>
  <sheetData>
    <row r="2" spans="1:22 1027:1032" hidden="1">
      <c r="A2" s="124" t="s">
        <v>434</v>
      </c>
    </row>
    <row r="3" spans="1:22 1027:1032" hidden="1">
      <c r="A3" s="124"/>
    </row>
    <row r="4" spans="1:22 1027:1032" hidden="1">
      <c r="A4" s="124" t="s">
        <v>435</v>
      </c>
    </row>
    <row r="5" spans="1:22 1027:1032" hidden="1">
      <c r="A5" s="124" t="s">
        <v>436</v>
      </c>
    </row>
    <row r="6" spans="1:22 1027:1032" hidden="1"/>
    <row r="7" spans="1:22 1027:1032" s="38" customFormat="1" ht="24" customHeight="1">
      <c r="A7" s="30" t="s">
        <v>14</v>
      </c>
      <c r="B7" s="31"/>
      <c r="C7" s="31"/>
      <c r="D7" s="32"/>
      <c r="E7" s="31"/>
      <c r="F7" s="280" t="s">
        <v>934</v>
      </c>
      <c r="G7" s="280"/>
      <c r="H7" s="280"/>
      <c r="I7" s="280"/>
      <c r="J7" s="280"/>
      <c r="K7" s="280"/>
      <c r="L7" s="280"/>
      <c r="M7" s="36"/>
      <c r="N7" s="31"/>
      <c r="O7" s="37"/>
    </row>
    <row r="8" spans="1:22 1027:1032" s="40" customFormat="1" ht="24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F8" s="280"/>
      <c r="G8" s="280"/>
      <c r="H8" s="280"/>
      <c r="I8" s="280"/>
      <c r="J8" s="280"/>
      <c r="K8" s="280"/>
      <c r="L8" s="280"/>
      <c r="M8" s="36"/>
      <c r="N8" s="36"/>
      <c r="O8" s="42"/>
      <c r="P8" s="43" t="s">
        <v>223</v>
      </c>
      <c r="Q8" s="44"/>
      <c r="R8" s="44"/>
      <c r="S8" s="44"/>
      <c r="T8" s="44"/>
      <c r="U8" s="45" t="s">
        <v>5</v>
      </c>
    </row>
    <row r="9" spans="1:22 1027:1032" s="40" customFormat="1" ht="24" customHeight="1">
      <c r="A9" s="39">
        <f>COUNTIF(B13:B34,"&gt;0")</f>
        <v>17</v>
      </c>
      <c r="B9" s="39">
        <f>COUNTIF(A:A,"NEW")</f>
        <v>16</v>
      </c>
      <c r="C9" s="39">
        <f>COUNTIF(A:A,"SKIP_NEW")+COUNTIF(A:A,"SKIP_OLD")</f>
        <v>1</v>
      </c>
      <c r="D9" s="39">
        <f>COUNTIF(M:M,"○")+COUNTIF(M:M,"×→〇")</f>
        <v>16</v>
      </c>
      <c r="E9" s="36"/>
      <c r="F9" s="280"/>
      <c r="G9" s="280"/>
      <c r="H9" s="280"/>
      <c r="I9" s="280"/>
      <c r="J9" s="280"/>
      <c r="K9" s="280"/>
      <c r="L9" s="280"/>
      <c r="M9" s="36"/>
      <c r="N9" s="36"/>
      <c r="O9" s="42"/>
      <c r="P9" s="46">
        <f>SUM(P13:P34)</f>
        <v>17</v>
      </c>
      <c r="Q9" s="47">
        <f>SUM(Q13:Q34)</f>
        <v>0</v>
      </c>
      <c r="R9" s="47">
        <f>SUM(R13:R34)</f>
        <v>0</v>
      </c>
      <c r="S9" s="47">
        <f>SUM(S13:S34)</f>
        <v>0</v>
      </c>
      <c r="T9" s="47">
        <f>SUM(T13:T34)</f>
        <v>0</v>
      </c>
      <c r="U9" s="48">
        <f>SUM(P9:T9)</f>
        <v>17</v>
      </c>
      <c r="V9" s="40" t="s">
        <v>19</v>
      </c>
    </row>
    <row r="10" spans="1:22 1027:1032" s="52" customFormat="1" ht="24" customHeight="1">
      <c r="A10" s="49"/>
      <c r="B10" s="80"/>
      <c r="C10" s="50">
        <f>COUNTIF(A:A,"SKIP_NEW")</f>
        <v>1</v>
      </c>
      <c r="D10" s="51"/>
      <c r="E10" s="36"/>
      <c r="F10" s="281"/>
      <c r="G10" s="281"/>
      <c r="H10" s="281"/>
      <c r="I10" s="281"/>
      <c r="J10" s="281"/>
      <c r="K10" s="281"/>
      <c r="L10" s="281"/>
      <c r="M10" s="36"/>
      <c r="N10" s="36"/>
      <c r="P10" s="53">
        <f>SUMIF($M13:$M34,"○",P13:P34)+SUMIF($M13:$M34,"×→〇",P13:P34)</f>
        <v>16</v>
      </c>
      <c r="Q10" s="54">
        <f>SUMIF($M13:$M34,"○",Q13:Q34)+SUMIF($M13:$M34,"×→〇",Q13:Q34)</f>
        <v>0</v>
      </c>
      <c r="R10" s="54">
        <f>SUMIF($M13:$M34,"○",R13:R34)+SUMIF($M13:$M34,"×→〇",R13:R34)</f>
        <v>0</v>
      </c>
      <c r="S10" s="54">
        <f>SUMIF($M13:$M34,"○",S13:S34)+SUMIF($M13:$M34,"×→〇",S13:S34)</f>
        <v>0</v>
      </c>
      <c r="T10" s="54">
        <f>SUMIF($M13:$M34,"○",T13:T34)+SUMIF($M13:$M34,"×→〇",T13:T34)</f>
        <v>0</v>
      </c>
      <c r="U10" s="48">
        <f>SUM(P10:T10)</f>
        <v>16</v>
      </c>
      <c r="V10" s="55" t="s">
        <v>20</v>
      </c>
      <c r="AMM10" s="42"/>
      <c r="AMN10" s="42"/>
      <c r="AMO10" s="42"/>
      <c r="AMP10" s="42"/>
      <c r="AMQ10" s="42"/>
      <c r="AMR10" s="42"/>
    </row>
    <row r="11" spans="1:22 1027:1032" s="52" customFormat="1" ht="14.25" customHeight="1">
      <c r="A11" s="253" t="s">
        <v>48</v>
      </c>
      <c r="B11" s="255" t="s">
        <v>49</v>
      </c>
      <c r="C11" s="257" t="s">
        <v>21</v>
      </c>
      <c r="D11" s="257" t="s">
        <v>366</v>
      </c>
      <c r="E11" s="272" t="s">
        <v>40</v>
      </c>
      <c r="F11" s="255" t="s">
        <v>24</v>
      </c>
      <c r="G11" s="226" t="s">
        <v>372</v>
      </c>
      <c r="H11" s="266" t="s">
        <v>371</v>
      </c>
      <c r="I11" s="267"/>
      <c r="J11" s="267"/>
      <c r="K11" s="259" t="s">
        <v>25</v>
      </c>
      <c r="L11" s="261" t="s">
        <v>26</v>
      </c>
      <c r="M11" s="261"/>
      <c r="N11" s="257" t="s">
        <v>27</v>
      </c>
      <c r="O11" s="262" t="s">
        <v>28</v>
      </c>
      <c r="P11" s="53">
        <f>SUMIF($M13:$M34,"△",P13:P34)</f>
        <v>0</v>
      </c>
      <c r="Q11" s="53">
        <f>SUMIF($M13:$M34,"△",Q13:Q34)</f>
        <v>0</v>
      </c>
      <c r="R11" s="53">
        <f>SUMIF($M13:$M34,"△",R13:R34)</f>
        <v>0</v>
      </c>
      <c r="S11" s="53">
        <f>SUMIF($M13:$M34,"△",S13:S34)</f>
        <v>0</v>
      </c>
      <c r="T11" s="53">
        <f>SUMIF($M13:$M34,"△",T13:T34)</f>
        <v>0</v>
      </c>
      <c r="U11" s="48">
        <f>SUM(P11:T11)</f>
        <v>0</v>
      </c>
      <c r="V11" s="55" t="s">
        <v>29</v>
      </c>
      <c r="AMM11" s="42"/>
      <c r="AMN11" s="42"/>
      <c r="AMO11" s="42"/>
      <c r="AMP11" s="42"/>
      <c r="AMQ11" s="42"/>
      <c r="AMR11" s="42"/>
    </row>
    <row r="12" spans="1:22 1027:1032" s="52" customFormat="1" ht="33" customHeight="1" thickBot="1">
      <c r="A12" s="254"/>
      <c r="B12" s="256"/>
      <c r="C12" s="258"/>
      <c r="D12" s="258"/>
      <c r="E12" s="273"/>
      <c r="F12" s="256"/>
      <c r="G12" s="223"/>
      <c r="H12" s="223"/>
      <c r="I12" s="223"/>
      <c r="J12" s="223"/>
      <c r="K12" s="260"/>
      <c r="L12" s="56" t="s">
        <v>31</v>
      </c>
      <c r="M12" s="57" t="s">
        <v>32</v>
      </c>
      <c r="N12" s="258"/>
      <c r="O12" s="263"/>
      <c r="P12" s="58">
        <f>P10+P11</f>
        <v>16</v>
      </c>
      <c r="Q12" s="58">
        <f>Q10+Q11</f>
        <v>0</v>
      </c>
      <c r="R12" s="58">
        <f>R10+R11</f>
        <v>0</v>
      </c>
      <c r="S12" s="58">
        <f>S10+S11</f>
        <v>0</v>
      </c>
      <c r="T12" s="58">
        <f>T10+T11</f>
        <v>0</v>
      </c>
      <c r="U12" s="59">
        <f>SUM(P12:T12)</f>
        <v>16</v>
      </c>
      <c r="V12" s="52" t="s">
        <v>50</v>
      </c>
      <c r="AMM12" s="42"/>
      <c r="AMN12" s="42"/>
      <c r="AMO12" s="42"/>
      <c r="AMP12" s="42"/>
      <c r="AMQ12" s="42"/>
      <c r="AMR12" s="42"/>
    </row>
    <row r="13" spans="1:22 1027:1032" s="40" customFormat="1" ht="19.5" thickTop="1">
      <c r="A13" s="60">
        <v>1</v>
      </c>
      <c r="B13" s="81"/>
      <c r="C13" s="81"/>
      <c r="D13" s="61"/>
      <c r="E13" s="224" t="s">
        <v>935</v>
      </c>
      <c r="F13" s="225"/>
      <c r="G13" s="115"/>
      <c r="H13" s="225"/>
      <c r="I13" s="225"/>
      <c r="J13" s="225"/>
      <c r="K13" s="63"/>
      <c r="L13" s="64"/>
      <c r="M13" s="64"/>
      <c r="N13" s="64"/>
      <c r="O13" s="65"/>
    </row>
    <row r="14" spans="1:22 1027:1032" s="40" customFormat="1">
      <c r="A14" s="66" t="s">
        <v>33</v>
      </c>
      <c r="B14" s="82">
        <f>ROW()-ROW($A$13)</f>
        <v>1</v>
      </c>
      <c r="C14" s="68" t="s">
        <v>39</v>
      </c>
      <c r="D14" s="78"/>
      <c r="E14" s="1" t="s">
        <v>936</v>
      </c>
      <c r="F14" s="67" t="s">
        <v>937</v>
      </c>
      <c r="G14" s="117"/>
      <c r="H14" s="101"/>
      <c r="I14" s="101"/>
      <c r="J14" s="101"/>
      <c r="K14" s="69">
        <v>44124</v>
      </c>
      <c r="L14" s="70" t="s">
        <v>908</v>
      </c>
      <c r="M14" s="70" t="s">
        <v>858</v>
      </c>
      <c r="N14" s="71"/>
      <c r="O14" s="72"/>
      <c r="P14" s="40">
        <v>1</v>
      </c>
    </row>
    <row r="15" spans="1:22 1027:1032" s="40" customFormat="1" ht="48">
      <c r="A15" s="66" t="s">
        <v>33</v>
      </c>
      <c r="B15" s="82">
        <f>ROW()-ROW($A$13)</f>
        <v>2</v>
      </c>
      <c r="C15" s="68" t="s">
        <v>39</v>
      </c>
      <c r="D15" s="78"/>
      <c r="E15" s="1" t="s">
        <v>938</v>
      </c>
      <c r="F15" s="67" t="s">
        <v>939</v>
      </c>
      <c r="G15" s="117"/>
      <c r="H15" s="101"/>
      <c r="I15" s="101"/>
      <c r="J15" s="101"/>
      <c r="K15" s="69">
        <v>44124</v>
      </c>
      <c r="L15" s="70" t="s">
        <v>908</v>
      </c>
      <c r="M15" s="70" t="s">
        <v>858</v>
      </c>
      <c r="N15" s="71"/>
      <c r="O15" s="72"/>
      <c r="P15" s="40">
        <v>1</v>
      </c>
    </row>
    <row r="16" spans="1:22 1027:1032" s="40" customFormat="1" ht="48.75" thickBot="1">
      <c r="A16" s="66" t="s">
        <v>33</v>
      </c>
      <c r="B16" s="82">
        <f>ROW()-ROW($A$13)</f>
        <v>3</v>
      </c>
      <c r="C16" s="68" t="s">
        <v>39</v>
      </c>
      <c r="D16" s="78"/>
      <c r="E16" s="1" t="s">
        <v>940</v>
      </c>
      <c r="F16" s="67" t="s">
        <v>941</v>
      </c>
      <c r="G16" s="117"/>
      <c r="H16" s="101"/>
      <c r="I16" s="101"/>
      <c r="J16" s="101"/>
      <c r="K16" s="69">
        <v>44124</v>
      </c>
      <c r="L16" s="70" t="s">
        <v>908</v>
      </c>
      <c r="M16" s="70" t="s">
        <v>858</v>
      </c>
      <c r="N16" s="71"/>
      <c r="O16" s="72"/>
      <c r="P16" s="40">
        <v>1</v>
      </c>
    </row>
    <row r="17" spans="1:16" s="40" customFormat="1" ht="19.5" thickTop="1">
      <c r="A17" s="60">
        <v>5</v>
      </c>
      <c r="B17" s="81"/>
      <c r="C17" s="81"/>
      <c r="D17" s="61"/>
      <c r="E17" s="224" t="s">
        <v>942</v>
      </c>
      <c r="F17" s="227"/>
      <c r="G17" s="115"/>
      <c r="H17" s="225"/>
      <c r="I17" s="225"/>
      <c r="J17" s="225"/>
      <c r="K17" s="63"/>
      <c r="L17" s="64"/>
      <c r="M17" s="64"/>
      <c r="N17" s="64"/>
      <c r="O17" s="65"/>
    </row>
    <row r="18" spans="1:16" s="40" customFormat="1">
      <c r="A18" s="66" t="s">
        <v>33</v>
      </c>
      <c r="B18" s="82">
        <f t="shared" ref="B18:B23" si="0">ROW()-ROW($A$17)</f>
        <v>1</v>
      </c>
      <c r="C18" s="68" t="s">
        <v>39</v>
      </c>
      <c r="D18" s="78"/>
      <c r="E18" s="1" t="s">
        <v>943</v>
      </c>
      <c r="F18" s="67" t="s">
        <v>944</v>
      </c>
      <c r="G18" s="117"/>
      <c r="H18" s="101"/>
      <c r="I18" s="101"/>
      <c r="J18" s="101"/>
      <c r="K18" s="69">
        <v>44125</v>
      </c>
      <c r="L18" s="70" t="s">
        <v>908</v>
      </c>
      <c r="M18" s="70" t="s">
        <v>858</v>
      </c>
      <c r="N18" s="71"/>
      <c r="O18" s="72"/>
      <c r="P18" s="40">
        <v>1</v>
      </c>
    </row>
    <row r="19" spans="1:16" s="40" customFormat="1" ht="48">
      <c r="A19" s="66" t="s">
        <v>33</v>
      </c>
      <c r="B19" s="82">
        <f t="shared" si="0"/>
        <v>2</v>
      </c>
      <c r="C19" s="68" t="s">
        <v>39</v>
      </c>
      <c r="D19" s="78"/>
      <c r="E19" s="1" t="s">
        <v>945</v>
      </c>
      <c r="F19" s="67" t="s">
        <v>946</v>
      </c>
      <c r="G19" s="117"/>
      <c r="H19" s="101"/>
      <c r="I19" s="101"/>
      <c r="J19" s="101"/>
      <c r="K19" s="69">
        <v>44125</v>
      </c>
      <c r="L19" s="70" t="s">
        <v>908</v>
      </c>
      <c r="M19" s="70" t="s">
        <v>858</v>
      </c>
      <c r="N19" s="71"/>
      <c r="O19" s="72"/>
      <c r="P19" s="40">
        <v>1</v>
      </c>
    </row>
    <row r="20" spans="1:16" s="40" customFormat="1" ht="120">
      <c r="A20" s="66" t="s">
        <v>33</v>
      </c>
      <c r="B20" s="82">
        <f t="shared" si="0"/>
        <v>3</v>
      </c>
      <c r="C20" s="68" t="s">
        <v>39</v>
      </c>
      <c r="D20" s="78"/>
      <c r="E20" s="228" t="s">
        <v>947</v>
      </c>
      <c r="F20" s="67" t="s">
        <v>948</v>
      </c>
      <c r="G20" s="117"/>
      <c r="H20" s="101"/>
      <c r="I20" s="101"/>
      <c r="J20" s="101"/>
      <c r="K20" s="69">
        <v>44125</v>
      </c>
      <c r="L20" s="70" t="s">
        <v>986</v>
      </c>
      <c r="M20" s="70" t="s">
        <v>858</v>
      </c>
      <c r="N20" s="71"/>
      <c r="O20" s="72"/>
      <c r="P20" s="40">
        <v>1</v>
      </c>
    </row>
    <row r="21" spans="1:16" s="40" customFormat="1" ht="60">
      <c r="A21" s="66" t="s">
        <v>33</v>
      </c>
      <c r="B21" s="82">
        <f t="shared" si="0"/>
        <v>4</v>
      </c>
      <c r="C21" s="68" t="s">
        <v>39</v>
      </c>
      <c r="D21" s="78"/>
      <c r="E21" s="1" t="s">
        <v>949</v>
      </c>
      <c r="F21" s="67" t="s">
        <v>950</v>
      </c>
      <c r="G21" s="117"/>
      <c r="H21" s="101"/>
      <c r="I21" s="101"/>
      <c r="J21" s="101"/>
      <c r="K21" s="69">
        <v>44125</v>
      </c>
      <c r="L21" s="70" t="s">
        <v>908</v>
      </c>
      <c r="M21" s="70" t="s">
        <v>858</v>
      </c>
      <c r="N21" s="71"/>
      <c r="O21" s="72"/>
      <c r="P21" s="40">
        <v>1</v>
      </c>
    </row>
    <row r="22" spans="1:16" s="40" customFormat="1" ht="24">
      <c r="A22" s="66" t="s">
        <v>34</v>
      </c>
      <c r="B22" s="82">
        <f t="shared" si="0"/>
        <v>5</v>
      </c>
      <c r="C22" s="68" t="s">
        <v>39</v>
      </c>
      <c r="D22" s="78"/>
      <c r="E22" s="1" t="s">
        <v>951</v>
      </c>
      <c r="F22" s="213" t="s">
        <v>952</v>
      </c>
      <c r="G22" s="117"/>
      <c r="H22" s="101"/>
      <c r="I22" s="101"/>
      <c r="J22" s="101"/>
      <c r="K22" s="69"/>
      <c r="L22" s="70"/>
      <c r="M22" s="70"/>
      <c r="N22" s="71"/>
      <c r="O22" s="72"/>
      <c r="P22" s="40">
        <v>1</v>
      </c>
    </row>
    <row r="23" spans="1:16" s="40" customFormat="1" ht="24.75" thickBot="1">
      <c r="A23" s="66" t="s">
        <v>33</v>
      </c>
      <c r="B23" s="82">
        <f t="shared" si="0"/>
        <v>6</v>
      </c>
      <c r="C23" s="68" t="s">
        <v>39</v>
      </c>
      <c r="D23" s="78"/>
      <c r="E23" s="1" t="s">
        <v>953</v>
      </c>
      <c r="F23" s="229" t="s">
        <v>954</v>
      </c>
      <c r="G23" s="117"/>
      <c r="H23" s="101"/>
      <c r="I23" s="101"/>
      <c r="J23" s="101"/>
      <c r="K23" s="69">
        <v>44125</v>
      </c>
      <c r="L23" s="70" t="s">
        <v>986</v>
      </c>
      <c r="M23" s="70" t="s">
        <v>858</v>
      </c>
      <c r="N23" s="71"/>
      <c r="O23" s="72"/>
      <c r="P23" s="40">
        <v>1</v>
      </c>
    </row>
    <row r="24" spans="1:16" s="40" customFormat="1" ht="19.5" thickTop="1">
      <c r="A24" s="60">
        <v>11</v>
      </c>
      <c r="B24" s="81"/>
      <c r="C24" s="81"/>
      <c r="D24" s="61"/>
      <c r="E24" s="224" t="s">
        <v>955</v>
      </c>
      <c r="F24" s="227"/>
      <c r="G24" s="115"/>
      <c r="H24" s="225"/>
      <c r="I24" s="225"/>
      <c r="J24" s="225"/>
      <c r="K24" s="63"/>
      <c r="L24" s="64"/>
      <c r="M24" s="64"/>
      <c r="N24" s="64"/>
      <c r="O24" s="65"/>
    </row>
    <row r="25" spans="1:16" s="40" customFormat="1" ht="23.25">
      <c r="A25" s="66" t="s">
        <v>33</v>
      </c>
      <c r="B25" s="82">
        <f>ROW()-ROW($A$24)</f>
        <v>1</v>
      </c>
      <c r="C25" s="68" t="s">
        <v>39</v>
      </c>
      <c r="D25" s="78"/>
      <c r="E25" s="228" t="s">
        <v>956</v>
      </c>
      <c r="F25" s="67" t="s">
        <v>957</v>
      </c>
      <c r="G25" s="117"/>
      <c r="H25" s="101"/>
      <c r="I25" s="101"/>
      <c r="J25" s="101"/>
      <c r="K25" s="69">
        <v>44125</v>
      </c>
      <c r="L25" s="70" t="s">
        <v>908</v>
      </c>
      <c r="M25" s="70" t="s">
        <v>858</v>
      </c>
      <c r="N25" s="71"/>
      <c r="O25" s="72"/>
      <c r="P25" s="40">
        <v>1</v>
      </c>
    </row>
    <row r="26" spans="1:16" s="40" customFormat="1" ht="60">
      <c r="A26" s="66" t="s">
        <v>33</v>
      </c>
      <c r="B26" s="82">
        <f t="shared" ref="B26:B30" si="1">ROW()-ROW($A$24)</f>
        <v>2</v>
      </c>
      <c r="C26" s="68" t="s">
        <v>39</v>
      </c>
      <c r="D26" s="78"/>
      <c r="E26" s="1" t="s">
        <v>958</v>
      </c>
      <c r="F26" s="67" t="s">
        <v>959</v>
      </c>
      <c r="G26" s="117"/>
      <c r="H26" s="101"/>
      <c r="I26" s="101"/>
      <c r="J26" s="101"/>
      <c r="K26" s="69">
        <v>44125</v>
      </c>
      <c r="L26" s="70" t="s">
        <v>908</v>
      </c>
      <c r="M26" s="70" t="s">
        <v>858</v>
      </c>
      <c r="N26" s="71"/>
      <c r="O26" s="72"/>
      <c r="P26" s="40">
        <v>1</v>
      </c>
    </row>
    <row r="27" spans="1:16" s="40" customFormat="1" ht="24">
      <c r="A27" s="66" t="s">
        <v>33</v>
      </c>
      <c r="B27" s="82">
        <f t="shared" si="1"/>
        <v>3</v>
      </c>
      <c r="C27" s="68" t="s">
        <v>39</v>
      </c>
      <c r="D27" s="78"/>
      <c r="E27" s="1" t="s">
        <v>960</v>
      </c>
      <c r="F27" s="67" t="s">
        <v>961</v>
      </c>
      <c r="G27" s="117"/>
      <c r="H27" s="101"/>
      <c r="I27" s="101"/>
      <c r="J27" s="101"/>
      <c r="K27" s="69">
        <v>44125</v>
      </c>
      <c r="L27" s="70" t="s">
        <v>908</v>
      </c>
      <c r="M27" s="70" t="s">
        <v>858</v>
      </c>
      <c r="N27" s="71"/>
      <c r="O27" s="72"/>
      <c r="P27" s="40">
        <v>1</v>
      </c>
    </row>
    <row r="28" spans="1:16" s="40" customFormat="1" ht="47.25">
      <c r="A28" s="66" t="s">
        <v>33</v>
      </c>
      <c r="B28" s="82">
        <f t="shared" si="1"/>
        <v>4</v>
      </c>
      <c r="C28" s="68" t="s">
        <v>39</v>
      </c>
      <c r="D28" s="78"/>
      <c r="E28" s="230" t="s">
        <v>962</v>
      </c>
      <c r="F28" s="67" t="s">
        <v>963</v>
      </c>
      <c r="G28" s="117"/>
      <c r="H28" s="101"/>
      <c r="I28" s="101"/>
      <c r="J28" s="101"/>
      <c r="K28" s="69">
        <v>44125</v>
      </c>
      <c r="L28" s="70" t="s">
        <v>908</v>
      </c>
      <c r="M28" s="70" t="s">
        <v>858</v>
      </c>
      <c r="N28" s="71"/>
      <c r="O28" s="72"/>
      <c r="P28" s="40">
        <v>1</v>
      </c>
    </row>
    <row r="29" spans="1:16" s="40" customFormat="1" ht="60">
      <c r="A29" s="66" t="s">
        <v>33</v>
      </c>
      <c r="B29" s="82">
        <f t="shared" si="1"/>
        <v>5</v>
      </c>
      <c r="C29" s="68" t="s">
        <v>39</v>
      </c>
      <c r="D29" s="78"/>
      <c r="E29" s="230" t="s">
        <v>964</v>
      </c>
      <c r="F29" s="67" t="s">
        <v>959</v>
      </c>
      <c r="G29" s="117"/>
      <c r="H29" s="101"/>
      <c r="I29" s="101"/>
      <c r="J29" s="101"/>
      <c r="K29" s="69">
        <v>44125</v>
      </c>
      <c r="L29" s="70" t="s">
        <v>986</v>
      </c>
      <c r="M29" s="70" t="s">
        <v>858</v>
      </c>
      <c r="N29" s="71"/>
      <c r="O29" s="72"/>
      <c r="P29" s="40">
        <v>1</v>
      </c>
    </row>
    <row r="30" spans="1:16" s="40" customFormat="1" ht="48" thickBot="1">
      <c r="A30" s="66" t="s">
        <v>33</v>
      </c>
      <c r="B30" s="82">
        <f t="shared" si="1"/>
        <v>6</v>
      </c>
      <c r="C30" s="68" t="s">
        <v>39</v>
      </c>
      <c r="D30" s="78"/>
      <c r="E30" s="230" t="s">
        <v>965</v>
      </c>
      <c r="F30" s="67" t="s">
        <v>963</v>
      </c>
      <c r="G30" s="117"/>
      <c r="H30" s="101"/>
      <c r="I30" s="101"/>
      <c r="J30" s="101"/>
      <c r="K30" s="69">
        <v>44125</v>
      </c>
      <c r="L30" s="70" t="s">
        <v>908</v>
      </c>
      <c r="M30" s="70" t="s">
        <v>858</v>
      </c>
      <c r="N30" s="71"/>
      <c r="O30" s="72"/>
      <c r="P30" s="40">
        <v>1</v>
      </c>
    </row>
    <row r="31" spans="1:16" s="40" customFormat="1" ht="19.5" thickTop="1">
      <c r="A31" s="60">
        <v>14</v>
      </c>
      <c r="B31" s="81"/>
      <c r="C31" s="81"/>
      <c r="D31" s="61"/>
      <c r="E31" s="231" t="s">
        <v>966</v>
      </c>
      <c r="F31" s="227"/>
      <c r="G31" s="115"/>
      <c r="H31" s="225"/>
      <c r="I31" s="225"/>
      <c r="J31" s="225"/>
      <c r="K31" s="63"/>
      <c r="L31" s="64"/>
      <c r="M31" s="64"/>
      <c r="N31" s="64"/>
      <c r="O31" s="65"/>
    </row>
    <row r="32" spans="1:16" s="40" customFormat="1">
      <c r="A32" s="66" t="s">
        <v>33</v>
      </c>
      <c r="B32" s="82">
        <f>ROW()-ROW($A$31)</f>
        <v>1</v>
      </c>
      <c r="C32" s="68" t="s">
        <v>39</v>
      </c>
      <c r="D32" s="78"/>
      <c r="E32" s="1" t="s">
        <v>967</v>
      </c>
      <c r="F32" s="213" t="s">
        <v>968</v>
      </c>
      <c r="G32" s="117"/>
      <c r="H32" s="101"/>
      <c r="I32" s="101"/>
      <c r="J32" s="101"/>
      <c r="K32" s="69">
        <v>44125</v>
      </c>
      <c r="L32" s="70" t="s">
        <v>908</v>
      </c>
      <c r="M32" s="70" t="s">
        <v>858</v>
      </c>
      <c r="N32" s="71"/>
      <c r="O32" s="72"/>
      <c r="P32" s="40">
        <v>1</v>
      </c>
    </row>
    <row r="33" spans="1:16" s="40" customFormat="1" ht="15.75" thickBot="1">
      <c r="A33" s="66" t="s">
        <v>33</v>
      </c>
      <c r="B33" s="82">
        <f t="shared" ref="B33" si="2">ROW()-ROW($A$31)</f>
        <v>2</v>
      </c>
      <c r="C33" s="68" t="s">
        <v>39</v>
      </c>
      <c r="D33" s="78"/>
      <c r="E33" s="1" t="s">
        <v>969</v>
      </c>
      <c r="F33" s="232" t="s">
        <v>970</v>
      </c>
      <c r="G33" s="117"/>
      <c r="H33" s="101"/>
      <c r="I33" s="101"/>
      <c r="J33" s="101"/>
      <c r="K33" s="69">
        <v>44125</v>
      </c>
      <c r="L33" s="70" t="s">
        <v>908</v>
      </c>
      <c r="M33" s="70" t="s">
        <v>858</v>
      </c>
      <c r="N33" s="71"/>
      <c r="O33" s="72"/>
      <c r="P33" s="40">
        <v>1</v>
      </c>
    </row>
    <row r="34" spans="1:16" s="52" customFormat="1" ht="15.75" thickTop="1">
      <c r="A34" s="74"/>
      <c r="B34" s="83"/>
      <c r="C34" s="83"/>
      <c r="D34" s="74"/>
      <c r="E34" s="74"/>
      <c r="F34" s="233"/>
      <c r="G34" s="74"/>
      <c r="H34" s="74"/>
      <c r="I34" s="74"/>
      <c r="J34" s="74"/>
      <c r="K34" s="75"/>
      <c r="L34" s="74"/>
      <c r="M34" s="76"/>
      <c r="N34" s="74"/>
      <c r="O34" s="74"/>
    </row>
  </sheetData>
  <dataConsolidate/>
  <mergeCells count="12">
    <mergeCell ref="O11:O12"/>
    <mergeCell ref="A11:A12"/>
    <mergeCell ref="B11:B12"/>
    <mergeCell ref="C11:C12"/>
    <mergeCell ref="D11:D12"/>
    <mergeCell ref="E11:E12"/>
    <mergeCell ref="F11:F12"/>
    <mergeCell ref="F7:L10"/>
    <mergeCell ref="H11:J11"/>
    <mergeCell ref="K11:K12"/>
    <mergeCell ref="L11:M11"/>
    <mergeCell ref="N11:N12"/>
  </mergeCells>
  <phoneticPr fontId="2"/>
  <conditionalFormatting sqref="B13:B21 B24:B28 B31:B33">
    <cfRule type="expression" dxfId="179" priority="11">
      <formula>$A13="SKIP_NEW"</formula>
    </cfRule>
    <cfRule type="expression" dxfId="178" priority="12">
      <formula>$S13=1</formula>
    </cfRule>
    <cfRule type="expression" dxfId="177" priority="13">
      <formula>$R13=1</formula>
    </cfRule>
    <cfRule type="expression" dxfId="176" priority="14">
      <formula>$Q13=1</formula>
    </cfRule>
    <cfRule type="expression" dxfId="175" priority="15">
      <formula>$P13=1</formula>
    </cfRule>
  </conditionalFormatting>
  <conditionalFormatting sqref="B22:B23">
    <cfRule type="expression" dxfId="174" priority="6">
      <formula>$A22="SKIP_NEW"</formula>
    </cfRule>
    <cfRule type="expression" dxfId="173" priority="7">
      <formula>$S22=1</formula>
    </cfRule>
    <cfRule type="expression" dxfId="172" priority="8">
      <formula>$R22=1</formula>
    </cfRule>
    <cfRule type="expression" dxfId="171" priority="9">
      <formula>$Q22=1</formula>
    </cfRule>
    <cfRule type="expression" dxfId="170" priority="10">
      <formula>$P22=1</formula>
    </cfRule>
  </conditionalFormatting>
  <conditionalFormatting sqref="B29:B30">
    <cfRule type="expression" dxfId="169" priority="1">
      <formula>$A29="SKIP_NEW"</formula>
    </cfRule>
    <cfRule type="expression" dxfId="168" priority="2">
      <formula>$S29=1</formula>
    </cfRule>
    <cfRule type="expression" dxfId="167" priority="3">
      <formula>$R29=1</formula>
    </cfRule>
    <cfRule type="expression" dxfId="166" priority="4">
      <formula>$Q29=1</formula>
    </cfRule>
    <cfRule type="expression" dxfId="165" priority="5">
      <formula>$P29=1</formula>
    </cfRule>
  </conditionalFormatting>
  <dataValidations count="4">
    <dataValidation type="list" allowBlank="1" showInputMessage="1" showErrorMessage="1" sqref="A14:A16 A18:A23 A32:A33 A25:A30">
      <formula1>"NEW,SKIP_NEW,SKIP_OLD"</formula1>
      <formula2>0</formula2>
    </dataValidation>
    <dataValidation type="list" allowBlank="1" showInputMessage="1" showErrorMessage="1" sqref="M14:M16 M32:M33 M18:M23 M25:M30">
      <formula1>"○,△,×,×→〇,－"</formula1>
    </dataValidation>
    <dataValidation showDropDown="1" showInputMessage="1" showErrorMessage="1" sqref="M13 M17 M24 M31"/>
    <dataValidation type="list" allowBlank="1" showInputMessage="1" showErrorMessage="1" sqref="C14:C16 C32:C33 C18:C23 C25:C30">
      <formula1>"正常,異常"</formula1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R30"/>
  <sheetViews>
    <sheetView showGridLines="0" zoomScale="80" zoomScaleNormal="80" workbookViewId="0">
      <pane ySplit="11" topLeftCell="A12" activePane="bottomLeft" state="frozen"/>
      <selection activeCell="C39" sqref="C39"/>
      <selection pane="bottomLeft" activeCell="E25" sqref="E25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6" width="33.25" style="52" customWidth="1"/>
    <col min="7" max="7" width="14.25" style="52" bestFit="1" customWidth="1"/>
    <col min="8" max="8" width="10.5" style="52" customWidth="1"/>
    <col min="9" max="10" width="9.75" style="52" bestFit="1" customWidth="1"/>
    <col min="11" max="11" width="9.125" style="77" customWidth="1"/>
    <col min="12" max="12" width="9.125" style="52" customWidth="1"/>
    <col min="13" max="13" width="9.125" style="55" customWidth="1"/>
    <col min="14" max="14" width="12.625" style="52" customWidth="1"/>
    <col min="15" max="15" width="30.625" style="52" customWidth="1"/>
    <col min="16" max="21" width="5.625" style="52" customWidth="1"/>
    <col min="22" max="1026" width="9.125" style="52" customWidth="1"/>
    <col min="1027" max="16384" width="9" style="42"/>
  </cols>
  <sheetData>
    <row r="2" spans="1:22 1027:1032">
      <c r="A2" s="124" t="s">
        <v>482</v>
      </c>
    </row>
    <row r="3" spans="1:22 1027:1032">
      <c r="A3" s="124"/>
    </row>
    <row r="4" spans="1:22 1027:1032">
      <c r="A4" s="124" t="s">
        <v>483</v>
      </c>
    </row>
    <row r="6" spans="1:22 1027:1032" s="38" customFormat="1" ht="14.25" customHeight="1">
      <c r="A6" s="30" t="s">
        <v>14</v>
      </c>
      <c r="B6" s="31"/>
      <c r="C6" s="31"/>
      <c r="D6" s="32"/>
      <c r="E6" s="31"/>
      <c r="F6" s="34"/>
      <c r="G6" s="31"/>
      <c r="H6" s="34"/>
      <c r="I6" s="34"/>
      <c r="J6" s="34"/>
      <c r="K6" s="35"/>
      <c r="L6" s="31"/>
      <c r="M6" s="36"/>
      <c r="N6" s="31"/>
      <c r="O6" s="37"/>
    </row>
    <row r="7" spans="1:22 1027:1032" s="40" customFormat="1" ht="12" customHeight="1">
      <c r="A7" s="39" t="s">
        <v>15</v>
      </c>
      <c r="B7" s="39" t="s">
        <v>16</v>
      </c>
      <c r="C7" s="39" t="s">
        <v>17</v>
      </c>
      <c r="D7" s="39" t="s">
        <v>18</v>
      </c>
      <c r="E7" s="36"/>
      <c r="G7" s="36"/>
      <c r="K7" s="41"/>
      <c r="L7" s="36"/>
      <c r="M7" s="36"/>
      <c r="N7" s="36"/>
      <c r="O7" s="42"/>
      <c r="P7" s="43" t="s">
        <v>223</v>
      </c>
      <c r="Q7" s="44"/>
      <c r="R7" s="44"/>
      <c r="S7" s="44"/>
      <c r="T7" s="44"/>
      <c r="U7" s="45" t="s">
        <v>5</v>
      </c>
    </row>
    <row r="8" spans="1:22 1027:1032" s="40" customFormat="1" ht="12" customHeight="1">
      <c r="A8" s="39">
        <f>COUNTIF(B12:B30,"&gt;0")</f>
        <v>15</v>
      </c>
      <c r="B8" s="39">
        <f>COUNTIF(A:A,"NEW")</f>
        <v>12</v>
      </c>
      <c r="C8" s="39">
        <f>COUNTIF(A:A,"SKIP_NEW")+COUNTIF(A:A,"SKIP_OLD")</f>
        <v>3</v>
      </c>
      <c r="D8" s="39">
        <f>COUNTIF(M:M,"○")+COUNTIF(M:M,"×→〇")</f>
        <v>12</v>
      </c>
      <c r="E8" s="36"/>
      <c r="G8" s="36"/>
      <c r="K8" s="41"/>
      <c r="L8" s="36"/>
      <c r="M8" s="36"/>
      <c r="N8" s="36"/>
      <c r="O8" s="42"/>
      <c r="P8" s="46">
        <f>SUM(P12:P30)</f>
        <v>15</v>
      </c>
      <c r="Q8" s="47">
        <f>SUM(Q12:Q30)</f>
        <v>0</v>
      </c>
      <c r="R8" s="47">
        <f>SUM(R12:R30)</f>
        <v>0</v>
      </c>
      <c r="S8" s="47">
        <f>SUM(S12:S30)</f>
        <v>0</v>
      </c>
      <c r="T8" s="47">
        <f>SUM(T12:T30)</f>
        <v>0</v>
      </c>
      <c r="U8" s="48">
        <f>SUM(P8:T8)</f>
        <v>15</v>
      </c>
      <c r="V8" s="40" t="s">
        <v>19</v>
      </c>
    </row>
    <row r="9" spans="1:22 1027:1032" s="52" customFormat="1" ht="12" customHeight="1">
      <c r="A9" s="49"/>
      <c r="B9" s="80"/>
      <c r="C9" s="50">
        <f>COUNTIF(A:A,"SKIP_NEW")</f>
        <v>3</v>
      </c>
      <c r="D9" s="51"/>
      <c r="E9" s="36"/>
      <c r="G9" s="36"/>
      <c r="K9" s="41"/>
      <c r="L9" s="36"/>
      <c r="M9" s="36"/>
      <c r="N9" s="36"/>
      <c r="P9" s="53">
        <f>SUMIF($M12:$M30,"○",P12:P30)+SUMIF($M12:$M30,"×→〇",P12:P30)</f>
        <v>12</v>
      </c>
      <c r="Q9" s="54">
        <f>SUMIF($M12:$M30,"○",Q12:Q30)+SUMIF($M12:$M30,"×→〇",Q12:Q30)</f>
        <v>0</v>
      </c>
      <c r="R9" s="54">
        <f>SUMIF($M12:$M30,"○",R12:R30)+SUMIF($M12:$M30,"×→〇",R12:R30)</f>
        <v>0</v>
      </c>
      <c r="S9" s="54">
        <f>SUMIF($M12:$M30,"○",S12:S30)+SUMIF($M12:$M30,"×→〇",S12:S30)</f>
        <v>0</v>
      </c>
      <c r="T9" s="54">
        <f>SUMIF($M12:$M30,"○",T12:T30)+SUMIF($M12:$M30,"×→〇",T12:T30)</f>
        <v>0</v>
      </c>
      <c r="U9" s="48">
        <f>SUM(P9:T9)</f>
        <v>12</v>
      </c>
      <c r="V9" s="55" t="s">
        <v>20</v>
      </c>
      <c r="AMM9" s="42"/>
      <c r="AMN9" s="42"/>
      <c r="AMO9" s="42"/>
      <c r="AMP9" s="42"/>
      <c r="AMQ9" s="42"/>
      <c r="AMR9" s="42"/>
    </row>
    <row r="10" spans="1:22 1027:1032" s="52" customFormat="1" ht="14.25" customHeight="1">
      <c r="A10" s="253" t="s">
        <v>48</v>
      </c>
      <c r="B10" s="255" t="s">
        <v>49</v>
      </c>
      <c r="C10" s="257" t="s">
        <v>21</v>
      </c>
      <c r="D10" s="257" t="s">
        <v>366</v>
      </c>
      <c r="E10" s="272" t="s">
        <v>367</v>
      </c>
      <c r="F10" s="255" t="s">
        <v>24</v>
      </c>
      <c r="G10" s="111" t="s">
        <v>372</v>
      </c>
      <c r="H10" s="266" t="s">
        <v>371</v>
      </c>
      <c r="I10" s="267"/>
      <c r="J10" s="267"/>
      <c r="K10" s="259" t="s">
        <v>25</v>
      </c>
      <c r="L10" s="261" t="s">
        <v>26</v>
      </c>
      <c r="M10" s="261"/>
      <c r="N10" s="257" t="s">
        <v>27</v>
      </c>
      <c r="O10" s="262" t="s">
        <v>28</v>
      </c>
      <c r="P10" s="53">
        <f>SUMIF($M12:$M30,"△",P12:P30)</f>
        <v>0</v>
      </c>
      <c r="Q10" s="53">
        <f>SUMIF($M12:$M30,"△",Q12:Q30)</f>
        <v>0</v>
      </c>
      <c r="R10" s="53">
        <f>SUMIF($M12:$M30,"△",R12:R30)</f>
        <v>0</v>
      </c>
      <c r="S10" s="53">
        <f>SUMIF($M12:$M30,"△",S12:S30)</f>
        <v>0</v>
      </c>
      <c r="T10" s="53">
        <f>SUMIF($M12:$M30,"△",T12:T30)</f>
        <v>0</v>
      </c>
      <c r="U10" s="48">
        <f>SUM(P10:T10)</f>
        <v>0</v>
      </c>
      <c r="V10" s="55" t="s">
        <v>29</v>
      </c>
      <c r="AMM10" s="42"/>
      <c r="AMN10" s="42"/>
      <c r="AMO10" s="42"/>
      <c r="AMP10" s="42"/>
      <c r="AMQ10" s="42"/>
      <c r="AMR10" s="42"/>
    </row>
    <row r="11" spans="1:22 1027:1032" s="52" customFormat="1" ht="33" customHeight="1" thickBot="1">
      <c r="A11" s="254"/>
      <c r="B11" s="256"/>
      <c r="C11" s="258"/>
      <c r="D11" s="258"/>
      <c r="E11" s="273"/>
      <c r="F11" s="256"/>
      <c r="G11" s="107"/>
      <c r="H11" s="107"/>
      <c r="I11" s="107"/>
      <c r="J11" s="107"/>
      <c r="K11" s="260"/>
      <c r="L11" s="56" t="s">
        <v>31</v>
      </c>
      <c r="M11" s="57" t="s">
        <v>32</v>
      </c>
      <c r="N11" s="258"/>
      <c r="O11" s="263"/>
      <c r="P11" s="58">
        <f>P9+P10</f>
        <v>12</v>
      </c>
      <c r="Q11" s="58">
        <f>Q9+Q10</f>
        <v>0</v>
      </c>
      <c r="R11" s="58">
        <f>R9+R10</f>
        <v>0</v>
      </c>
      <c r="S11" s="58">
        <f>S9+S10</f>
        <v>0</v>
      </c>
      <c r="T11" s="58">
        <f>T9+T10</f>
        <v>0</v>
      </c>
      <c r="U11" s="59">
        <f>SUM(P11:T11)</f>
        <v>12</v>
      </c>
      <c r="V11" s="52" t="s">
        <v>50</v>
      </c>
      <c r="AMM11" s="42"/>
      <c r="AMN11" s="42"/>
      <c r="AMO11" s="42"/>
      <c r="AMP11" s="42"/>
      <c r="AMQ11" s="42"/>
      <c r="AMR11" s="42"/>
    </row>
    <row r="12" spans="1:22 1027:1032" s="40" customFormat="1" ht="19.5" thickTop="1">
      <c r="A12" s="60">
        <v>1</v>
      </c>
      <c r="B12" s="81"/>
      <c r="C12" s="81"/>
      <c r="D12" s="61"/>
      <c r="E12" s="109" t="s">
        <v>484</v>
      </c>
      <c r="F12" s="110"/>
      <c r="G12" s="115"/>
      <c r="H12" s="110"/>
      <c r="I12" s="110"/>
      <c r="J12" s="110"/>
      <c r="K12" s="63"/>
      <c r="L12" s="64"/>
      <c r="M12" s="64"/>
      <c r="N12" s="64"/>
      <c r="O12" s="65"/>
    </row>
    <row r="13" spans="1:22 1027:1032" s="40" customFormat="1">
      <c r="A13" s="66" t="s">
        <v>33</v>
      </c>
      <c r="B13" s="82">
        <f>ROW()-ROW($A$12)</f>
        <v>1</v>
      </c>
      <c r="C13" s="68" t="s">
        <v>39</v>
      </c>
      <c r="D13" s="78">
        <v>1</v>
      </c>
      <c r="E13" s="1" t="s">
        <v>479</v>
      </c>
      <c r="F13" s="67"/>
      <c r="G13" s="117"/>
      <c r="H13" s="101"/>
      <c r="I13" s="101"/>
      <c r="J13" s="101"/>
      <c r="K13" s="69">
        <v>44120</v>
      </c>
      <c r="L13" s="70" t="s">
        <v>980</v>
      </c>
      <c r="M13" s="70" t="s">
        <v>858</v>
      </c>
      <c r="N13" s="71"/>
      <c r="O13" s="72"/>
      <c r="P13" s="40">
        <v>1</v>
      </c>
    </row>
    <row r="14" spans="1:22 1027:1032" s="40" customFormat="1">
      <c r="A14" s="66" t="s">
        <v>33</v>
      </c>
      <c r="B14" s="82">
        <f>ROW()-ROW($A$12)</f>
        <v>2</v>
      </c>
      <c r="C14" s="68" t="s">
        <v>39</v>
      </c>
      <c r="D14" s="78">
        <v>2</v>
      </c>
      <c r="E14" s="1" t="s">
        <v>485</v>
      </c>
      <c r="F14" s="67"/>
      <c r="G14" s="117"/>
      <c r="H14" s="101"/>
      <c r="I14" s="101"/>
      <c r="J14" s="101"/>
      <c r="K14" s="69">
        <v>44120</v>
      </c>
      <c r="L14" s="70" t="s">
        <v>981</v>
      </c>
      <c r="M14" s="70" t="s">
        <v>858</v>
      </c>
      <c r="N14" s="71"/>
      <c r="O14" s="72"/>
      <c r="P14" s="40">
        <v>1</v>
      </c>
    </row>
    <row r="15" spans="1:22 1027:1032" s="40" customFormat="1">
      <c r="A15" s="66" t="s">
        <v>33</v>
      </c>
      <c r="B15" s="82">
        <f>ROW()-ROW($A$12)</f>
        <v>3</v>
      </c>
      <c r="C15" s="68" t="s">
        <v>39</v>
      </c>
      <c r="D15" s="78">
        <v>3</v>
      </c>
      <c r="E15" s="1" t="s">
        <v>486</v>
      </c>
      <c r="F15" s="67"/>
      <c r="G15" s="117"/>
      <c r="H15" s="101"/>
      <c r="I15" s="101"/>
      <c r="J15" s="101"/>
      <c r="K15" s="69">
        <v>44120</v>
      </c>
      <c r="L15" s="70" t="s">
        <v>981</v>
      </c>
      <c r="M15" s="70" t="s">
        <v>858</v>
      </c>
      <c r="N15" s="71"/>
      <c r="O15" s="72"/>
      <c r="P15" s="40">
        <v>1</v>
      </c>
    </row>
    <row r="16" spans="1:22 1027:1032" s="40" customFormat="1">
      <c r="A16" s="66" t="s">
        <v>33</v>
      </c>
      <c r="B16" s="82">
        <f t="shared" ref="B16:B18" si="0">ROW()-ROW($A$12)</f>
        <v>4</v>
      </c>
      <c r="C16" s="68" t="s">
        <v>39</v>
      </c>
      <c r="D16" s="78">
        <v>4</v>
      </c>
      <c r="E16" s="1" t="s">
        <v>485</v>
      </c>
      <c r="F16" s="67"/>
      <c r="G16" s="117"/>
      <c r="H16" s="101"/>
      <c r="I16" s="101"/>
      <c r="J16" s="101"/>
      <c r="K16" s="69">
        <v>44120</v>
      </c>
      <c r="L16" s="70" t="s">
        <v>908</v>
      </c>
      <c r="M16" s="70" t="s">
        <v>858</v>
      </c>
      <c r="N16" s="71"/>
      <c r="O16" s="72"/>
      <c r="P16" s="40">
        <v>1</v>
      </c>
    </row>
    <row r="17" spans="1:16" s="40" customFormat="1">
      <c r="A17" s="66" t="s">
        <v>33</v>
      </c>
      <c r="B17" s="82">
        <f t="shared" si="0"/>
        <v>5</v>
      </c>
      <c r="C17" s="68" t="s">
        <v>39</v>
      </c>
      <c r="D17" s="78">
        <v>5</v>
      </c>
      <c r="E17" s="1" t="s">
        <v>480</v>
      </c>
      <c r="F17" s="67"/>
      <c r="G17" s="117"/>
      <c r="H17" s="101"/>
      <c r="I17" s="101"/>
      <c r="J17" s="101"/>
      <c r="K17" s="69">
        <v>44120</v>
      </c>
      <c r="L17" s="70" t="s">
        <v>908</v>
      </c>
      <c r="M17" s="70" t="s">
        <v>858</v>
      </c>
      <c r="N17" s="71"/>
      <c r="O17" s="72"/>
      <c r="P17" s="40">
        <v>1</v>
      </c>
    </row>
    <row r="18" spans="1:16" s="40" customFormat="1">
      <c r="A18" s="66" t="s">
        <v>34</v>
      </c>
      <c r="B18" s="82">
        <f t="shared" si="0"/>
        <v>6</v>
      </c>
      <c r="C18" s="68" t="s">
        <v>39</v>
      </c>
      <c r="D18" s="78">
        <v>6</v>
      </c>
      <c r="E18" s="1" t="s">
        <v>481</v>
      </c>
      <c r="F18" s="67"/>
      <c r="G18" s="117"/>
      <c r="H18" s="101"/>
      <c r="I18" s="101"/>
      <c r="J18" s="101"/>
      <c r="K18" s="69">
        <v>44120</v>
      </c>
      <c r="L18" s="70" t="s">
        <v>908</v>
      </c>
      <c r="M18" s="70" t="s">
        <v>982</v>
      </c>
      <c r="N18" s="71"/>
      <c r="O18" s="72" t="s">
        <v>983</v>
      </c>
      <c r="P18" s="40">
        <v>1</v>
      </c>
    </row>
    <row r="19" spans="1:16" s="40" customFormat="1" ht="15.75" thickBot="1">
      <c r="A19" s="66" t="s">
        <v>33</v>
      </c>
      <c r="B19" s="82">
        <f t="shared" ref="B19" si="1">ROW()-ROW($A$12)</f>
        <v>7</v>
      </c>
      <c r="C19" s="68" t="s">
        <v>39</v>
      </c>
      <c r="D19" s="78">
        <v>7</v>
      </c>
      <c r="E19" s="1" t="s">
        <v>487</v>
      </c>
      <c r="F19" s="67"/>
      <c r="G19" s="117"/>
      <c r="H19" s="101"/>
      <c r="I19" s="101"/>
      <c r="J19" s="101"/>
      <c r="K19" s="69">
        <v>44120</v>
      </c>
      <c r="L19" s="70" t="s">
        <v>908</v>
      </c>
      <c r="M19" s="70" t="s">
        <v>858</v>
      </c>
      <c r="N19" s="71"/>
      <c r="O19" s="72"/>
      <c r="P19" s="40">
        <v>1</v>
      </c>
    </row>
    <row r="20" spans="1:16" s="40" customFormat="1" ht="19.5" thickTop="1">
      <c r="A20" s="60">
        <v>2</v>
      </c>
      <c r="B20" s="81"/>
      <c r="C20" s="81"/>
      <c r="D20" s="61"/>
      <c r="E20" s="109" t="s">
        <v>488</v>
      </c>
      <c r="F20" s="110"/>
      <c r="G20" s="115"/>
      <c r="H20" s="110"/>
      <c r="I20" s="110"/>
      <c r="J20" s="110"/>
      <c r="K20" s="63"/>
      <c r="L20" s="64"/>
      <c r="M20" s="64"/>
      <c r="N20" s="64"/>
      <c r="O20" s="65"/>
    </row>
    <row r="21" spans="1:16" s="40" customFormat="1">
      <c r="A21" s="66" t="s">
        <v>33</v>
      </c>
      <c r="B21" s="82">
        <f>ROW()-ROW($A$20)</f>
        <v>1</v>
      </c>
      <c r="C21" s="68" t="s">
        <v>39</v>
      </c>
      <c r="D21" s="78">
        <v>1</v>
      </c>
      <c r="E21" s="1" t="s">
        <v>479</v>
      </c>
      <c r="F21" s="67"/>
      <c r="G21" s="117"/>
      <c r="H21" s="101"/>
      <c r="I21" s="101"/>
      <c r="J21" s="101"/>
      <c r="K21" s="69">
        <v>44120</v>
      </c>
      <c r="L21" s="70" t="s">
        <v>908</v>
      </c>
      <c r="M21" s="70" t="s">
        <v>858</v>
      </c>
      <c r="N21" s="71"/>
      <c r="O21" s="72"/>
      <c r="P21" s="40">
        <v>1</v>
      </c>
    </row>
    <row r="22" spans="1:16" s="40" customFormat="1">
      <c r="A22" s="66" t="s">
        <v>33</v>
      </c>
      <c r="B22" s="82">
        <f t="shared" ref="B22:B27" si="2">ROW()-ROW($A$20)</f>
        <v>2</v>
      </c>
      <c r="C22" s="68" t="s">
        <v>39</v>
      </c>
      <c r="D22" s="78">
        <v>2</v>
      </c>
      <c r="E22" s="1" t="s">
        <v>485</v>
      </c>
      <c r="F22" s="67"/>
      <c r="G22" s="117"/>
      <c r="H22" s="101"/>
      <c r="I22" s="101"/>
      <c r="J22" s="101"/>
      <c r="K22" s="69">
        <v>44120</v>
      </c>
      <c r="L22" s="70" t="s">
        <v>981</v>
      </c>
      <c r="M22" s="70" t="s">
        <v>858</v>
      </c>
      <c r="N22" s="71"/>
      <c r="O22" s="72"/>
      <c r="P22" s="40">
        <v>1</v>
      </c>
    </row>
    <row r="23" spans="1:16" s="40" customFormat="1">
      <c r="A23" s="66" t="s">
        <v>33</v>
      </c>
      <c r="B23" s="82">
        <f t="shared" si="2"/>
        <v>3</v>
      </c>
      <c r="C23" s="68" t="s">
        <v>39</v>
      </c>
      <c r="D23" s="78">
        <v>3</v>
      </c>
      <c r="E23" s="1" t="s">
        <v>486</v>
      </c>
      <c r="F23" s="67"/>
      <c r="G23" s="117"/>
      <c r="H23" s="101"/>
      <c r="I23" s="101"/>
      <c r="J23" s="101"/>
      <c r="K23" s="69">
        <v>44120</v>
      </c>
      <c r="L23" s="70" t="s">
        <v>908</v>
      </c>
      <c r="M23" s="70" t="s">
        <v>858</v>
      </c>
      <c r="N23" s="71"/>
      <c r="O23" s="72"/>
      <c r="P23" s="40">
        <v>1</v>
      </c>
    </row>
    <row r="24" spans="1:16" s="40" customFormat="1">
      <c r="A24" s="66" t="s">
        <v>33</v>
      </c>
      <c r="B24" s="82">
        <f t="shared" si="2"/>
        <v>4</v>
      </c>
      <c r="C24" s="68" t="s">
        <v>39</v>
      </c>
      <c r="D24" s="78">
        <v>4</v>
      </c>
      <c r="E24" s="1" t="s">
        <v>489</v>
      </c>
      <c r="F24" s="67"/>
      <c r="G24" s="117"/>
      <c r="H24" s="101"/>
      <c r="I24" s="101"/>
      <c r="J24" s="101"/>
      <c r="K24" s="69">
        <v>44120</v>
      </c>
      <c r="L24" s="70" t="s">
        <v>981</v>
      </c>
      <c r="M24" s="70" t="s">
        <v>858</v>
      </c>
      <c r="N24" s="71"/>
      <c r="O24" s="72"/>
      <c r="P24" s="40">
        <v>1</v>
      </c>
    </row>
    <row r="25" spans="1:16" s="40" customFormat="1">
      <c r="A25" s="66" t="s">
        <v>33</v>
      </c>
      <c r="B25" s="82">
        <f t="shared" si="2"/>
        <v>5</v>
      </c>
      <c r="C25" s="68" t="s">
        <v>39</v>
      </c>
      <c r="D25" s="78">
        <v>5</v>
      </c>
      <c r="E25" s="1" t="s">
        <v>480</v>
      </c>
      <c r="F25" s="67"/>
      <c r="G25" s="117"/>
      <c r="H25" s="101"/>
      <c r="I25" s="101"/>
      <c r="J25" s="101"/>
      <c r="K25" s="69">
        <v>44120</v>
      </c>
      <c r="L25" s="70" t="s">
        <v>908</v>
      </c>
      <c r="M25" s="70" t="s">
        <v>858</v>
      </c>
      <c r="N25" s="71"/>
      <c r="O25" s="72"/>
      <c r="P25" s="40">
        <v>1</v>
      </c>
    </row>
    <row r="26" spans="1:16" s="40" customFormat="1">
      <c r="A26" s="66" t="s">
        <v>34</v>
      </c>
      <c r="B26" s="82">
        <f t="shared" si="2"/>
        <v>6</v>
      </c>
      <c r="C26" s="68" t="s">
        <v>39</v>
      </c>
      <c r="D26" s="78">
        <v>6</v>
      </c>
      <c r="E26" s="1" t="s">
        <v>481</v>
      </c>
      <c r="F26" s="67"/>
      <c r="G26" s="117"/>
      <c r="H26" s="101"/>
      <c r="I26" s="101"/>
      <c r="J26" s="101"/>
      <c r="K26" s="69">
        <v>44120</v>
      </c>
      <c r="L26" s="70" t="s">
        <v>908</v>
      </c>
      <c r="M26" s="70" t="s">
        <v>982</v>
      </c>
      <c r="N26" s="71"/>
      <c r="O26" s="72" t="s">
        <v>983</v>
      </c>
      <c r="P26" s="40">
        <v>1</v>
      </c>
    </row>
    <row r="27" spans="1:16" s="40" customFormat="1" ht="15.75" thickBot="1">
      <c r="A27" s="66" t="s">
        <v>33</v>
      </c>
      <c r="B27" s="82">
        <f t="shared" si="2"/>
        <v>7</v>
      </c>
      <c r="C27" s="68" t="s">
        <v>39</v>
      </c>
      <c r="D27" s="78">
        <v>7</v>
      </c>
      <c r="E27" s="1" t="s">
        <v>487</v>
      </c>
      <c r="F27" s="67"/>
      <c r="G27" s="117"/>
      <c r="H27" s="101"/>
      <c r="I27" s="101"/>
      <c r="J27" s="101"/>
      <c r="K27" s="69">
        <v>44120</v>
      </c>
      <c r="L27" s="70" t="s">
        <v>908</v>
      </c>
      <c r="M27" s="70" t="s">
        <v>858</v>
      </c>
      <c r="N27" s="71"/>
      <c r="O27" s="72"/>
      <c r="P27" s="40">
        <v>1</v>
      </c>
    </row>
    <row r="28" spans="1:16" s="40" customFormat="1" ht="19.5" thickTop="1">
      <c r="A28" s="60">
        <v>3</v>
      </c>
      <c r="B28" s="81"/>
      <c r="C28" s="81"/>
      <c r="D28" s="61"/>
      <c r="E28" s="109" t="s">
        <v>490</v>
      </c>
      <c r="F28" s="110"/>
      <c r="G28" s="115"/>
      <c r="H28" s="110"/>
      <c r="I28" s="110"/>
      <c r="J28" s="110"/>
      <c r="K28" s="63"/>
      <c r="L28" s="64"/>
      <c r="M28" s="64"/>
      <c r="N28" s="64"/>
      <c r="O28" s="65"/>
    </row>
    <row r="29" spans="1:16" s="40" customFormat="1" ht="15.75" thickBot="1">
      <c r="A29" s="66" t="s">
        <v>34</v>
      </c>
      <c r="B29" s="82">
        <f>ROW()-ROW($A$28)</f>
        <v>1</v>
      </c>
      <c r="C29" s="68" t="s">
        <v>39</v>
      </c>
      <c r="D29" s="78">
        <v>1</v>
      </c>
      <c r="E29" s="1"/>
      <c r="F29" s="67"/>
      <c r="G29" s="117"/>
      <c r="H29" s="101"/>
      <c r="I29" s="101"/>
      <c r="J29" s="101"/>
      <c r="K29" s="69">
        <v>44120</v>
      </c>
      <c r="L29" s="70" t="s">
        <v>908</v>
      </c>
      <c r="M29" s="70"/>
      <c r="N29" s="71"/>
      <c r="O29" s="72" t="s">
        <v>984</v>
      </c>
      <c r="P29" s="40">
        <v>1</v>
      </c>
    </row>
    <row r="30" spans="1:16" s="52" customFormat="1" ht="15.75" thickTop="1">
      <c r="A30" s="74"/>
      <c r="B30" s="83"/>
      <c r="C30" s="83"/>
      <c r="D30" s="74"/>
      <c r="E30" s="74"/>
      <c r="F30" s="74"/>
      <c r="G30" s="74"/>
      <c r="H30" s="74"/>
      <c r="I30" s="74"/>
      <c r="J30" s="74"/>
      <c r="K30" s="75"/>
      <c r="L30" s="74"/>
      <c r="M30" s="76"/>
      <c r="N30" s="74"/>
      <c r="O30" s="74"/>
    </row>
  </sheetData>
  <dataConsolidate/>
  <mergeCells count="11">
    <mergeCell ref="O10:O11"/>
    <mergeCell ref="A10:A11"/>
    <mergeCell ref="B10:B11"/>
    <mergeCell ref="C10:C11"/>
    <mergeCell ref="D10:D11"/>
    <mergeCell ref="E10:E11"/>
    <mergeCell ref="F10:F11"/>
    <mergeCell ref="H10:J10"/>
    <mergeCell ref="K10:K11"/>
    <mergeCell ref="L10:M10"/>
    <mergeCell ref="N10:N11"/>
  </mergeCells>
  <phoneticPr fontId="2"/>
  <conditionalFormatting sqref="B12:B29">
    <cfRule type="expression" dxfId="164" priority="1016">
      <formula>$A12="SKIP_NEW"</formula>
    </cfRule>
    <cfRule type="expression" dxfId="163" priority="1017">
      <formula>$S12=1</formula>
    </cfRule>
    <cfRule type="expression" dxfId="162" priority="1018">
      <formula>$R12=1</formula>
    </cfRule>
    <cfRule type="expression" dxfId="161" priority="1019">
      <formula>$Q12=1</formula>
    </cfRule>
    <cfRule type="expression" dxfId="160" priority="1020">
      <formula>$P12=1</formula>
    </cfRule>
  </conditionalFormatting>
  <dataValidations count="4">
    <dataValidation type="list" allowBlank="1" showInputMessage="1" showErrorMessage="1" sqref="A29 A21:A27 A13:A19">
      <formula1>"NEW,SKIP_NEW,SKIP_OLD"</formula1>
      <formula2>0</formula2>
    </dataValidation>
    <dataValidation type="list" allowBlank="1" showInputMessage="1" showErrorMessage="1" sqref="M29 M21:M27 M13:M19">
      <formula1>"○,△,×,×→〇,－"</formula1>
    </dataValidation>
    <dataValidation showDropDown="1" showInputMessage="1" showErrorMessage="1" sqref="M12 M28 M20"/>
    <dataValidation type="list" allowBlank="1" showInputMessage="1" showErrorMessage="1" sqref="C29 C21:C27 C13:C19">
      <formula1>"正常,異常"</formula1>
    </dataValidation>
  </dataValidations>
  <hyperlinks>
    <hyperlink ref="A6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S60"/>
  <sheetViews>
    <sheetView showGridLines="0" zoomScale="80" zoomScaleNormal="80" workbookViewId="0">
      <pane ySplit="11" topLeftCell="A12" activePane="bottomLeft" state="frozen"/>
      <selection activeCell="I6" sqref="I6"/>
      <selection pane="bottomLeft" activeCell="F39" sqref="F39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3.75" style="52" customWidth="1"/>
    <col min="6" max="6" width="31.25" style="52" customWidth="1"/>
    <col min="7" max="8" width="11.75" style="153" customWidth="1"/>
    <col min="9" max="9" width="13.375" style="153" customWidth="1"/>
    <col min="10" max="10" width="11.75" style="153" customWidth="1"/>
    <col min="11" max="11" width="36.875" style="52" customWidth="1"/>
    <col min="12" max="12" width="9.125" style="77" customWidth="1"/>
    <col min="13" max="13" width="9.125" style="52" customWidth="1"/>
    <col min="14" max="14" width="9.125" style="55" customWidth="1"/>
    <col min="15" max="15" width="12.625" style="52" customWidth="1"/>
    <col min="16" max="16" width="30.625" style="52" customWidth="1"/>
    <col min="17" max="22" width="5.625" style="52" customWidth="1"/>
    <col min="23" max="1027" width="9.125" style="52" customWidth="1"/>
    <col min="1028" max="16384" width="9" style="42"/>
  </cols>
  <sheetData>
    <row r="2" spans="1:23 1028:1033" hidden="1">
      <c r="A2" s="124" t="s">
        <v>538</v>
      </c>
    </row>
    <row r="3" spans="1:23 1028:1033" hidden="1">
      <c r="A3" s="124"/>
    </row>
    <row r="4" spans="1:23 1028:1033" hidden="1">
      <c r="A4" s="124" t="s">
        <v>555</v>
      </c>
    </row>
    <row r="5" spans="1:23 1028:1033" hidden="1"/>
    <row r="6" spans="1:23 1028:1033" s="38" customFormat="1" ht="14.25" customHeight="1">
      <c r="A6" s="30" t="s">
        <v>14</v>
      </c>
      <c r="B6" s="31"/>
      <c r="C6" s="31"/>
      <c r="D6" s="32"/>
      <c r="E6" s="31"/>
      <c r="F6" s="31"/>
      <c r="G6" s="32"/>
      <c r="H6" s="32"/>
      <c r="I6" s="32"/>
      <c r="J6" s="32"/>
      <c r="K6" s="34"/>
      <c r="L6" s="35"/>
      <c r="M6" s="31"/>
      <c r="N6" s="36"/>
      <c r="O6" s="31"/>
      <c r="P6" s="37"/>
    </row>
    <row r="7" spans="1:23 1028:1033" s="40" customFormat="1" ht="12" customHeight="1">
      <c r="A7" s="39" t="s">
        <v>15</v>
      </c>
      <c r="B7" s="39" t="s">
        <v>16</v>
      </c>
      <c r="C7" s="39" t="s">
        <v>17</v>
      </c>
      <c r="D7" s="39" t="s">
        <v>18</v>
      </c>
      <c r="E7" s="36"/>
      <c r="F7" s="36"/>
      <c r="G7" s="154"/>
      <c r="H7" s="154"/>
      <c r="I7" s="154"/>
      <c r="J7" s="154"/>
      <c r="L7" s="41"/>
      <c r="M7" s="36"/>
      <c r="N7" s="36"/>
      <c r="O7" s="36"/>
      <c r="P7" s="42"/>
      <c r="Q7" s="43" t="s">
        <v>223</v>
      </c>
      <c r="R7" s="44"/>
      <c r="S7" s="44"/>
      <c r="T7" s="44"/>
      <c r="U7" s="44"/>
      <c r="V7" s="45" t="s">
        <v>5</v>
      </c>
    </row>
    <row r="8" spans="1:23 1028:1033" s="40" customFormat="1" ht="12" customHeight="1">
      <c r="A8" s="39">
        <f>COUNTIF(B12:B60,"&gt;0")</f>
        <v>32</v>
      </c>
      <c r="B8" s="39">
        <f>COUNTIF(A:A,"NEW")</f>
        <v>27</v>
      </c>
      <c r="C8" s="39">
        <f>COUNTIF(A:A,"SKIP_NEW")+COUNTIF(A:A,"SKIP_OLD")</f>
        <v>5</v>
      </c>
      <c r="D8" s="39">
        <f>COUNTIF(N:N,"○")+COUNTIF(N:N,"×→〇")</f>
        <v>0</v>
      </c>
      <c r="E8" s="36"/>
      <c r="F8" s="36"/>
      <c r="G8" s="154"/>
      <c r="H8" s="154"/>
      <c r="I8" s="154"/>
      <c r="J8" s="154"/>
      <c r="L8" s="41"/>
      <c r="M8" s="36"/>
      <c r="N8" s="36"/>
      <c r="O8" s="36"/>
      <c r="P8" s="42"/>
      <c r="Q8" s="46">
        <f>SUM(Q12:Q60)</f>
        <v>32</v>
      </c>
      <c r="R8" s="47">
        <f>SUM(R12:R60)</f>
        <v>0</v>
      </c>
      <c r="S8" s="47">
        <f>SUM(S12:S60)</f>
        <v>0</v>
      </c>
      <c r="T8" s="47">
        <f>SUM(T12:T60)</f>
        <v>0</v>
      </c>
      <c r="U8" s="47">
        <f>SUM(U12:U60)</f>
        <v>0</v>
      </c>
      <c r="V8" s="48">
        <f>SUM(Q8:U8)</f>
        <v>32</v>
      </c>
      <c r="W8" s="40" t="s">
        <v>19</v>
      </c>
    </row>
    <row r="9" spans="1:23 1028:1033" s="52" customFormat="1" ht="12" customHeight="1">
      <c r="A9" s="49"/>
      <c r="B9" s="80"/>
      <c r="C9" s="50">
        <f>COUNTIF(A:A,"SKIP_NEW")</f>
        <v>5</v>
      </c>
      <c r="D9" s="51"/>
      <c r="E9" s="36"/>
      <c r="F9" s="36"/>
      <c r="G9" s="154"/>
      <c r="H9" s="154"/>
      <c r="I9" s="154"/>
      <c r="J9" s="154"/>
      <c r="L9" s="41"/>
      <c r="M9" s="36"/>
      <c r="N9" s="36"/>
      <c r="O9" s="36"/>
      <c r="Q9" s="53">
        <f>SUMIF($N12:$N60,"○",Q12:Q60)+SUMIF($N12:$N60,"×→〇",Q12:Q60)</f>
        <v>0</v>
      </c>
      <c r="R9" s="54">
        <f>SUMIF($N12:$N60,"○",R12:R60)+SUMIF($N12:$N60,"×→〇",R12:R60)</f>
        <v>0</v>
      </c>
      <c r="S9" s="54">
        <f>SUMIF($N12:$N60,"○",S12:S60)+SUMIF($N12:$N60,"×→〇",S12:S60)</f>
        <v>0</v>
      </c>
      <c r="T9" s="54">
        <f>SUMIF($N12:$N60,"○",T12:T60)+SUMIF($N12:$N60,"×→〇",T12:T60)</f>
        <v>0</v>
      </c>
      <c r="U9" s="54">
        <f>SUMIF($N12:$N60,"○",U12:U60)+SUMIF($N12:$N60,"×→〇",U12:U60)</f>
        <v>0</v>
      </c>
      <c r="V9" s="48">
        <f>SUM(Q9:U9)</f>
        <v>0</v>
      </c>
      <c r="W9" s="55" t="s">
        <v>20</v>
      </c>
      <c r="AMN9" s="42"/>
      <c r="AMO9" s="42"/>
      <c r="AMP9" s="42"/>
      <c r="AMQ9" s="42"/>
      <c r="AMR9" s="42"/>
      <c r="AMS9" s="42"/>
    </row>
    <row r="10" spans="1:23 1028:1033" s="52" customFormat="1" ht="14.25" customHeight="1">
      <c r="A10" s="253" t="s">
        <v>48</v>
      </c>
      <c r="B10" s="255" t="s">
        <v>49</v>
      </c>
      <c r="C10" s="257" t="s">
        <v>21</v>
      </c>
      <c r="D10" s="257" t="s">
        <v>366</v>
      </c>
      <c r="E10" s="272" t="s">
        <v>515</v>
      </c>
      <c r="F10" s="272" t="s">
        <v>516</v>
      </c>
      <c r="G10" s="266" t="s">
        <v>539</v>
      </c>
      <c r="H10" s="267"/>
      <c r="I10" s="267"/>
      <c r="J10" s="107" t="s">
        <v>552</v>
      </c>
      <c r="K10" s="255" t="s">
        <v>24</v>
      </c>
      <c r="L10" s="259" t="s">
        <v>25</v>
      </c>
      <c r="M10" s="261" t="s">
        <v>26</v>
      </c>
      <c r="N10" s="261"/>
      <c r="O10" s="257" t="s">
        <v>27</v>
      </c>
      <c r="P10" s="262" t="s">
        <v>28</v>
      </c>
      <c r="Q10" s="53">
        <f>SUMIF($N12:$N60,"△",Q12:Q60)</f>
        <v>0</v>
      </c>
      <c r="R10" s="53">
        <f>SUMIF($N12:$N60,"△",R12:R60)</f>
        <v>0</v>
      </c>
      <c r="S10" s="53">
        <f>SUMIF($N12:$N60,"△",S12:S60)</f>
        <v>0</v>
      </c>
      <c r="T10" s="53">
        <f>SUMIF($N12:$N60,"△",T12:T60)</f>
        <v>0</v>
      </c>
      <c r="U10" s="53">
        <f>SUMIF($N12:$N60,"△",U12:U60)</f>
        <v>0</v>
      </c>
      <c r="V10" s="48">
        <f>SUM(Q10:U10)</f>
        <v>0</v>
      </c>
      <c r="W10" s="55" t="s">
        <v>29</v>
      </c>
      <c r="AMN10" s="42"/>
      <c r="AMO10" s="42"/>
      <c r="AMP10" s="42"/>
      <c r="AMQ10" s="42"/>
      <c r="AMR10" s="42"/>
      <c r="AMS10" s="42"/>
    </row>
    <row r="11" spans="1:23 1028:1033" s="52" customFormat="1" ht="33" customHeight="1" thickBot="1">
      <c r="A11" s="254"/>
      <c r="B11" s="256"/>
      <c r="C11" s="258"/>
      <c r="D11" s="258"/>
      <c r="E11" s="273"/>
      <c r="F11" s="273"/>
      <c r="G11" s="107" t="s">
        <v>557</v>
      </c>
      <c r="H11" s="107" t="s">
        <v>558</v>
      </c>
      <c r="I11" s="107" t="s">
        <v>559</v>
      </c>
      <c r="J11" s="107" t="s">
        <v>560</v>
      </c>
      <c r="K11" s="256"/>
      <c r="L11" s="260"/>
      <c r="M11" s="56" t="s">
        <v>31</v>
      </c>
      <c r="N11" s="57" t="s">
        <v>32</v>
      </c>
      <c r="O11" s="258"/>
      <c r="P11" s="263"/>
      <c r="Q11" s="58">
        <f>Q9+Q10</f>
        <v>0</v>
      </c>
      <c r="R11" s="58">
        <f>R9+R10</f>
        <v>0</v>
      </c>
      <c r="S11" s="58">
        <f>S9+S10</f>
        <v>0</v>
      </c>
      <c r="T11" s="58">
        <f>T9+T10</f>
        <v>0</v>
      </c>
      <c r="U11" s="58">
        <f>U9+U10</f>
        <v>0</v>
      </c>
      <c r="V11" s="59">
        <f>SUM(Q11:U11)</f>
        <v>0</v>
      </c>
      <c r="W11" s="52" t="s">
        <v>50</v>
      </c>
      <c r="AMN11" s="42"/>
      <c r="AMO11" s="42"/>
      <c r="AMP11" s="42"/>
      <c r="AMQ11" s="42"/>
      <c r="AMR11" s="42"/>
      <c r="AMS11" s="42"/>
    </row>
    <row r="12" spans="1:23 1028:1033" s="40" customFormat="1" ht="19.5" thickTop="1">
      <c r="A12" s="60">
        <v>1</v>
      </c>
      <c r="B12" s="81"/>
      <c r="C12" s="81"/>
      <c r="D12" s="61"/>
      <c r="E12" s="109" t="s">
        <v>561</v>
      </c>
      <c r="F12" s="109"/>
      <c r="G12" s="155"/>
      <c r="H12" s="155"/>
      <c r="I12" s="155"/>
      <c r="J12" s="155"/>
      <c r="K12" s="110"/>
      <c r="L12" s="63"/>
      <c r="M12" s="64"/>
      <c r="N12" s="64"/>
      <c r="O12" s="64"/>
      <c r="P12" s="65"/>
    </row>
    <row r="13" spans="1:23 1028:1033" s="40" customFormat="1" ht="72" thickBot="1">
      <c r="A13" s="66" t="s">
        <v>33</v>
      </c>
      <c r="B13" s="82">
        <f>ROW()-ROW($A$12)</f>
        <v>1</v>
      </c>
      <c r="C13" s="68" t="s">
        <v>39</v>
      </c>
      <c r="D13" s="78">
        <v>1</v>
      </c>
      <c r="E13" s="1" t="s">
        <v>562</v>
      </c>
      <c r="F13" s="1" t="s">
        <v>843</v>
      </c>
      <c r="G13" s="68">
        <v>3</v>
      </c>
      <c r="H13" s="68">
        <v>0</v>
      </c>
      <c r="I13" s="68" t="b">
        <v>0</v>
      </c>
      <c r="J13" s="178"/>
      <c r="K13" s="67" t="s">
        <v>563</v>
      </c>
      <c r="L13" s="69"/>
      <c r="M13" s="70"/>
      <c r="N13" s="70"/>
      <c r="O13" s="71"/>
      <c r="P13" s="72"/>
      <c r="Q13" s="40">
        <v>1</v>
      </c>
    </row>
    <row r="14" spans="1:23 1028:1033" s="40" customFormat="1" ht="19.5" thickTop="1">
      <c r="A14" s="60">
        <v>2</v>
      </c>
      <c r="B14" s="81"/>
      <c r="C14" s="81"/>
      <c r="D14" s="61"/>
      <c r="E14" s="109" t="s">
        <v>564</v>
      </c>
      <c r="F14" s="109"/>
      <c r="G14" s="155"/>
      <c r="H14" s="155"/>
      <c r="I14" s="155"/>
      <c r="J14" s="155"/>
      <c r="K14" s="110"/>
      <c r="L14" s="63"/>
      <c r="M14" s="64"/>
      <c r="N14" s="64"/>
      <c r="O14" s="64"/>
      <c r="P14" s="65"/>
    </row>
    <row r="15" spans="1:23 1028:1033" s="40" customFormat="1" ht="24.75" thickBot="1">
      <c r="A15" s="66" t="s">
        <v>33</v>
      </c>
      <c r="B15" s="82">
        <f>ROW()-ROW($A$14)</f>
        <v>1</v>
      </c>
      <c r="C15" s="68" t="s">
        <v>39</v>
      </c>
      <c r="D15" s="78">
        <v>1</v>
      </c>
      <c r="E15" s="1" t="s">
        <v>565</v>
      </c>
      <c r="F15" s="1" t="s">
        <v>566</v>
      </c>
      <c r="G15" s="68">
        <v>3</v>
      </c>
      <c r="H15" s="68">
        <v>0</v>
      </c>
      <c r="I15" s="68" t="b">
        <v>0</v>
      </c>
      <c r="J15" s="178"/>
      <c r="K15" s="67" t="s">
        <v>567</v>
      </c>
      <c r="L15" s="69"/>
      <c r="M15" s="70"/>
      <c r="N15" s="70"/>
      <c r="O15" s="71"/>
      <c r="P15" s="72"/>
      <c r="Q15" s="40">
        <v>1</v>
      </c>
    </row>
    <row r="16" spans="1:23 1028:1033" s="40" customFormat="1" ht="19.5" thickTop="1">
      <c r="A16" s="60">
        <v>3</v>
      </c>
      <c r="B16" s="81"/>
      <c r="C16" s="81"/>
      <c r="D16" s="61"/>
      <c r="E16" s="109" t="s">
        <v>568</v>
      </c>
      <c r="F16" s="109"/>
      <c r="G16" s="155"/>
      <c r="H16" s="155"/>
      <c r="I16" s="155"/>
      <c r="J16" s="155"/>
      <c r="K16" s="110"/>
      <c r="L16" s="63"/>
      <c r="M16" s="64"/>
      <c r="N16" s="64"/>
      <c r="O16" s="64"/>
      <c r="P16" s="65"/>
    </row>
    <row r="17" spans="1:17" s="40" customFormat="1" ht="36.75" thickBot="1">
      <c r="A17" s="66" t="s">
        <v>33</v>
      </c>
      <c r="B17" s="82">
        <f>ROW()-ROW($A$16)</f>
        <v>1</v>
      </c>
      <c r="C17" s="68" t="s">
        <v>39</v>
      </c>
      <c r="D17" s="78">
        <v>2</v>
      </c>
      <c r="E17" s="1" t="s">
        <v>569</v>
      </c>
      <c r="F17" s="1" t="s">
        <v>566</v>
      </c>
      <c r="G17" s="68">
        <v>3</v>
      </c>
      <c r="H17" s="68">
        <v>0</v>
      </c>
      <c r="I17" s="68" t="b">
        <v>0</v>
      </c>
      <c r="J17" s="178"/>
      <c r="K17" s="67" t="s">
        <v>570</v>
      </c>
      <c r="L17" s="69"/>
      <c r="M17" s="70"/>
      <c r="N17" s="70"/>
      <c r="O17" s="71"/>
      <c r="P17" s="72"/>
      <c r="Q17" s="40">
        <v>1</v>
      </c>
    </row>
    <row r="18" spans="1:17" s="40" customFormat="1" ht="19.5" thickTop="1">
      <c r="A18" s="60">
        <v>4</v>
      </c>
      <c r="B18" s="81"/>
      <c r="C18" s="81"/>
      <c r="D18" s="61"/>
      <c r="E18" s="109" t="s">
        <v>571</v>
      </c>
      <c r="F18" s="109"/>
      <c r="G18" s="155"/>
      <c r="H18" s="155"/>
      <c r="I18" s="155"/>
      <c r="J18" s="155"/>
      <c r="K18" s="110"/>
      <c r="L18" s="63"/>
      <c r="M18" s="64"/>
      <c r="N18" s="64"/>
      <c r="O18" s="64"/>
      <c r="P18" s="65"/>
    </row>
    <row r="19" spans="1:17" s="40" customFormat="1" ht="48" thickBo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569</v>
      </c>
      <c r="F19" s="1" t="s">
        <v>566</v>
      </c>
      <c r="G19" s="68">
        <v>3</v>
      </c>
      <c r="H19" s="68">
        <v>0</v>
      </c>
      <c r="I19" s="68" t="b">
        <v>0</v>
      </c>
      <c r="J19" s="178"/>
      <c r="K19" s="67" t="s">
        <v>572</v>
      </c>
      <c r="L19" s="69"/>
      <c r="M19" s="70"/>
      <c r="N19" s="70"/>
      <c r="O19" s="71"/>
      <c r="P19" s="72"/>
      <c r="Q19" s="40">
        <v>1</v>
      </c>
    </row>
    <row r="20" spans="1:17" s="40" customFormat="1" ht="19.5" thickTop="1">
      <c r="A20" s="60">
        <v>5</v>
      </c>
      <c r="B20" s="81"/>
      <c r="C20" s="81"/>
      <c r="D20" s="61"/>
      <c r="E20" s="109" t="s">
        <v>573</v>
      </c>
      <c r="F20" s="109"/>
      <c r="G20" s="155"/>
      <c r="H20" s="155"/>
      <c r="I20" s="155"/>
      <c r="J20" s="155"/>
      <c r="K20" s="110"/>
      <c r="L20" s="63"/>
      <c r="M20" s="64"/>
      <c r="N20" s="64"/>
      <c r="O20" s="64"/>
      <c r="P20" s="65"/>
    </row>
    <row r="21" spans="1:17" s="40" customFormat="1">
      <c r="A21" s="66" t="s">
        <v>33</v>
      </c>
      <c r="B21" s="82">
        <f>ROW()-ROW($A$20)</f>
        <v>1</v>
      </c>
      <c r="C21" s="68" t="s">
        <v>39</v>
      </c>
      <c r="D21" s="78">
        <v>1</v>
      </c>
      <c r="E21" s="1" t="s">
        <v>574</v>
      </c>
      <c r="F21" s="1"/>
      <c r="G21" s="68">
        <v>3</v>
      </c>
      <c r="H21" s="68">
        <v>0</v>
      </c>
      <c r="I21" s="68" t="b">
        <v>0</v>
      </c>
      <c r="J21" s="181"/>
      <c r="K21" s="67" t="s">
        <v>575</v>
      </c>
      <c r="L21" s="69"/>
      <c r="M21" s="70"/>
      <c r="N21" s="70"/>
      <c r="O21" s="71"/>
      <c r="P21" s="72"/>
      <c r="Q21" s="40">
        <v>1</v>
      </c>
    </row>
    <row r="22" spans="1:17" s="40" customFormat="1" ht="48" thickBot="1">
      <c r="A22" s="66" t="s">
        <v>33</v>
      </c>
      <c r="B22" s="82">
        <f>ROW()-ROW($A$20)</f>
        <v>2</v>
      </c>
      <c r="C22" s="68" t="s">
        <v>39</v>
      </c>
      <c r="D22" s="78">
        <v>2</v>
      </c>
      <c r="E22" s="1" t="s">
        <v>576</v>
      </c>
      <c r="F22" s="1" t="s">
        <v>566</v>
      </c>
      <c r="G22" s="68">
        <v>3</v>
      </c>
      <c r="H22" s="68">
        <v>0</v>
      </c>
      <c r="I22" s="68" t="b">
        <v>0</v>
      </c>
      <c r="J22" s="179"/>
      <c r="K22" s="67" t="s">
        <v>577</v>
      </c>
      <c r="L22" s="69"/>
      <c r="M22" s="70"/>
      <c r="N22" s="70"/>
      <c r="O22" s="71"/>
      <c r="P22" s="72"/>
      <c r="Q22" s="40">
        <v>1</v>
      </c>
    </row>
    <row r="23" spans="1:17" s="40" customFormat="1" ht="19.5" thickTop="1">
      <c r="A23" s="60">
        <v>6</v>
      </c>
      <c r="B23" s="81"/>
      <c r="C23" s="81"/>
      <c r="D23" s="61"/>
      <c r="E23" s="109" t="s">
        <v>578</v>
      </c>
      <c r="F23" s="109"/>
      <c r="G23" s="155"/>
      <c r="H23" s="155"/>
      <c r="I23" s="155"/>
      <c r="J23" s="155"/>
      <c r="K23" s="110"/>
      <c r="L23" s="63"/>
      <c r="M23" s="64"/>
      <c r="N23" s="64"/>
      <c r="O23" s="64"/>
      <c r="P23" s="65"/>
    </row>
    <row r="24" spans="1:17" s="40" customFormat="1">
      <c r="A24" s="66" t="s">
        <v>33</v>
      </c>
      <c r="B24" s="82">
        <f>ROW()-ROW($A$23)</f>
        <v>1</v>
      </c>
      <c r="C24" s="68" t="s">
        <v>39</v>
      </c>
      <c r="D24" s="78">
        <v>1</v>
      </c>
      <c r="E24" s="1" t="s">
        <v>574</v>
      </c>
      <c r="F24" s="1"/>
      <c r="G24" s="68">
        <v>3</v>
      </c>
      <c r="H24" s="68">
        <v>0</v>
      </c>
      <c r="I24" s="68" t="b">
        <v>0</v>
      </c>
      <c r="J24" s="178"/>
      <c r="K24" s="213" t="s">
        <v>844</v>
      </c>
      <c r="L24" s="69"/>
      <c r="M24" s="70"/>
      <c r="N24" s="70"/>
      <c r="O24" s="71"/>
      <c r="P24" s="72"/>
      <c r="Q24" s="40">
        <v>1</v>
      </c>
    </row>
    <row r="25" spans="1:17" s="40" customFormat="1" ht="48" thickBot="1">
      <c r="A25" s="66" t="s">
        <v>33</v>
      </c>
      <c r="B25" s="82">
        <f>ROW()-ROW($A$23)</f>
        <v>2</v>
      </c>
      <c r="C25" s="68" t="s">
        <v>39</v>
      </c>
      <c r="D25" s="78">
        <v>2</v>
      </c>
      <c r="E25" s="1" t="s">
        <v>576</v>
      </c>
      <c r="F25" s="1" t="s">
        <v>566</v>
      </c>
      <c r="G25" s="68">
        <v>3</v>
      </c>
      <c r="H25" s="68">
        <v>0</v>
      </c>
      <c r="I25" s="68" t="b">
        <v>0</v>
      </c>
      <c r="J25" s="178"/>
      <c r="K25" s="67" t="s">
        <v>579</v>
      </c>
      <c r="L25" s="69"/>
      <c r="M25" s="70"/>
      <c r="N25" s="70"/>
      <c r="O25" s="71"/>
      <c r="P25" s="72"/>
      <c r="Q25" s="40">
        <v>1</v>
      </c>
    </row>
    <row r="26" spans="1:17" s="40" customFormat="1" ht="19.5" thickTop="1">
      <c r="A26" s="60">
        <v>7</v>
      </c>
      <c r="B26" s="81"/>
      <c r="C26" s="81"/>
      <c r="D26" s="61"/>
      <c r="E26" s="109" t="s">
        <v>580</v>
      </c>
      <c r="F26" s="109"/>
      <c r="G26" s="155"/>
      <c r="H26" s="155"/>
      <c r="I26" s="155"/>
      <c r="J26" s="155"/>
      <c r="K26" s="110"/>
      <c r="L26" s="63"/>
      <c r="M26" s="64"/>
      <c r="N26" s="64"/>
      <c r="O26" s="64"/>
      <c r="P26" s="65"/>
    </row>
    <row r="27" spans="1:17" s="40" customFormat="1">
      <c r="A27" s="66" t="s">
        <v>33</v>
      </c>
      <c r="B27" s="82">
        <f>ROW()-ROW($A$26)</f>
        <v>1</v>
      </c>
      <c r="C27" s="68" t="s">
        <v>39</v>
      </c>
      <c r="D27" s="78">
        <v>1</v>
      </c>
      <c r="E27" s="1" t="s">
        <v>574</v>
      </c>
      <c r="F27" s="1"/>
      <c r="G27" s="68">
        <v>3</v>
      </c>
      <c r="H27" s="68"/>
      <c r="I27" s="68"/>
      <c r="J27" s="181"/>
      <c r="K27" s="67" t="s">
        <v>581</v>
      </c>
      <c r="L27" s="69"/>
      <c r="M27" s="70"/>
      <c r="N27" s="70"/>
      <c r="O27" s="71"/>
      <c r="P27" s="72"/>
      <c r="Q27" s="40">
        <v>1</v>
      </c>
    </row>
    <row r="28" spans="1:17" s="40" customFormat="1" ht="47.25">
      <c r="A28" s="66" t="s">
        <v>33</v>
      </c>
      <c r="B28" s="82">
        <f>ROW()-ROW($A$26)</f>
        <v>2</v>
      </c>
      <c r="C28" s="68" t="s">
        <v>39</v>
      </c>
      <c r="D28" s="78">
        <v>2</v>
      </c>
      <c r="E28" s="1" t="s">
        <v>576</v>
      </c>
      <c r="F28" s="1" t="s">
        <v>566</v>
      </c>
      <c r="G28" s="68">
        <v>3</v>
      </c>
      <c r="H28" s="68">
        <v>0</v>
      </c>
      <c r="I28" s="68" t="b">
        <v>0</v>
      </c>
      <c r="J28" s="181"/>
      <c r="K28" s="67" t="s">
        <v>582</v>
      </c>
      <c r="L28" s="69"/>
      <c r="M28" s="70"/>
      <c r="N28" s="70"/>
      <c r="O28" s="71"/>
      <c r="P28" s="72"/>
      <c r="Q28" s="40">
        <v>1</v>
      </c>
    </row>
    <row r="29" spans="1:17" s="40" customFormat="1">
      <c r="A29" s="66" t="s">
        <v>33</v>
      </c>
      <c r="B29" s="82">
        <f>ROW()-ROW($A$26)</f>
        <v>3</v>
      </c>
      <c r="C29" s="68" t="s">
        <v>39</v>
      </c>
      <c r="D29" s="78">
        <v>3</v>
      </c>
      <c r="E29" s="1" t="s">
        <v>583</v>
      </c>
      <c r="F29" s="1" t="s">
        <v>553</v>
      </c>
      <c r="G29" s="68" t="s">
        <v>845</v>
      </c>
      <c r="H29" s="68">
        <v>0</v>
      </c>
      <c r="I29" s="68" t="b">
        <v>0</v>
      </c>
      <c r="J29" s="181"/>
      <c r="K29" s="67" t="s">
        <v>584</v>
      </c>
      <c r="L29" s="69"/>
      <c r="M29" s="70"/>
      <c r="N29" s="70"/>
      <c r="O29" s="71"/>
      <c r="P29" s="72"/>
      <c r="Q29" s="40">
        <v>1</v>
      </c>
    </row>
    <row r="30" spans="1:17" s="40" customFormat="1" ht="36" thickBot="1">
      <c r="A30" s="66" t="s">
        <v>33</v>
      </c>
      <c r="B30" s="82">
        <f>ROW()-ROW($A$26)</f>
        <v>4</v>
      </c>
      <c r="C30" s="68" t="s">
        <v>39</v>
      </c>
      <c r="D30" s="78">
        <v>4</v>
      </c>
      <c r="E30" s="1" t="s">
        <v>576</v>
      </c>
      <c r="F30" s="1" t="s">
        <v>566</v>
      </c>
      <c r="G30" s="68">
        <v>7</v>
      </c>
      <c r="H30" s="68">
        <v>0</v>
      </c>
      <c r="I30" s="68" t="b">
        <v>0</v>
      </c>
      <c r="J30" s="183"/>
      <c r="K30" s="67" t="s">
        <v>585</v>
      </c>
      <c r="L30" s="69"/>
      <c r="M30" s="70"/>
      <c r="N30" s="70"/>
      <c r="O30" s="71"/>
      <c r="P30" s="72"/>
      <c r="Q30" s="40">
        <v>1</v>
      </c>
    </row>
    <row r="31" spans="1:17" s="40" customFormat="1" ht="19.5" thickTop="1">
      <c r="A31" s="60">
        <v>8</v>
      </c>
      <c r="B31" s="81"/>
      <c r="C31" s="81"/>
      <c r="D31" s="61"/>
      <c r="E31" s="109" t="s">
        <v>586</v>
      </c>
      <c r="F31" s="109"/>
      <c r="G31" s="155"/>
      <c r="H31" s="155"/>
      <c r="I31" s="155"/>
      <c r="J31" s="177"/>
      <c r="K31" s="110"/>
      <c r="L31" s="63"/>
      <c r="M31" s="64"/>
      <c r="N31" s="64"/>
      <c r="O31" s="64"/>
      <c r="P31" s="65"/>
    </row>
    <row r="32" spans="1:17" s="40" customFormat="1" ht="64.900000000000006" customHeight="1">
      <c r="A32" s="66" t="s">
        <v>33</v>
      </c>
      <c r="B32" s="82">
        <f>ROW()-ROW($A$31)</f>
        <v>1</v>
      </c>
      <c r="C32" s="68" t="s">
        <v>39</v>
      </c>
      <c r="D32" s="78">
        <v>1</v>
      </c>
      <c r="E32" s="1" t="s">
        <v>587</v>
      </c>
      <c r="F32" s="1" t="s">
        <v>588</v>
      </c>
      <c r="G32" s="68">
        <v>7</v>
      </c>
      <c r="H32" s="181"/>
      <c r="I32" s="68" t="b">
        <v>0</v>
      </c>
      <c r="J32" s="181"/>
      <c r="K32" s="67" t="s">
        <v>604</v>
      </c>
      <c r="L32" s="69"/>
      <c r="M32" s="70"/>
      <c r="N32" s="70"/>
      <c r="O32" s="71"/>
      <c r="P32" s="72"/>
      <c r="Q32" s="40">
        <v>1</v>
      </c>
    </row>
    <row r="33" spans="1:17" s="40" customFormat="1" ht="26.25" customHeight="1">
      <c r="A33" s="66" t="s">
        <v>33</v>
      </c>
      <c r="B33" s="82">
        <f>ROW()-ROW($A$31)</f>
        <v>2</v>
      </c>
      <c r="C33" s="68" t="s">
        <v>39</v>
      </c>
      <c r="D33" s="78">
        <v>2</v>
      </c>
      <c r="E33" s="1" t="s">
        <v>589</v>
      </c>
      <c r="F33" s="1"/>
      <c r="G33" s="68">
        <v>7</v>
      </c>
      <c r="H33" s="181"/>
      <c r="I33" s="68" t="b">
        <v>0</v>
      </c>
      <c r="J33" s="181"/>
      <c r="K33" s="67" t="s">
        <v>590</v>
      </c>
      <c r="L33" s="69"/>
      <c r="M33" s="70"/>
      <c r="N33" s="70"/>
      <c r="O33" s="71"/>
      <c r="P33" s="72"/>
      <c r="Q33" s="40">
        <v>1</v>
      </c>
    </row>
    <row r="34" spans="1:17" s="40" customFormat="1">
      <c r="A34" s="66" t="s">
        <v>33</v>
      </c>
      <c r="B34" s="82">
        <f>ROW()-ROW($A$31)</f>
        <v>3</v>
      </c>
      <c r="C34" s="68" t="s">
        <v>39</v>
      </c>
      <c r="D34" s="78">
        <v>3</v>
      </c>
      <c r="E34" s="1" t="s">
        <v>591</v>
      </c>
      <c r="F34" s="1"/>
      <c r="G34" s="68">
        <v>7</v>
      </c>
      <c r="H34" s="182"/>
      <c r="I34" s="68" t="b">
        <v>0</v>
      </c>
      <c r="J34" s="181"/>
      <c r="K34" s="67" t="s">
        <v>592</v>
      </c>
      <c r="L34" s="69"/>
      <c r="M34" s="70"/>
      <c r="N34" s="70"/>
      <c r="O34" s="71"/>
      <c r="P34" s="72"/>
      <c r="Q34" s="40">
        <v>1</v>
      </c>
    </row>
    <row r="35" spans="1:17" s="40" customFormat="1" ht="24.75" thickBot="1">
      <c r="A35" s="66" t="s">
        <v>33</v>
      </c>
      <c r="B35" s="82">
        <f>ROW()-ROW($A$31)</f>
        <v>4</v>
      </c>
      <c r="C35" s="68" t="s">
        <v>39</v>
      </c>
      <c r="D35" s="78">
        <v>4</v>
      </c>
      <c r="E35" s="1" t="s">
        <v>576</v>
      </c>
      <c r="F35" s="1" t="s">
        <v>566</v>
      </c>
      <c r="G35" s="68">
        <v>7</v>
      </c>
      <c r="H35" s="179"/>
      <c r="I35" s="68" t="b">
        <v>0</v>
      </c>
      <c r="J35" s="179"/>
      <c r="K35" s="67" t="s">
        <v>593</v>
      </c>
      <c r="L35" s="69"/>
      <c r="M35" s="70"/>
      <c r="N35" s="70"/>
      <c r="O35" s="71"/>
      <c r="P35" s="72"/>
      <c r="Q35" s="40">
        <v>1</v>
      </c>
    </row>
    <row r="36" spans="1:17" s="40" customFormat="1" ht="19.5" thickTop="1">
      <c r="A36" s="60">
        <v>9</v>
      </c>
      <c r="B36" s="81"/>
      <c r="C36" s="81"/>
      <c r="D36" s="61"/>
      <c r="E36" s="109" t="s">
        <v>594</v>
      </c>
      <c r="F36" s="109"/>
      <c r="G36" s="155"/>
      <c r="H36" s="155"/>
      <c r="I36" s="155"/>
      <c r="J36" s="155"/>
      <c r="K36" s="110"/>
      <c r="L36" s="63"/>
      <c r="M36" s="64"/>
      <c r="N36" s="64"/>
      <c r="O36" s="64"/>
      <c r="P36" s="65"/>
    </row>
    <row r="37" spans="1:17" s="40" customFormat="1">
      <c r="A37" s="66" t="s">
        <v>33</v>
      </c>
      <c r="B37" s="82">
        <f>ROW()-ROW($A$36)</f>
        <v>1</v>
      </c>
      <c r="C37" s="68" t="s">
        <v>39</v>
      </c>
      <c r="D37" s="78">
        <v>1</v>
      </c>
      <c r="E37" s="1" t="s">
        <v>589</v>
      </c>
      <c r="F37" s="1"/>
      <c r="G37" s="68">
        <v>7</v>
      </c>
      <c r="H37" s="181"/>
      <c r="I37" s="68" t="b">
        <v>0</v>
      </c>
      <c r="J37" s="181"/>
      <c r="K37" s="67" t="s">
        <v>595</v>
      </c>
      <c r="L37" s="69"/>
      <c r="M37" s="70"/>
      <c r="N37" s="70"/>
      <c r="O37" s="71"/>
      <c r="P37" s="72"/>
      <c r="Q37" s="40">
        <v>1</v>
      </c>
    </row>
    <row r="38" spans="1:17" s="40" customFormat="1" ht="15.75" thickBot="1">
      <c r="A38" s="66" t="s">
        <v>33</v>
      </c>
      <c r="B38" s="82">
        <f>ROW()-ROW($A$36)</f>
        <v>2</v>
      </c>
      <c r="C38" s="68" t="s">
        <v>39</v>
      </c>
      <c r="D38" s="78">
        <v>2</v>
      </c>
      <c r="E38" s="1" t="s">
        <v>591</v>
      </c>
      <c r="F38" s="1"/>
      <c r="G38" s="68">
        <v>7</v>
      </c>
      <c r="H38" s="179"/>
      <c r="I38" s="68" t="b">
        <v>0</v>
      </c>
      <c r="J38" s="179"/>
      <c r="K38" s="67" t="s">
        <v>596</v>
      </c>
      <c r="L38" s="69"/>
      <c r="M38" s="70"/>
      <c r="N38" s="70"/>
      <c r="O38" s="71"/>
      <c r="P38" s="72"/>
      <c r="Q38" s="40">
        <v>1</v>
      </c>
    </row>
    <row r="39" spans="1:17" s="40" customFormat="1" ht="19.5" thickTop="1">
      <c r="A39" s="60">
        <v>10</v>
      </c>
      <c r="B39" s="81"/>
      <c r="C39" s="81"/>
      <c r="D39" s="61"/>
      <c r="E39" s="109" t="s">
        <v>597</v>
      </c>
      <c r="F39" s="109"/>
      <c r="G39" s="155"/>
      <c r="H39" s="155"/>
      <c r="I39" s="155"/>
      <c r="J39" s="155"/>
      <c r="K39" s="110"/>
      <c r="L39" s="63"/>
      <c r="M39" s="64"/>
      <c r="N39" s="64"/>
      <c r="O39" s="64"/>
      <c r="P39" s="65"/>
    </row>
    <row r="40" spans="1:17" s="40" customFormat="1">
      <c r="A40" s="66" t="s">
        <v>33</v>
      </c>
      <c r="B40" s="82">
        <f>ROW()-ROW($A$39)</f>
        <v>1</v>
      </c>
      <c r="C40" s="68" t="s">
        <v>39</v>
      </c>
      <c r="D40" s="78">
        <v>1</v>
      </c>
      <c r="E40" s="1" t="s">
        <v>583</v>
      </c>
      <c r="F40" s="1" t="s">
        <v>554</v>
      </c>
      <c r="G40" s="68" t="s">
        <v>846</v>
      </c>
      <c r="H40" s="180"/>
      <c r="I40" s="68" t="b">
        <v>0</v>
      </c>
      <c r="J40" s="181"/>
      <c r="K40" s="67" t="s">
        <v>584</v>
      </c>
      <c r="L40" s="69"/>
      <c r="M40" s="70"/>
      <c r="N40" s="70"/>
      <c r="O40" s="71"/>
      <c r="P40" s="72"/>
      <c r="Q40" s="40">
        <v>1</v>
      </c>
    </row>
    <row r="41" spans="1:17" s="40" customFormat="1" ht="15.75" thickBot="1">
      <c r="A41" s="66" t="s">
        <v>33</v>
      </c>
      <c r="B41" s="82">
        <f>ROW()-ROW($A$39)</f>
        <v>2</v>
      </c>
      <c r="C41" s="68" t="s">
        <v>39</v>
      </c>
      <c r="D41" s="78">
        <v>2</v>
      </c>
      <c r="E41" s="1" t="s">
        <v>576</v>
      </c>
      <c r="F41" s="1" t="s">
        <v>566</v>
      </c>
      <c r="G41" s="68" t="s">
        <v>846</v>
      </c>
      <c r="H41" s="179"/>
      <c r="I41" s="68" t="b">
        <v>0</v>
      </c>
      <c r="J41" s="179"/>
      <c r="K41" s="67" t="s">
        <v>596</v>
      </c>
      <c r="L41" s="69"/>
      <c r="M41" s="70"/>
      <c r="N41" s="70"/>
      <c r="O41" s="71"/>
      <c r="P41" s="72"/>
      <c r="Q41" s="40">
        <v>1</v>
      </c>
    </row>
    <row r="42" spans="1:17" s="40" customFormat="1" ht="19.5" thickTop="1">
      <c r="A42" s="60">
        <v>11</v>
      </c>
      <c r="B42" s="81"/>
      <c r="C42" s="81"/>
      <c r="D42" s="61"/>
      <c r="E42" s="109" t="s">
        <v>598</v>
      </c>
      <c r="F42" s="109"/>
      <c r="G42" s="155"/>
      <c r="H42" s="155"/>
      <c r="I42" s="155"/>
      <c r="J42" s="155"/>
      <c r="K42" s="110"/>
      <c r="L42" s="63"/>
      <c r="M42" s="64"/>
      <c r="N42" s="64"/>
      <c r="O42" s="64"/>
      <c r="P42" s="65"/>
    </row>
    <row r="43" spans="1:17" s="40" customFormat="1" ht="24.75" thickBot="1">
      <c r="A43" s="66" t="s">
        <v>33</v>
      </c>
      <c r="B43" s="82">
        <f>ROW()-ROW($A$42)</f>
        <v>1</v>
      </c>
      <c r="C43" s="68" t="s">
        <v>39</v>
      </c>
      <c r="D43" s="78">
        <v>2</v>
      </c>
      <c r="E43" s="1" t="s">
        <v>576</v>
      </c>
      <c r="F43" s="1" t="s">
        <v>566</v>
      </c>
      <c r="G43" s="68">
        <v>5</v>
      </c>
      <c r="H43" s="178"/>
      <c r="I43" s="68" t="b">
        <v>0</v>
      </c>
      <c r="J43" s="178"/>
      <c r="K43" s="67" t="s">
        <v>599</v>
      </c>
      <c r="L43" s="69"/>
      <c r="M43" s="70"/>
      <c r="N43" s="70"/>
      <c r="O43" s="71"/>
      <c r="P43" s="72"/>
      <c r="Q43" s="40">
        <v>1</v>
      </c>
    </row>
    <row r="44" spans="1:17" s="40" customFormat="1" ht="19.5" thickTop="1">
      <c r="A44" s="60">
        <v>12</v>
      </c>
      <c r="B44" s="81"/>
      <c r="C44" s="81"/>
      <c r="D44" s="61"/>
      <c r="E44" s="109" t="s">
        <v>600</v>
      </c>
      <c r="F44" s="109"/>
      <c r="G44" s="155"/>
      <c r="H44" s="155"/>
      <c r="I44" s="155"/>
      <c r="J44" s="155"/>
      <c r="K44" s="110"/>
      <c r="L44" s="63"/>
      <c r="M44" s="64"/>
      <c r="N44" s="64"/>
      <c r="O44" s="64"/>
      <c r="P44" s="65"/>
    </row>
    <row r="45" spans="1:17" s="40" customFormat="1" ht="35.25">
      <c r="A45" s="66" t="s">
        <v>33</v>
      </c>
      <c r="B45" s="82">
        <f>ROW()-ROW($A$44)</f>
        <v>1</v>
      </c>
      <c r="C45" s="68" t="s">
        <v>39</v>
      </c>
      <c r="D45" s="78">
        <v>1</v>
      </c>
      <c r="E45" s="1" t="s">
        <v>601</v>
      </c>
      <c r="F45" s="1" t="s">
        <v>602</v>
      </c>
      <c r="G45" s="68">
        <v>5</v>
      </c>
      <c r="H45" s="181"/>
      <c r="I45" s="68" t="b">
        <v>0</v>
      </c>
      <c r="J45" s="181"/>
      <c r="K45" s="67" t="s">
        <v>773</v>
      </c>
      <c r="L45" s="69"/>
      <c r="M45" s="70"/>
      <c r="N45" s="70"/>
      <c r="O45" s="71"/>
      <c r="P45" s="72"/>
      <c r="Q45" s="40">
        <v>1</v>
      </c>
    </row>
    <row r="46" spans="1:17" s="40" customFormat="1" ht="15.75" thickBot="1">
      <c r="A46" s="66" t="s">
        <v>33</v>
      </c>
      <c r="B46" s="82">
        <f>ROW()-ROW($A$44)</f>
        <v>2</v>
      </c>
      <c r="C46" s="68" t="s">
        <v>39</v>
      </c>
      <c r="D46" s="78">
        <v>2</v>
      </c>
      <c r="E46" s="1" t="s">
        <v>576</v>
      </c>
      <c r="F46" s="1" t="s">
        <v>566</v>
      </c>
      <c r="G46" s="68">
        <v>5</v>
      </c>
      <c r="H46" s="178"/>
      <c r="I46" s="68" t="b">
        <v>0</v>
      </c>
      <c r="J46" s="178"/>
      <c r="K46" s="67" t="s">
        <v>603</v>
      </c>
      <c r="L46" s="69"/>
      <c r="M46" s="70"/>
      <c r="N46" s="70"/>
      <c r="O46" s="71"/>
      <c r="P46" s="72"/>
      <c r="Q46" s="40">
        <v>1</v>
      </c>
    </row>
    <row r="47" spans="1:17" s="40" customFormat="1" ht="19.5" thickTop="1">
      <c r="A47" s="60">
        <v>13</v>
      </c>
      <c r="B47" s="81"/>
      <c r="C47" s="81"/>
      <c r="D47" s="61"/>
      <c r="E47" s="103" t="s">
        <v>847</v>
      </c>
      <c r="F47" s="120"/>
      <c r="G47" s="155"/>
      <c r="H47" s="155"/>
      <c r="I47" s="155"/>
      <c r="J47" s="155"/>
      <c r="K47" s="121"/>
      <c r="L47" s="63"/>
      <c r="M47" s="64"/>
      <c r="N47" s="64"/>
      <c r="O47" s="64"/>
      <c r="P47" s="65"/>
    </row>
    <row r="48" spans="1:17" s="40" customFormat="1" ht="35.25">
      <c r="A48" s="66" t="s">
        <v>33</v>
      </c>
      <c r="B48" s="82">
        <f>ROW()-ROW($A$47)</f>
        <v>1</v>
      </c>
      <c r="C48" s="68" t="s">
        <v>39</v>
      </c>
      <c r="D48" s="78">
        <v>1</v>
      </c>
      <c r="E48" s="212" t="s">
        <v>849</v>
      </c>
      <c r="F48" s="1"/>
      <c r="G48" s="68">
        <v>5</v>
      </c>
      <c r="H48" s="181"/>
      <c r="I48" s="68" t="b">
        <v>0</v>
      </c>
      <c r="J48" s="181"/>
      <c r="K48" s="67" t="s">
        <v>773</v>
      </c>
      <c r="L48" s="69"/>
      <c r="M48" s="70"/>
      <c r="N48" s="70"/>
      <c r="O48" s="71"/>
      <c r="P48" s="72"/>
      <c r="Q48" s="40">
        <v>1</v>
      </c>
    </row>
    <row r="49" spans="1:17" s="40" customFormat="1" ht="15.75" thickBot="1">
      <c r="A49" s="66" t="s">
        <v>33</v>
      </c>
      <c r="B49" s="82">
        <f>ROW()-ROW($A$47)</f>
        <v>2</v>
      </c>
      <c r="C49" s="68" t="s">
        <v>39</v>
      </c>
      <c r="D49" s="78">
        <v>2</v>
      </c>
      <c r="E49" s="212" t="s">
        <v>848</v>
      </c>
      <c r="F49" s="1"/>
      <c r="G49" s="68">
        <v>5</v>
      </c>
      <c r="H49" s="178"/>
      <c r="I49" s="68" t="b">
        <v>0</v>
      </c>
      <c r="J49" s="178"/>
      <c r="K49" s="67" t="s">
        <v>603</v>
      </c>
      <c r="L49" s="69"/>
      <c r="M49" s="70"/>
      <c r="N49" s="70"/>
      <c r="O49" s="71"/>
      <c r="P49" s="72"/>
      <c r="Q49" s="40">
        <v>1</v>
      </c>
    </row>
    <row r="50" spans="1:17" s="40" customFormat="1" ht="19.5" thickTop="1">
      <c r="A50" s="60">
        <v>14</v>
      </c>
      <c r="B50" s="81"/>
      <c r="C50" s="81"/>
      <c r="D50" s="61"/>
      <c r="E50" s="109" t="s">
        <v>774</v>
      </c>
      <c r="F50" s="109"/>
      <c r="G50" s="155"/>
      <c r="H50" s="155"/>
      <c r="I50" s="155"/>
      <c r="J50" s="155"/>
      <c r="K50" s="110"/>
      <c r="L50" s="63"/>
      <c r="M50" s="64"/>
      <c r="N50" s="64"/>
      <c r="O50" s="64"/>
      <c r="P50" s="65"/>
    </row>
    <row r="51" spans="1:17" s="40" customFormat="1">
      <c r="A51" s="66" t="s">
        <v>33</v>
      </c>
      <c r="B51" s="82">
        <f>ROW()-ROW($A$50)</f>
        <v>1</v>
      </c>
      <c r="C51" s="68" t="s">
        <v>39</v>
      </c>
      <c r="D51" s="78">
        <v>1</v>
      </c>
      <c r="E51" s="1" t="s">
        <v>589</v>
      </c>
      <c r="F51" s="1"/>
      <c r="G51" s="68">
        <v>5</v>
      </c>
      <c r="H51" s="181"/>
      <c r="I51" s="68" t="b">
        <v>0</v>
      </c>
      <c r="J51" s="181"/>
      <c r="K51" s="67" t="s">
        <v>595</v>
      </c>
      <c r="L51" s="69"/>
      <c r="M51" s="70"/>
      <c r="N51" s="70"/>
      <c r="O51" s="71"/>
      <c r="P51" s="72"/>
      <c r="Q51" s="40">
        <v>1</v>
      </c>
    </row>
    <row r="52" spans="1:17" s="40" customFormat="1" ht="15.75" thickBot="1">
      <c r="A52" s="66" t="s">
        <v>33</v>
      </c>
      <c r="B52" s="82">
        <f>ROW()-ROW($A$50)</f>
        <v>2</v>
      </c>
      <c r="C52" s="68" t="s">
        <v>39</v>
      </c>
      <c r="D52" s="78">
        <v>2</v>
      </c>
      <c r="E52" s="1" t="s">
        <v>591</v>
      </c>
      <c r="F52" s="1"/>
      <c r="G52" s="68">
        <v>5</v>
      </c>
      <c r="H52" s="179"/>
      <c r="I52" s="68" t="b">
        <v>0</v>
      </c>
      <c r="J52" s="179"/>
      <c r="K52" s="67" t="s">
        <v>603</v>
      </c>
      <c r="L52" s="69"/>
      <c r="M52" s="70"/>
      <c r="N52" s="70"/>
      <c r="O52" s="71"/>
      <c r="P52" s="72"/>
      <c r="Q52" s="40">
        <v>1</v>
      </c>
    </row>
    <row r="53" spans="1:17" s="40" customFormat="1" ht="19.5" thickTop="1">
      <c r="A53" s="60">
        <v>15</v>
      </c>
      <c r="B53" s="81"/>
      <c r="C53" s="81"/>
      <c r="D53" s="61"/>
      <c r="E53" s="109" t="s">
        <v>777</v>
      </c>
      <c r="F53" s="109"/>
      <c r="G53" s="155"/>
      <c r="H53" s="155"/>
      <c r="I53" s="155"/>
      <c r="J53" s="155"/>
      <c r="K53" s="110"/>
      <c r="L53" s="63"/>
      <c r="M53" s="64"/>
      <c r="N53" s="64"/>
      <c r="O53" s="64"/>
      <c r="P53" s="65"/>
    </row>
    <row r="54" spans="1:17" s="40" customFormat="1">
      <c r="A54" s="66" t="s">
        <v>34</v>
      </c>
      <c r="B54" s="82">
        <f>ROW()-ROW($A$53)</f>
        <v>1</v>
      </c>
      <c r="C54" s="68" t="s">
        <v>39</v>
      </c>
      <c r="D54" s="78">
        <v>1</v>
      </c>
      <c r="E54" s="1" t="s">
        <v>775</v>
      </c>
      <c r="F54" s="1" t="s">
        <v>778</v>
      </c>
      <c r="G54" s="68">
        <v>5</v>
      </c>
      <c r="H54" s="181"/>
      <c r="I54" s="68" t="b">
        <v>1</v>
      </c>
      <c r="J54" s="181"/>
      <c r="K54" s="67"/>
      <c r="L54" s="69"/>
      <c r="M54" s="70"/>
      <c r="N54" s="70"/>
      <c r="O54" s="71"/>
      <c r="P54" s="72"/>
      <c r="Q54" s="40">
        <v>1</v>
      </c>
    </row>
    <row r="55" spans="1:17" s="40" customFormat="1" ht="24.75" thickBot="1">
      <c r="A55" s="66" t="s">
        <v>34</v>
      </c>
      <c r="B55" s="82">
        <f>ROW()-ROW($A$53)</f>
        <v>2</v>
      </c>
      <c r="C55" s="68" t="s">
        <v>39</v>
      </c>
      <c r="D55" s="78">
        <v>2</v>
      </c>
      <c r="E55" s="1" t="s">
        <v>576</v>
      </c>
      <c r="F55" s="1" t="s">
        <v>566</v>
      </c>
      <c r="G55" s="68">
        <v>5</v>
      </c>
      <c r="H55" s="179"/>
      <c r="I55" s="68" t="b">
        <v>1</v>
      </c>
      <c r="J55" s="179"/>
      <c r="K55" s="67" t="s">
        <v>772</v>
      </c>
      <c r="L55" s="69"/>
      <c r="M55" s="70"/>
      <c r="N55" s="70"/>
      <c r="O55" s="71"/>
      <c r="P55" s="72"/>
      <c r="Q55" s="40">
        <v>1</v>
      </c>
    </row>
    <row r="56" spans="1:17" s="40" customFormat="1" ht="19.5" thickTop="1">
      <c r="A56" s="60">
        <v>16</v>
      </c>
      <c r="B56" s="81"/>
      <c r="C56" s="81"/>
      <c r="D56" s="61"/>
      <c r="E56" s="109" t="s">
        <v>779</v>
      </c>
      <c r="F56" s="109"/>
      <c r="G56" s="155"/>
      <c r="H56" s="155"/>
      <c r="I56" s="155"/>
      <c r="J56" s="155"/>
      <c r="K56" s="110"/>
      <c r="L56" s="63"/>
      <c r="M56" s="64"/>
      <c r="N56" s="64"/>
      <c r="O56" s="64"/>
      <c r="P56" s="65"/>
    </row>
    <row r="57" spans="1:17" s="40" customFormat="1">
      <c r="A57" s="66" t="s">
        <v>34</v>
      </c>
      <c r="B57" s="82">
        <f>ROW()-ROW($A$56)</f>
        <v>1</v>
      </c>
      <c r="C57" s="68" t="s">
        <v>39</v>
      </c>
      <c r="D57" s="78">
        <v>1</v>
      </c>
      <c r="E57" s="1" t="s">
        <v>775</v>
      </c>
      <c r="F57" s="1" t="s">
        <v>778</v>
      </c>
      <c r="G57" s="68">
        <v>5</v>
      </c>
      <c r="H57" s="181"/>
      <c r="I57" s="68" t="b">
        <v>1</v>
      </c>
      <c r="J57" s="181"/>
      <c r="K57" s="67"/>
      <c r="L57" s="69"/>
      <c r="M57" s="70"/>
      <c r="N57" s="70"/>
      <c r="O57" s="71"/>
      <c r="P57" s="72"/>
      <c r="Q57" s="40">
        <v>1</v>
      </c>
    </row>
    <row r="58" spans="1:17" s="40" customFormat="1" ht="35.25">
      <c r="A58" s="66" t="s">
        <v>34</v>
      </c>
      <c r="B58" s="82">
        <f>ROW()-ROW($A$56)</f>
        <v>2</v>
      </c>
      <c r="C58" s="68" t="s">
        <v>39</v>
      </c>
      <c r="D58" s="78">
        <v>2</v>
      </c>
      <c r="E58" s="1" t="s">
        <v>776</v>
      </c>
      <c r="F58" s="1" t="s">
        <v>566</v>
      </c>
      <c r="G58" s="68">
        <v>5</v>
      </c>
      <c r="H58" s="181"/>
      <c r="I58" s="68" t="b">
        <v>1</v>
      </c>
      <c r="J58" s="181"/>
      <c r="K58" s="67" t="s">
        <v>780</v>
      </c>
      <c r="L58" s="69"/>
      <c r="M58" s="70"/>
      <c r="N58" s="70"/>
      <c r="O58" s="71"/>
      <c r="P58" s="72"/>
      <c r="Q58" s="40">
        <v>1</v>
      </c>
    </row>
    <row r="59" spans="1:17" s="40" customFormat="1" ht="24.75" thickBot="1">
      <c r="A59" s="66" t="s">
        <v>34</v>
      </c>
      <c r="B59" s="82">
        <f>ROW()-ROW($A$56)</f>
        <v>3</v>
      </c>
      <c r="C59" s="68" t="s">
        <v>39</v>
      </c>
      <c r="D59" s="78">
        <v>3</v>
      </c>
      <c r="E59" s="1" t="s">
        <v>576</v>
      </c>
      <c r="F59" s="1" t="s">
        <v>566</v>
      </c>
      <c r="G59" s="68">
        <v>5</v>
      </c>
      <c r="H59" s="179"/>
      <c r="I59" s="68" t="b">
        <v>1</v>
      </c>
      <c r="J59" s="179"/>
      <c r="K59" s="67" t="s">
        <v>781</v>
      </c>
      <c r="L59" s="69"/>
      <c r="M59" s="70"/>
      <c r="N59" s="70"/>
      <c r="O59" s="71"/>
      <c r="P59" s="72"/>
      <c r="Q59" s="40">
        <v>1</v>
      </c>
    </row>
    <row r="60" spans="1:17" s="52" customFormat="1" ht="15.75" thickTop="1">
      <c r="A60" s="74"/>
      <c r="B60" s="83"/>
      <c r="C60" s="83"/>
      <c r="D60" s="74"/>
      <c r="E60" s="74"/>
      <c r="F60" s="74"/>
      <c r="G60" s="156"/>
      <c r="H60" s="156"/>
      <c r="I60" s="156"/>
      <c r="J60" s="156"/>
      <c r="K60" s="74"/>
      <c r="L60" s="75"/>
      <c r="M60" s="74"/>
      <c r="N60" s="76"/>
      <c r="O60" s="74"/>
      <c r="P60" s="74"/>
    </row>
  </sheetData>
  <dataConsolidate/>
  <mergeCells count="12">
    <mergeCell ref="F10:F11"/>
    <mergeCell ref="A10:A11"/>
    <mergeCell ref="B10:B11"/>
    <mergeCell ref="C10:C11"/>
    <mergeCell ref="D10:D11"/>
    <mergeCell ref="E10:E11"/>
    <mergeCell ref="P10:P11"/>
    <mergeCell ref="G10:I10"/>
    <mergeCell ref="K10:K11"/>
    <mergeCell ref="L10:L11"/>
    <mergeCell ref="M10:N10"/>
    <mergeCell ref="O10:O11"/>
  </mergeCells>
  <phoneticPr fontId="2"/>
  <conditionalFormatting sqref="B12:B59">
    <cfRule type="expression" dxfId="159" priority="1076">
      <formula>$A12="SKIP_NEW"</formula>
    </cfRule>
    <cfRule type="expression" dxfId="158" priority="1077">
      <formula>$T12=1</formula>
    </cfRule>
    <cfRule type="expression" dxfId="157" priority="1078">
      <formula>$S12=1</formula>
    </cfRule>
    <cfRule type="expression" dxfId="156" priority="1079">
      <formula>$R12=1</formula>
    </cfRule>
    <cfRule type="expression" dxfId="155" priority="1080">
      <formula>$Q12=1</formula>
    </cfRule>
  </conditionalFormatting>
  <dataValidations count="4">
    <dataValidation type="list" allowBlank="1" showInputMessage="1" showErrorMessage="1" sqref="A13 A15 A19 A27:A30 A17 A24:A25 A21:A22 A32:A35 A37:A38 A40:A41 A57:A59 A48:A49 A51:A52 A54:A55 A43 A45:A46">
      <formula1>"NEW,SKIP_NEW,SKIP_OLD"</formula1>
      <formula2>0</formula2>
    </dataValidation>
    <dataValidation type="list" allowBlank="1" showInputMessage="1" showErrorMessage="1" sqref="N13 N15 N19 N27:N30 N17 N24:N25 N21:N22 N32:N35 N37:N38 N40:N41 N57:N59 N48:N49 N51:N52 N54:N55 N43 N45:N46">
      <formula1>"○,△,×,×→〇,－"</formula1>
    </dataValidation>
    <dataValidation showDropDown="1" showInputMessage="1" showErrorMessage="1" sqref="N12 N16 N14 N18 N20 N23 N26 N31 N36 N39 N42 N44 N50 N53 N56 N47"/>
    <dataValidation type="list" allowBlank="1" showInputMessage="1" showErrorMessage="1" sqref="C13 C15 C19 C27:C30 C17 C24:C25 C21:C22 C32:C35 C37:C38 C40:C41 C57:C59 C48:C49 C51:C52 C54:C55 C43 C45:C46">
      <formula1>"正常,異常"</formula1>
    </dataValidation>
  </dataValidations>
  <hyperlinks>
    <hyperlink ref="A6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Normal="100" workbookViewId="0">
      <selection activeCell="I6" sqref="I6"/>
    </sheetView>
  </sheetViews>
  <sheetFormatPr defaultColWidth="8.75" defaultRowHeight="12"/>
  <cols>
    <col min="1" max="1" width="11.625" style="158" customWidth="1"/>
    <col min="2" max="2" width="17.75" style="159" customWidth="1"/>
    <col min="3" max="3" width="10.75" style="161" bestFit="1" customWidth="1"/>
    <col min="4" max="4" width="11.625" style="161" customWidth="1"/>
    <col min="5" max="5" width="2.375" style="161" bestFit="1" customWidth="1"/>
    <col min="6" max="6" width="3.25" style="161" bestFit="1" customWidth="1"/>
    <col min="7" max="8" width="11.625" style="162" customWidth="1"/>
    <col min="9" max="9" width="3.25" style="163" customWidth="1"/>
    <col min="10" max="11" width="11.625" style="163" customWidth="1"/>
    <col min="12" max="12" width="3" style="163" bestFit="1" customWidth="1"/>
    <col min="13" max="13" width="3.875" style="163" bestFit="1" customWidth="1"/>
    <col min="14" max="14" width="7.5" style="163" bestFit="1" customWidth="1"/>
    <col min="15" max="15" width="10.75" style="163" bestFit="1" customWidth="1"/>
    <col min="16" max="16" width="3.5" style="163" customWidth="1"/>
    <col min="17" max="18" width="11.625" style="163" customWidth="1"/>
    <col min="19" max="19" width="3" style="163" bestFit="1" customWidth="1"/>
    <col min="20" max="20" width="3.875" style="163" bestFit="1" customWidth="1"/>
    <col min="21" max="21" width="7.5" style="163" bestFit="1" customWidth="1"/>
    <col min="22" max="22" width="10.75" style="163" bestFit="1" customWidth="1"/>
    <col min="23" max="1024" width="11.625" style="163" customWidth="1"/>
    <col min="1025" max="16384" width="8.75" style="163"/>
  </cols>
  <sheetData>
    <row r="1" spans="1:22">
      <c r="C1" s="160" t="s">
        <v>540</v>
      </c>
      <c r="J1" s="163" t="s">
        <v>541</v>
      </c>
      <c r="Q1" s="163" t="s">
        <v>542</v>
      </c>
    </row>
    <row r="3" spans="1:22" ht="12.75">
      <c r="A3" s="164">
        <v>25569</v>
      </c>
      <c r="B3" s="165" t="s">
        <v>543</v>
      </c>
      <c r="C3" s="166">
        <v>7</v>
      </c>
      <c r="D3" s="166">
        <v>11</v>
      </c>
      <c r="E3" s="167" t="s">
        <v>544</v>
      </c>
      <c r="F3" s="167" t="s">
        <v>545</v>
      </c>
      <c r="G3" s="168" t="s">
        <v>546</v>
      </c>
      <c r="H3" s="168" t="s">
        <v>547</v>
      </c>
      <c r="J3" s="166">
        <v>11</v>
      </c>
      <c r="K3" s="166">
        <v>5</v>
      </c>
      <c r="L3" s="167" t="s">
        <v>544</v>
      </c>
      <c r="M3" s="167" t="s">
        <v>545</v>
      </c>
      <c r="N3" s="167" t="s">
        <v>546</v>
      </c>
      <c r="O3" s="167" t="s">
        <v>547</v>
      </c>
      <c r="Q3" s="166">
        <v>5</v>
      </c>
      <c r="R3" s="166">
        <v>7</v>
      </c>
      <c r="S3" s="167" t="s">
        <v>544</v>
      </c>
      <c r="T3" s="167" t="s">
        <v>545</v>
      </c>
      <c r="U3" s="167" t="s">
        <v>546</v>
      </c>
      <c r="V3" s="167" t="s">
        <v>547</v>
      </c>
    </row>
    <row r="4" spans="1:22" ht="12.75">
      <c r="A4" s="158">
        <v>43922</v>
      </c>
      <c r="B4" s="167">
        <f>_xlfn.DAYS(A4,$A$3)</f>
        <v>18353</v>
      </c>
      <c r="C4" s="162">
        <f>MOD((_xlfn.DAYS(A4,$A$3)), $C$3)</f>
        <v>6</v>
      </c>
      <c r="D4" s="162"/>
      <c r="H4" s="162">
        <v>6</v>
      </c>
      <c r="J4" s="162"/>
      <c r="K4" s="162"/>
      <c r="L4" s="162"/>
      <c r="M4" s="162"/>
      <c r="N4" s="161"/>
      <c r="O4" s="161"/>
      <c r="Q4" s="162"/>
      <c r="R4" s="162"/>
      <c r="S4" s="162"/>
      <c r="T4" s="162"/>
      <c r="U4" s="161"/>
      <c r="V4" s="161"/>
    </row>
    <row r="5" spans="1:22" ht="12.75">
      <c r="A5" s="158">
        <v>43923</v>
      </c>
      <c r="B5" s="167">
        <f t="shared" ref="B5:B33" si="0">_xlfn.DAYS(A5,$A$3)</f>
        <v>18354</v>
      </c>
      <c r="C5" s="162">
        <f t="shared" ref="C5:C33" si="1">MOD((_xlfn.DAYS(A5,$A$3)), $C$3)</f>
        <v>0</v>
      </c>
      <c r="D5" s="162"/>
      <c r="H5" s="162">
        <v>0</v>
      </c>
      <c r="J5" s="168" t="s">
        <v>548</v>
      </c>
      <c r="K5" s="162"/>
      <c r="L5" s="162"/>
      <c r="M5" s="162"/>
      <c r="N5" s="161"/>
      <c r="O5" s="161"/>
      <c r="Q5" s="162"/>
      <c r="R5" s="162"/>
      <c r="S5" s="162"/>
      <c r="T5" s="162"/>
      <c r="U5" s="161"/>
      <c r="V5" s="161"/>
    </row>
    <row r="6" spans="1:22" ht="12.75">
      <c r="A6" s="158">
        <v>43924</v>
      </c>
      <c r="B6" s="167">
        <f t="shared" si="0"/>
        <v>18355</v>
      </c>
      <c r="C6" s="169">
        <f>MOD((_xlfn.DAYS(A6,$A$3)), $C$3)</f>
        <v>1</v>
      </c>
      <c r="D6" s="170">
        <f t="shared" ref="D6:D33" si="2">MOD((_xlfn.DAYS(A6,$A$3)), $D$3)</f>
        <v>7</v>
      </c>
      <c r="E6" s="161">
        <f>MOD(B6+($D$3-$C$3+3), $C$3)</f>
        <v>1</v>
      </c>
      <c r="F6" s="161">
        <f t="shared" ref="F6:F33" si="3">MOD(_xlfn.DAYS(A6,$A$3), $D$3)</f>
        <v>7</v>
      </c>
      <c r="G6" s="171">
        <f>MOD(E6-F6+$D$3, $D$3)</f>
        <v>5</v>
      </c>
      <c r="H6" s="169">
        <f>MOD(_xlfn.DAYS(A6,$A$3)+G6,$D$3)</f>
        <v>1</v>
      </c>
      <c r="J6" s="172">
        <v>1</v>
      </c>
      <c r="K6" s="172"/>
      <c r="L6" s="172"/>
      <c r="M6" s="172"/>
      <c r="N6" s="162"/>
      <c r="O6" s="162"/>
      <c r="Q6" s="172"/>
      <c r="R6" s="172"/>
      <c r="S6" s="172"/>
      <c r="T6" s="172"/>
      <c r="U6" s="172"/>
      <c r="V6" s="172"/>
    </row>
    <row r="7" spans="1:22" ht="12.75">
      <c r="A7" s="158">
        <v>43925</v>
      </c>
      <c r="B7" s="167">
        <f t="shared" si="0"/>
        <v>18356</v>
      </c>
      <c r="C7" s="162">
        <f t="shared" si="1"/>
        <v>2</v>
      </c>
      <c r="D7" s="162">
        <f t="shared" si="2"/>
        <v>8</v>
      </c>
      <c r="E7" s="161">
        <f t="shared" ref="E7:E33" si="4">MOD(B7+($D$3-$C$3+3), $C$3)</f>
        <v>2</v>
      </c>
      <c r="F7" s="161">
        <f t="shared" si="3"/>
        <v>8</v>
      </c>
      <c r="G7" s="162">
        <f>$G$6</f>
        <v>5</v>
      </c>
      <c r="H7" s="162">
        <f t="shared" ref="H7:H33" si="5">MOD(_xlfn.DAYS(A7,$A$3)+G7,$D$3)</f>
        <v>2</v>
      </c>
      <c r="J7" s="162">
        <v>2</v>
      </c>
      <c r="K7" s="162">
        <f>MOD((_xlfn.DAYS(A7,$A$3)), $K$3)</f>
        <v>1</v>
      </c>
      <c r="L7" s="162"/>
      <c r="M7" s="162"/>
      <c r="N7" s="162"/>
      <c r="O7" s="162"/>
      <c r="Q7" s="162"/>
      <c r="R7" s="172"/>
      <c r="S7" s="162"/>
      <c r="T7" s="162"/>
      <c r="U7" s="162"/>
      <c r="V7" s="172"/>
    </row>
    <row r="8" spans="1:22" ht="12.75">
      <c r="A8" s="158">
        <v>43926</v>
      </c>
      <c r="B8" s="167">
        <f t="shared" si="0"/>
        <v>18357</v>
      </c>
      <c r="C8" s="162">
        <f t="shared" si="1"/>
        <v>3</v>
      </c>
      <c r="D8" s="162">
        <f t="shared" si="2"/>
        <v>9</v>
      </c>
      <c r="E8" s="161">
        <f t="shared" si="4"/>
        <v>3</v>
      </c>
      <c r="F8" s="161">
        <f t="shared" si="3"/>
        <v>9</v>
      </c>
      <c r="G8" s="162">
        <f t="shared" ref="G8:G33" si="6">$G$6</f>
        <v>5</v>
      </c>
      <c r="H8" s="162">
        <f t="shared" si="5"/>
        <v>3</v>
      </c>
      <c r="J8" s="162">
        <v>3</v>
      </c>
      <c r="K8" s="162">
        <f t="shared" ref="K8:K33" si="7">MOD((_xlfn.DAYS(A8,$A$3)), $K$3)</f>
        <v>2</v>
      </c>
      <c r="L8" s="162"/>
      <c r="M8" s="162"/>
      <c r="N8" s="162"/>
      <c r="O8" s="162"/>
      <c r="Q8" s="162"/>
      <c r="R8" s="172"/>
      <c r="S8" s="162"/>
      <c r="T8" s="162"/>
      <c r="U8" s="162"/>
      <c r="V8" s="172"/>
    </row>
    <row r="9" spans="1:22" ht="12.75">
      <c r="A9" s="158">
        <v>43927</v>
      </c>
      <c r="B9" s="167">
        <f t="shared" si="0"/>
        <v>18358</v>
      </c>
      <c r="C9" s="162">
        <f t="shared" si="1"/>
        <v>4</v>
      </c>
      <c r="D9" s="162">
        <f t="shared" si="2"/>
        <v>10</v>
      </c>
      <c r="E9" s="161">
        <f t="shared" si="4"/>
        <v>4</v>
      </c>
      <c r="F9" s="161">
        <f t="shared" si="3"/>
        <v>10</v>
      </c>
      <c r="G9" s="162">
        <f t="shared" si="6"/>
        <v>5</v>
      </c>
      <c r="H9" s="162">
        <f t="shared" si="5"/>
        <v>4</v>
      </c>
      <c r="J9" s="162">
        <v>4</v>
      </c>
      <c r="K9" s="162">
        <f t="shared" si="7"/>
        <v>3</v>
      </c>
      <c r="L9" s="162"/>
      <c r="M9" s="162"/>
      <c r="N9" s="162"/>
      <c r="O9" s="162"/>
      <c r="Q9" s="162"/>
      <c r="R9" s="172"/>
      <c r="S9" s="162"/>
      <c r="T9" s="162"/>
      <c r="U9" s="162"/>
      <c r="V9" s="172"/>
    </row>
    <row r="10" spans="1:22" ht="12.75">
      <c r="A10" s="158">
        <v>43928</v>
      </c>
      <c r="B10" s="167">
        <f t="shared" si="0"/>
        <v>18359</v>
      </c>
      <c r="C10" s="162">
        <f t="shared" si="1"/>
        <v>5</v>
      </c>
      <c r="D10" s="162">
        <f t="shared" si="2"/>
        <v>0</v>
      </c>
      <c r="E10" s="161">
        <f t="shared" si="4"/>
        <v>5</v>
      </c>
      <c r="F10" s="161">
        <f t="shared" si="3"/>
        <v>0</v>
      </c>
      <c r="G10" s="162">
        <f t="shared" si="6"/>
        <v>5</v>
      </c>
      <c r="H10" s="162">
        <f t="shared" si="5"/>
        <v>5</v>
      </c>
      <c r="J10" s="162">
        <v>5</v>
      </c>
      <c r="K10" s="162">
        <f t="shared" si="7"/>
        <v>4</v>
      </c>
      <c r="L10" s="162"/>
      <c r="M10" s="162"/>
      <c r="N10" s="162"/>
      <c r="O10" s="162"/>
      <c r="Q10" s="162"/>
      <c r="R10" s="172"/>
      <c r="S10" s="162"/>
      <c r="T10" s="162"/>
      <c r="U10" s="162"/>
      <c r="V10" s="172"/>
    </row>
    <row r="11" spans="1:22" ht="12.75">
      <c r="A11" s="158">
        <v>43929</v>
      </c>
      <c r="B11" s="167">
        <f t="shared" si="0"/>
        <v>18360</v>
      </c>
      <c r="C11" s="162">
        <f t="shared" si="1"/>
        <v>6</v>
      </c>
      <c r="D11" s="162">
        <f t="shared" si="2"/>
        <v>1</v>
      </c>
      <c r="E11" s="161">
        <f t="shared" si="4"/>
        <v>6</v>
      </c>
      <c r="F11" s="161">
        <f t="shared" si="3"/>
        <v>1</v>
      </c>
      <c r="G11" s="162">
        <f t="shared" si="6"/>
        <v>5</v>
      </c>
      <c r="H11" s="162">
        <f t="shared" si="5"/>
        <v>6</v>
      </c>
      <c r="J11" s="162">
        <v>6</v>
      </c>
      <c r="K11" s="162">
        <f t="shared" si="7"/>
        <v>0</v>
      </c>
      <c r="L11" s="162"/>
      <c r="M11" s="162"/>
      <c r="N11" s="162"/>
      <c r="O11" s="162"/>
      <c r="Q11" s="162"/>
      <c r="R11" s="172"/>
      <c r="S11" s="162"/>
      <c r="T11" s="162"/>
      <c r="U11" s="162"/>
      <c r="V11" s="172"/>
    </row>
    <row r="12" spans="1:22" ht="12.75">
      <c r="A12" s="158">
        <v>43930</v>
      </c>
      <c r="B12" s="167">
        <f t="shared" si="0"/>
        <v>18361</v>
      </c>
      <c r="C12" s="162">
        <f t="shared" si="1"/>
        <v>0</v>
      </c>
      <c r="D12" s="162">
        <f t="shared" si="2"/>
        <v>2</v>
      </c>
      <c r="E12" s="161">
        <f t="shared" si="4"/>
        <v>0</v>
      </c>
      <c r="F12" s="161">
        <f t="shared" si="3"/>
        <v>2</v>
      </c>
      <c r="G12" s="162">
        <f t="shared" si="6"/>
        <v>5</v>
      </c>
      <c r="H12" s="162">
        <f t="shared" si="5"/>
        <v>7</v>
      </c>
      <c r="J12" s="162">
        <v>7</v>
      </c>
      <c r="K12" s="162">
        <f t="shared" si="7"/>
        <v>1</v>
      </c>
      <c r="L12" s="162"/>
      <c r="M12" s="162"/>
      <c r="N12" s="162"/>
      <c r="O12" s="162"/>
      <c r="Q12" s="162"/>
      <c r="R12" s="172"/>
      <c r="S12" s="162"/>
      <c r="T12" s="162"/>
      <c r="U12" s="162"/>
      <c r="V12" s="172"/>
    </row>
    <row r="13" spans="1:22" ht="12.75">
      <c r="A13" s="158">
        <v>43931</v>
      </c>
      <c r="B13" s="167">
        <f t="shared" si="0"/>
        <v>18362</v>
      </c>
      <c r="C13" s="162">
        <f t="shared" si="1"/>
        <v>1</v>
      </c>
      <c r="D13" s="172">
        <f t="shared" si="2"/>
        <v>3</v>
      </c>
      <c r="E13" s="161">
        <f t="shared" si="4"/>
        <v>1</v>
      </c>
      <c r="F13" s="161">
        <f t="shared" si="3"/>
        <v>3</v>
      </c>
      <c r="G13" s="162">
        <f t="shared" si="6"/>
        <v>5</v>
      </c>
      <c r="H13" s="162">
        <f t="shared" si="5"/>
        <v>8</v>
      </c>
      <c r="J13" s="162">
        <v>8</v>
      </c>
      <c r="K13" s="162">
        <f t="shared" si="7"/>
        <v>2</v>
      </c>
      <c r="L13" s="162"/>
      <c r="M13" s="162"/>
      <c r="N13" s="162"/>
      <c r="O13" s="162"/>
      <c r="Q13" s="162"/>
      <c r="R13" s="172"/>
      <c r="S13" s="162"/>
      <c r="T13" s="162"/>
      <c r="U13" s="162"/>
      <c r="V13" s="172"/>
    </row>
    <row r="14" spans="1:22" ht="12.75">
      <c r="A14" s="158">
        <v>43932</v>
      </c>
      <c r="B14" s="167">
        <f t="shared" si="0"/>
        <v>18363</v>
      </c>
      <c r="C14" s="162">
        <f t="shared" si="1"/>
        <v>2</v>
      </c>
      <c r="D14" s="162">
        <f t="shared" si="2"/>
        <v>4</v>
      </c>
      <c r="E14" s="161">
        <f t="shared" si="4"/>
        <v>2</v>
      </c>
      <c r="F14" s="161">
        <f t="shared" si="3"/>
        <v>4</v>
      </c>
      <c r="G14" s="162">
        <f t="shared" si="6"/>
        <v>5</v>
      </c>
      <c r="H14" s="162">
        <f t="shared" si="5"/>
        <v>9</v>
      </c>
      <c r="J14" s="162">
        <v>9</v>
      </c>
      <c r="K14" s="162">
        <f t="shared" si="7"/>
        <v>3</v>
      </c>
      <c r="L14" s="162"/>
      <c r="M14" s="162"/>
      <c r="N14" s="162"/>
      <c r="O14" s="172"/>
      <c r="Q14" s="162"/>
      <c r="R14" s="172"/>
      <c r="S14" s="162"/>
      <c r="T14" s="162"/>
      <c r="U14" s="162"/>
      <c r="V14" s="172"/>
    </row>
    <row r="15" spans="1:22" ht="12.75">
      <c r="A15" s="158">
        <v>43933</v>
      </c>
      <c r="B15" s="167">
        <f t="shared" si="0"/>
        <v>18364</v>
      </c>
      <c r="C15" s="162">
        <f t="shared" si="1"/>
        <v>3</v>
      </c>
      <c r="D15" s="162">
        <f>MOD((_xlfn.DAYS(A15,$A$3)), $D$3)</f>
        <v>5</v>
      </c>
      <c r="E15" s="161">
        <f t="shared" si="4"/>
        <v>3</v>
      </c>
      <c r="F15" s="161">
        <f t="shared" si="3"/>
        <v>5</v>
      </c>
      <c r="G15" s="162">
        <f t="shared" si="6"/>
        <v>5</v>
      </c>
      <c r="H15" s="162">
        <f t="shared" si="5"/>
        <v>10</v>
      </c>
      <c r="J15" s="162">
        <v>10</v>
      </c>
      <c r="K15" s="162">
        <f t="shared" si="7"/>
        <v>4</v>
      </c>
      <c r="L15" s="167"/>
      <c r="M15" s="167"/>
      <c r="N15" s="167"/>
      <c r="O15" s="167" t="s">
        <v>549</v>
      </c>
      <c r="Q15" s="162"/>
      <c r="R15" s="172"/>
      <c r="S15" s="162"/>
      <c r="T15" s="162"/>
      <c r="U15" s="162"/>
      <c r="V15" s="172"/>
    </row>
    <row r="16" spans="1:22" ht="12.75">
      <c r="A16" s="158">
        <v>43934</v>
      </c>
      <c r="B16" s="167">
        <f t="shared" si="0"/>
        <v>18365</v>
      </c>
      <c r="C16" s="162">
        <f t="shared" si="1"/>
        <v>4</v>
      </c>
      <c r="D16" s="162">
        <f>MOD((_xlfn.DAYS(A16,$A$3)), $D$3)</f>
        <v>6</v>
      </c>
      <c r="E16" s="161">
        <f t="shared" si="4"/>
        <v>4</v>
      </c>
      <c r="F16" s="161">
        <f t="shared" si="3"/>
        <v>6</v>
      </c>
      <c r="G16" s="162">
        <f t="shared" si="6"/>
        <v>5</v>
      </c>
      <c r="H16" s="162">
        <f t="shared" si="5"/>
        <v>0</v>
      </c>
      <c r="J16" s="173">
        <v>0</v>
      </c>
      <c r="K16" s="162">
        <f>MOD((_xlfn.DAYS(A16,$A$3)), $K$3)</f>
        <v>0</v>
      </c>
      <c r="L16" s="172"/>
      <c r="M16" s="174"/>
      <c r="N16" s="172"/>
      <c r="O16" s="173">
        <v>0</v>
      </c>
      <c r="Q16" s="174"/>
      <c r="R16" s="174"/>
      <c r="S16" s="172"/>
      <c r="T16" s="174"/>
      <c r="U16" s="172"/>
      <c r="V16" s="174"/>
    </row>
    <row r="17" spans="1:22" ht="12.75">
      <c r="A17" s="158">
        <v>43935</v>
      </c>
      <c r="B17" s="167">
        <f t="shared" si="0"/>
        <v>18366</v>
      </c>
      <c r="C17" s="162">
        <f t="shared" si="1"/>
        <v>5</v>
      </c>
      <c r="D17" s="162">
        <f t="shared" si="2"/>
        <v>7</v>
      </c>
      <c r="E17" s="161">
        <f t="shared" si="4"/>
        <v>5</v>
      </c>
      <c r="F17" s="161">
        <f t="shared" si="3"/>
        <v>7</v>
      </c>
      <c r="G17" s="162">
        <f t="shared" si="6"/>
        <v>5</v>
      </c>
      <c r="H17" s="162">
        <f t="shared" si="5"/>
        <v>1</v>
      </c>
      <c r="J17" s="175">
        <v>1</v>
      </c>
      <c r="K17" s="162">
        <f t="shared" si="7"/>
        <v>1</v>
      </c>
      <c r="L17" s="172"/>
      <c r="M17" s="172"/>
      <c r="N17" s="172"/>
      <c r="O17" s="175">
        <v>1</v>
      </c>
      <c r="Q17" s="172"/>
      <c r="R17" s="174"/>
      <c r="S17" s="172"/>
      <c r="T17" s="172"/>
      <c r="U17" s="172"/>
      <c r="V17" s="172"/>
    </row>
    <row r="18" spans="1:22" ht="12.75">
      <c r="A18" s="158">
        <v>43936</v>
      </c>
      <c r="B18" s="167">
        <f t="shared" si="0"/>
        <v>18367</v>
      </c>
      <c r="C18" s="162">
        <f t="shared" si="1"/>
        <v>6</v>
      </c>
      <c r="D18" s="162">
        <f t="shared" si="2"/>
        <v>8</v>
      </c>
      <c r="E18" s="161">
        <f t="shared" si="4"/>
        <v>6</v>
      </c>
      <c r="F18" s="161">
        <f t="shared" si="3"/>
        <v>8</v>
      </c>
      <c r="G18" s="162">
        <f t="shared" si="6"/>
        <v>5</v>
      </c>
      <c r="H18" s="162">
        <f t="shared" si="5"/>
        <v>2</v>
      </c>
      <c r="J18" s="175">
        <v>2</v>
      </c>
      <c r="K18" s="162">
        <f t="shared" si="7"/>
        <v>2</v>
      </c>
      <c r="L18" s="172"/>
      <c r="M18" s="172"/>
      <c r="N18" s="172"/>
      <c r="O18" s="175">
        <v>2</v>
      </c>
      <c r="Q18" s="172"/>
      <c r="R18" s="174"/>
      <c r="S18" s="172"/>
      <c r="T18" s="172"/>
      <c r="U18" s="172"/>
      <c r="V18" s="172"/>
    </row>
    <row r="19" spans="1:22" ht="12.75">
      <c r="A19" s="158">
        <v>43937</v>
      </c>
      <c r="B19" s="167">
        <f t="shared" si="0"/>
        <v>18368</v>
      </c>
      <c r="C19" s="162">
        <f t="shared" si="1"/>
        <v>0</v>
      </c>
      <c r="D19" s="162">
        <f t="shared" si="2"/>
        <v>9</v>
      </c>
      <c r="E19" s="161">
        <f t="shared" si="4"/>
        <v>0</v>
      </c>
      <c r="F19" s="161">
        <f t="shared" si="3"/>
        <v>9</v>
      </c>
      <c r="G19" s="162">
        <f t="shared" si="6"/>
        <v>5</v>
      </c>
      <c r="H19" s="162">
        <f t="shared" si="5"/>
        <v>3</v>
      </c>
      <c r="J19" s="175">
        <v>3</v>
      </c>
      <c r="K19" s="162">
        <f t="shared" si="7"/>
        <v>3</v>
      </c>
      <c r="L19" s="167" t="s">
        <v>544</v>
      </c>
      <c r="M19" s="167" t="s">
        <v>545</v>
      </c>
      <c r="N19" s="167" t="s">
        <v>546</v>
      </c>
      <c r="O19" s="175">
        <v>3</v>
      </c>
      <c r="Q19" s="168" t="s">
        <v>550</v>
      </c>
      <c r="R19" s="174"/>
      <c r="S19" s="172"/>
      <c r="T19" s="172"/>
      <c r="U19" s="172"/>
      <c r="V19" s="172"/>
    </row>
    <row r="20" spans="1:22" ht="12.75">
      <c r="A20" s="158">
        <v>43938</v>
      </c>
      <c r="B20" s="167">
        <f t="shared" si="0"/>
        <v>18369</v>
      </c>
      <c r="C20" s="162">
        <f t="shared" si="1"/>
        <v>1</v>
      </c>
      <c r="D20" s="172">
        <f t="shared" si="2"/>
        <v>10</v>
      </c>
      <c r="E20" s="161">
        <f t="shared" si="4"/>
        <v>1</v>
      </c>
      <c r="F20" s="161">
        <f t="shared" si="3"/>
        <v>10</v>
      </c>
      <c r="G20" s="162">
        <f t="shared" si="6"/>
        <v>5</v>
      </c>
      <c r="H20" s="162">
        <f>MOD(_xlfn.DAYS(A20,$A$3)+G20,$D$3)</f>
        <v>4</v>
      </c>
      <c r="J20" s="169">
        <v>4</v>
      </c>
      <c r="K20" s="169">
        <f t="shared" si="7"/>
        <v>4</v>
      </c>
      <c r="L20" s="162">
        <f>MOD(B20+($K$3-$J$3+0), $J$3)</f>
        <v>4</v>
      </c>
      <c r="M20" s="162">
        <f t="shared" ref="M20:M33" si="8">MOD(_xlfn.DAYS(A20,$A$3), $K$3)</f>
        <v>4</v>
      </c>
      <c r="N20" s="171">
        <f>MOD(L20-M20+$K$3, $K$3)</f>
        <v>0</v>
      </c>
      <c r="O20" s="169">
        <f t="shared" ref="O20:O33" si="9">MOD(_xlfn.DAYS(A20,$A$3)+N20,$K$3)</f>
        <v>4</v>
      </c>
      <c r="Q20" s="174">
        <v>4</v>
      </c>
      <c r="R20" s="176"/>
      <c r="S20" s="172"/>
      <c r="T20" s="172"/>
      <c r="U20" s="176"/>
      <c r="V20" s="167" t="s">
        <v>551</v>
      </c>
    </row>
    <row r="21" spans="1:22" ht="12.75">
      <c r="A21" s="158">
        <v>43939</v>
      </c>
      <c r="B21" s="167">
        <f t="shared" si="0"/>
        <v>18370</v>
      </c>
      <c r="C21" s="162">
        <f t="shared" si="1"/>
        <v>2</v>
      </c>
      <c r="D21" s="162">
        <f t="shared" si="2"/>
        <v>0</v>
      </c>
      <c r="E21" s="161">
        <f t="shared" si="4"/>
        <v>2</v>
      </c>
      <c r="F21" s="161">
        <f t="shared" si="3"/>
        <v>0</v>
      </c>
      <c r="G21" s="162">
        <f t="shared" si="6"/>
        <v>5</v>
      </c>
      <c r="H21" s="162">
        <f t="shared" si="5"/>
        <v>5</v>
      </c>
      <c r="J21" s="162"/>
      <c r="K21" s="172">
        <f t="shared" si="7"/>
        <v>0</v>
      </c>
      <c r="L21" s="162">
        <f t="shared" ref="L21:L33" si="10">MOD(B21+($K$3-$J$3+0), $J$3)</f>
        <v>5</v>
      </c>
      <c r="M21" s="162">
        <f t="shared" si="8"/>
        <v>0</v>
      </c>
      <c r="N21" s="162">
        <f>$N$20</f>
        <v>0</v>
      </c>
      <c r="O21" s="172">
        <f t="shared" si="9"/>
        <v>0</v>
      </c>
      <c r="Q21" s="175">
        <v>0</v>
      </c>
      <c r="R21" s="166"/>
      <c r="S21" s="167"/>
      <c r="T21" s="167"/>
      <c r="U21" s="167"/>
      <c r="V21" s="175">
        <v>0</v>
      </c>
    </row>
    <row r="22" spans="1:22" ht="12.75">
      <c r="A22" s="158">
        <v>43940</v>
      </c>
      <c r="B22" s="167">
        <f t="shared" si="0"/>
        <v>18371</v>
      </c>
      <c r="C22" s="162">
        <f t="shared" si="1"/>
        <v>3</v>
      </c>
      <c r="D22" s="162">
        <f t="shared" si="2"/>
        <v>1</v>
      </c>
      <c r="E22" s="161">
        <f t="shared" si="4"/>
        <v>3</v>
      </c>
      <c r="F22" s="161">
        <f t="shared" si="3"/>
        <v>1</v>
      </c>
      <c r="G22" s="162">
        <f t="shared" si="6"/>
        <v>5</v>
      </c>
      <c r="H22" s="162">
        <f t="shared" si="5"/>
        <v>6</v>
      </c>
      <c r="J22" s="162"/>
      <c r="K22" s="172">
        <f t="shared" si="7"/>
        <v>1</v>
      </c>
      <c r="L22" s="162">
        <f t="shared" si="10"/>
        <v>6</v>
      </c>
      <c r="M22" s="162">
        <f t="shared" si="8"/>
        <v>1</v>
      </c>
      <c r="N22" s="162">
        <f t="shared" ref="N22:N33" si="11">$N$20</f>
        <v>0</v>
      </c>
      <c r="O22" s="172">
        <f t="shared" si="9"/>
        <v>1</v>
      </c>
      <c r="Q22" s="175">
        <v>1</v>
      </c>
      <c r="R22" s="174"/>
      <c r="S22" s="172"/>
      <c r="T22" s="172"/>
      <c r="U22" s="162"/>
      <c r="V22" s="175">
        <v>1</v>
      </c>
    </row>
    <row r="23" spans="1:22" ht="12.75">
      <c r="A23" s="158">
        <v>43941</v>
      </c>
      <c r="B23" s="167">
        <f t="shared" si="0"/>
        <v>18372</v>
      </c>
      <c r="C23" s="162">
        <f t="shared" si="1"/>
        <v>4</v>
      </c>
      <c r="D23" s="162">
        <f t="shared" si="2"/>
        <v>2</v>
      </c>
      <c r="E23" s="161">
        <f t="shared" si="4"/>
        <v>4</v>
      </c>
      <c r="F23" s="161">
        <f t="shared" si="3"/>
        <v>2</v>
      </c>
      <c r="G23" s="162">
        <f t="shared" si="6"/>
        <v>5</v>
      </c>
      <c r="H23" s="162">
        <f t="shared" si="5"/>
        <v>7</v>
      </c>
      <c r="J23" s="162"/>
      <c r="K23" s="172">
        <f t="shared" si="7"/>
        <v>2</v>
      </c>
      <c r="L23" s="162">
        <f t="shared" si="10"/>
        <v>7</v>
      </c>
      <c r="M23" s="162">
        <f t="shared" si="8"/>
        <v>2</v>
      </c>
      <c r="N23" s="162">
        <f t="shared" si="11"/>
        <v>0</v>
      </c>
      <c r="O23" s="172">
        <f t="shared" si="9"/>
        <v>2</v>
      </c>
      <c r="Q23" s="175">
        <v>2</v>
      </c>
      <c r="R23" s="174"/>
      <c r="S23" s="172"/>
      <c r="T23" s="172"/>
      <c r="U23" s="162"/>
      <c r="V23" s="175">
        <v>2</v>
      </c>
    </row>
    <row r="24" spans="1:22" ht="12.75">
      <c r="A24" s="158">
        <v>43942</v>
      </c>
      <c r="B24" s="167">
        <f t="shared" si="0"/>
        <v>18373</v>
      </c>
      <c r="C24" s="162">
        <f t="shared" si="1"/>
        <v>5</v>
      </c>
      <c r="D24" s="162">
        <f t="shared" si="2"/>
        <v>3</v>
      </c>
      <c r="E24" s="161">
        <f t="shared" si="4"/>
        <v>5</v>
      </c>
      <c r="F24" s="161">
        <f t="shared" si="3"/>
        <v>3</v>
      </c>
      <c r="G24" s="162">
        <f t="shared" si="6"/>
        <v>5</v>
      </c>
      <c r="H24" s="162">
        <f t="shared" si="5"/>
        <v>8</v>
      </c>
      <c r="J24" s="162"/>
      <c r="K24" s="172">
        <f t="shared" si="7"/>
        <v>3</v>
      </c>
      <c r="L24" s="162">
        <f t="shared" si="10"/>
        <v>8</v>
      </c>
      <c r="M24" s="162">
        <f t="shared" si="8"/>
        <v>3</v>
      </c>
      <c r="N24" s="162">
        <f t="shared" si="11"/>
        <v>0</v>
      </c>
      <c r="O24" s="172">
        <f t="shared" si="9"/>
        <v>3</v>
      </c>
      <c r="Q24" s="175">
        <v>3</v>
      </c>
      <c r="R24" s="166">
        <v>7</v>
      </c>
      <c r="S24" s="167" t="s">
        <v>544</v>
      </c>
      <c r="T24" s="167" t="s">
        <v>545</v>
      </c>
      <c r="U24" s="167" t="s">
        <v>546</v>
      </c>
      <c r="V24" s="175">
        <v>3</v>
      </c>
    </row>
    <row r="25" spans="1:22" ht="12.75">
      <c r="A25" s="158">
        <v>43943</v>
      </c>
      <c r="B25" s="167">
        <f t="shared" si="0"/>
        <v>18374</v>
      </c>
      <c r="C25" s="162">
        <f t="shared" si="1"/>
        <v>6</v>
      </c>
      <c r="D25" s="162">
        <f t="shared" si="2"/>
        <v>4</v>
      </c>
      <c r="E25" s="161">
        <f t="shared" si="4"/>
        <v>6</v>
      </c>
      <c r="F25" s="161">
        <f t="shared" si="3"/>
        <v>4</v>
      </c>
      <c r="G25" s="162">
        <f t="shared" si="6"/>
        <v>5</v>
      </c>
      <c r="H25" s="162">
        <f t="shared" si="5"/>
        <v>9</v>
      </c>
      <c r="J25" s="162"/>
      <c r="K25" s="172">
        <f t="shared" si="7"/>
        <v>4</v>
      </c>
      <c r="L25" s="162">
        <f t="shared" si="10"/>
        <v>9</v>
      </c>
      <c r="M25" s="162">
        <f t="shared" si="8"/>
        <v>4</v>
      </c>
      <c r="N25" s="162">
        <f t="shared" si="11"/>
        <v>0</v>
      </c>
      <c r="O25" s="172">
        <f t="shared" si="9"/>
        <v>4</v>
      </c>
      <c r="Q25" s="169">
        <v>4</v>
      </c>
      <c r="R25" s="169">
        <f>MOD((_xlfn.DAYS(A25,$A$3)), $R$3)</f>
        <v>6</v>
      </c>
      <c r="S25" s="172">
        <f>MOD(B25+($R$3-$Q$3+3), $Q$3)</f>
        <v>4</v>
      </c>
      <c r="T25" s="172">
        <f>MOD(_xlfn.DAYS(A25,$A$3), $R$3)</f>
        <v>6</v>
      </c>
      <c r="U25" s="171">
        <f>MOD(S25-T25+$R$3, $R$3)</f>
        <v>5</v>
      </c>
      <c r="V25" s="169">
        <f>MOD(_xlfn.DAYS(A25,$A$3)+U25,$R$3)</f>
        <v>4</v>
      </c>
    </row>
    <row r="26" spans="1:22" ht="12.75">
      <c r="A26" s="158">
        <v>43944</v>
      </c>
      <c r="B26" s="167">
        <f t="shared" si="0"/>
        <v>18375</v>
      </c>
      <c r="C26" s="162">
        <f t="shared" si="1"/>
        <v>0</v>
      </c>
      <c r="D26" s="162">
        <f t="shared" si="2"/>
        <v>5</v>
      </c>
      <c r="E26" s="161">
        <f t="shared" si="4"/>
        <v>0</v>
      </c>
      <c r="F26" s="161">
        <f t="shared" si="3"/>
        <v>5</v>
      </c>
      <c r="G26" s="162">
        <f t="shared" si="6"/>
        <v>5</v>
      </c>
      <c r="H26" s="162">
        <f t="shared" si="5"/>
        <v>10</v>
      </c>
      <c r="J26" s="162"/>
      <c r="K26" s="172">
        <f t="shared" si="7"/>
        <v>0</v>
      </c>
      <c r="L26" s="162">
        <f t="shared" si="10"/>
        <v>10</v>
      </c>
      <c r="M26" s="162">
        <f t="shared" si="8"/>
        <v>0</v>
      </c>
      <c r="N26" s="162">
        <f t="shared" si="11"/>
        <v>0</v>
      </c>
      <c r="O26" s="172">
        <f t="shared" si="9"/>
        <v>0</v>
      </c>
      <c r="Q26" s="162"/>
      <c r="R26" s="174">
        <f t="shared" ref="R26:R33" si="12">MOD((_xlfn.DAYS(A26,$A$3)), $R$3)</f>
        <v>0</v>
      </c>
      <c r="S26" s="172">
        <f t="shared" ref="S26:S33" si="13">MOD(B26+($R$3-$Q$3), $Q$3)</f>
        <v>2</v>
      </c>
      <c r="T26" s="172">
        <f t="shared" ref="T26:T33" si="14">MOD(_xlfn.DAYS(A26,$A$3), $R$3)</f>
        <v>0</v>
      </c>
      <c r="U26" s="162">
        <f>$U$25</f>
        <v>5</v>
      </c>
      <c r="V26" s="174">
        <f t="shared" ref="V26:V33" si="15">MOD(_xlfn.DAYS(A26,$A$3)+U26,$R$3)</f>
        <v>5</v>
      </c>
    </row>
    <row r="27" spans="1:22" ht="12.75">
      <c r="A27" s="158">
        <v>43945</v>
      </c>
      <c r="B27" s="167">
        <f t="shared" si="0"/>
        <v>18376</v>
      </c>
      <c r="C27" s="162">
        <f t="shared" si="1"/>
        <v>1</v>
      </c>
      <c r="D27" s="172">
        <f t="shared" si="2"/>
        <v>6</v>
      </c>
      <c r="E27" s="161">
        <f t="shared" si="4"/>
        <v>1</v>
      </c>
      <c r="F27" s="161">
        <f t="shared" si="3"/>
        <v>6</v>
      </c>
      <c r="G27" s="162">
        <f t="shared" si="6"/>
        <v>5</v>
      </c>
      <c r="H27" s="162">
        <f t="shared" si="5"/>
        <v>0</v>
      </c>
      <c r="J27" s="162"/>
      <c r="K27" s="172">
        <f>MOD((_xlfn.DAYS(A27,$A$3)), $K$3)</f>
        <v>1</v>
      </c>
      <c r="L27" s="162">
        <f t="shared" si="10"/>
        <v>0</v>
      </c>
      <c r="M27" s="162">
        <f t="shared" si="8"/>
        <v>1</v>
      </c>
      <c r="N27" s="162">
        <f t="shared" si="11"/>
        <v>0</v>
      </c>
      <c r="O27" s="172">
        <f t="shared" si="9"/>
        <v>1</v>
      </c>
      <c r="Q27" s="162"/>
      <c r="R27" s="174">
        <f t="shared" si="12"/>
        <v>1</v>
      </c>
      <c r="S27" s="172">
        <f t="shared" si="13"/>
        <v>3</v>
      </c>
      <c r="T27" s="172">
        <f t="shared" si="14"/>
        <v>1</v>
      </c>
      <c r="U27" s="162">
        <f t="shared" ref="U27:U33" si="16">$U$25</f>
        <v>5</v>
      </c>
      <c r="V27" s="174">
        <f t="shared" si="15"/>
        <v>6</v>
      </c>
    </row>
    <row r="28" spans="1:22" ht="12.75">
      <c r="A28" s="158">
        <v>43946</v>
      </c>
      <c r="B28" s="167">
        <f t="shared" si="0"/>
        <v>18377</v>
      </c>
      <c r="C28" s="162">
        <f t="shared" si="1"/>
        <v>2</v>
      </c>
      <c r="D28" s="162">
        <f t="shared" si="2"/>
        <v>7</v>
      </c>
      <c r="E28" s="161">
        <f t="shared" si="4"/>
        <v>2</v>
      </c>
      <c r="F28" s="161">
        <f t="shared" si="3"/>
        <v>7</v>
      </c>
      <c r="G28" s="162">
        <f t="shared" si="6"/>
        <v>5</v>
      </c>
      <c r="H28" s="162">
        <f t="shared" si="5"/>
        <v>1</v>
      </c>
      <c r="J28" s="162"/>
      <c r="K28" s="172">
        <f t="shared" si="7"/>
        <v>2</v>
      </c>
      <c r="L28" s="162">
        <f t="shared" si="10"/>
        <v>1</v>
      </c>
      <c r="M28" s="162">
        <f t="shared" si="8"/>
        <v>2</v>
      </c>
      <c r="N28" s="162">
        <f t="shared" si="11"/>
        <v>0</v>
      </c>
      <c r="O28" s="172">
        <f t="shared" si="9"/>
        <v>2</v>
      </c>
      <c r="Q28" s="162"/>
      <c r="R28" s="174">
        <f t="shared" si="12"/>
        <v>2</v>
      </c>
      <c r="S28" s="172">
        <f t="shared" si="13"/>
        <v>4</v>
      </c>
      <c r="T28" s="172">
        <f t="shared" si="14"/>
        <v>2</v>
      </c>
      <c r="U28" s="162">
        <f t="shared" si="16"/>
        <v>5</v>
      </c>
      <c r="V28" s="174">
        <f t="shared" si="15"/>
        <v>0</v>
      </c>
    </row>
    <row r="29" spans="1:22" ht="12.75">
      <c r="A29" s="158">
        <v>43947</v>
      </c>
      <c r="B29" s="167">
        <f t="shared" si="0"/>
        <v>18378</v>
      </c>
      <c r="C29" s="162">
        <f t="shared" si="1"/>
        <v>3</v>
      </c>
      <c r="D29" s="162">
        <f t="shared" si="2"/>
        <v>8</v>
      </c>
      <c r="E29" s="161">
        <f t="shared" si="4"/>
        <v>3</v>
      </c>
      <c r="F29" s="161">
        <f t="shared" si="3"/>
        <v>8</v>
      </c>
      <c r="G29" s="162">
        <f t="shared" si="6"/>
        <v>5</v>
      </c>
      <c r="H29" s="162">
        <f t="shared" si="5"/>
        <v>2</v>
      </c>
      <c r="J29" s="162"/>
      <c r="K29" s="172">
        <f t="shared" si="7"/>
        <v>3</v>
      </c>
      <c r="L29" s="162">
        <f t="shared" si="10"/>
        <v>2</v>
      </c>
      <c r="M29" s="162">
        <f t="shared" si="8"/>
        <v>3</v>
      </c>
      <c r="N29" s="162">
        <f t="shared" si="11"/>
        <v>0</v>
      </c>
      <c r="O29" s="172">
        <f t="shared" si="9"/>
        <v>3</v>
      </c>
      <c r="Q29" s="162"/>
      <c r="R29" s="174">
        <f t="shared" si="12"/>
        <v>3</v>
      </c>
      <c r="S29" s="172">
        <f t="shared" si="13"/>
        <v>0</v>
      </c>
      <c r="T29" s="172">
        <f t="shared" si="14"/>
        <v>3</v>
      </c>
      <c r="U29" s="162">
        <f t="shared" si="16"/>
        <v>5</v>
      </c>
      <c r="V29" s="174">
        <f t="shared" si="15"/>
        <v>1</v>
      </c>
    </row>
    <row r="30" spans="1:22" ht="12.75">
      <c r="A30" s="158">
        <v>43948</v>
      </c>
      <c r="B30" s="167">
        <f t="shared" si="0"/>
        <v>18379</v>
      </c>
      <c r="C30" s="162">
        <f t="shared" si="1"/>
        <v>4</v>
      </c>
      <c r="D30" s="162">
        <f t="shared" si="2"/>
        <v>9</v>
      </c>
      <c r="E30" s="161">
        <f t="shared" si="4"/>
        <v>4</v>
      </c>
      <c r="F30" s="161">
        <f t="shared" si="3"/>
        <v>9</v>
      </c>
      <c r="G30" s="162">
        <f t="shared" si="6"/>
        <v>5</v>
      </c>
      <c r="H30" s="162">
        <f t="shared" si="5"/>
        <v>3</v>
      </c>
      <c r="J30" s="162"/>
      <c r="K30" s="172">
        <f t="shared" si="7"/>
        <v>4</v>
      </c>
      <c r="L30" s="162">
        <f t="shared" si="10"/>
        <v>3</v>
      </c>
      <c r="M30" s="162">
        <f t="shared" si="8"/>
        <v>4</v>
      </c>
      <c r="N30" s="162">
        <f t="shared" si="11"/>
        <v>0</v>
      </c>
      <c r="O30" s="172">
        <f t="shared" si="9"/>
        <v>4</v>
      </c>
      <c r="Q30" s="162"/>
      <c r="R30" s="174">
        <f t="shared" si="12"/>
        <v>4</v>
      </c>
      <c r="S30" s="172">
        <f t="shared" si="13"/>
        <v>1</v>
      </c>
      <c r="T30" s="172">
        <f t="shared" si="14"/>
        <v>4</v>
      </c>
      <c r="U30" s="162">
        <f t="shared" si="16"/>
        <v>5</v>
      </c>
      <c r="V30" s="174">
        <f t="shared" si="15"/>
        <v>2</v>
      </c>
    </row>
    <row r="31" spans="1:22" ht="12.75">
      <c r="A31" s="158">
        <v>43949</v>
      </c>
      <c r="B31" s="167">
        <f t="shared" si="0"/>
        <v>18380</v>
      </c>
      <c r="C31" s="162">
        <f t="shared" si="1"/>
        <v>5</v>
      </c>
      <c r="D31" s="162">
        <f t="shared" si="2"/>
        <v>10</v>
      </c>
      <c r="E31" s="161">
        <f t="shared" si="4"/>
        <v>5</v>
      </c>
      <c r="F31" s="161">
        <f t="shared" si="3"/>
        <v>10</v>
      </c>
      <c r="G31" s="162">
        <f t="shared" si="6"/>
        <v>5</v>
      </c>
      <c r="H31" s="162">
        <f t="shared" si="5"/>
        <v>4</v>
      </c>
      <c r="J31" s="162"/>
      <c r="K31" s="172">
        <f t="shared" si="7"/>
        <v>0</v>
      </c>
      <c r="L31" s="162">
        <f t="shared" si="10"/>
        <v>4</v>
      </c>
      <c r="M31" s="162">
        <f t="shared" si="8"/>
        <v>0</v>
      </c>
      <c r="N31" s="162">
        <f t="shared" si="11"/>
        <v>0</v>
      </c>
      <c r="O31" s="172">
        <f t="shared" si="9"/>
        <v>0</v>
      </c>
      <c r="Q31" s="162"/>
      <c r="R31" s="174">
        <f t="shared" si="12"/>
        <v>5</v>
      </c>
      <c r="S31" s="172">
        <f t="shared" si="13"/>
        <v>2</v>
      </c>
      <c r="T31" s="172">
        <f t="shared" si="14"/>
        <v>5</v>
      </c>
      <c r="U31" s="162">
        <f t="shared" si="16"/>
        <v>5</v>
      </c>
      <c r="V31" s="174">
        <f t="shared" si="15"/>
        <v>3</v>
      </c>
    </row>
    <row r="32" spans="1:22" ht="12.75">
      <c r="A32" s="158">
        <v>43950</v>
      </c>
      <c r="B32" s="167">
        <f t="shared" si="0"/>
        <v>18381</v>
      </c>
      <c r="C32" s="162">
        <f t="shared" si="1"/>
        <v>6</v>
      </c>
      <c r="D32" s="162">
        <f t="shared" si="2"/>
        <v>0</v>
      </c>
      <c r="E32" s="161">
        <f t="shared" si="4"/>
        <v>6</v>
      </c>
      <c r="F32" s="161">
        <f t="shared" si="3"/>
        <v>0</v>
      </c>
      <c r="G32" s="162">
        <f t="shared" si="6"/>
        <v>5</v>
      </c>
      <c r="H32" s="162">
        <f t="shared" si="5"/>
        <v>5</v>
      </c>
      <c r="J32" s="162"/>
      <c r="K32" s="172">
        <f t="shared" si="7"/>
        <v>1</v>
      </c>
      <c r="L32" s="162">
        <f t="shared" si="10"/>
        <v>5</v>
      </c>
      <c r="M32" s="162">
        <f t="shared" si="8"/>
        <v>1</v>
      </c>
      <c r="N32" s="162">
        <f t="shared" si="11"/>
        <v>0</v>
      </c>
      <c r="O32" s="172">
        <f t="shared" si="9"/>
        <v>1</v>
      </c>
      <c r="Q32" s="162"/>
      <c r="R32" s="174">
        <f t="shared" si="12"/>
        <v>6</v>
      </c>
      <c r="S32" s="172">
        <f t="shared" si="13"/>
        <v>3</v>
      </c>
      <c r="T32" s="172">
        <f t="shared" si="14"/>
        <v>6</v>
      </c>
      <c r="U32" s="162">
        <f t="shared" si="16"/>
        <v>5</v>
      </c>
      <c r="V32" s="174">
        <f t="shared" si="15"/>
        <v>4</v>
      </c>
    </row>
    <row r="33" spans="1:22" ht="12.75">
      <c r="A33" s="158">
        <v>43951</v>
      </c>
      <c r="B33" s="167">
        <f t="shared" si="0"/>
        <v>18382</v>
      </c>
      <c r="C33" s="162">
        <f t="shared" si="1"/>
        <v>0</v>
      </c>
      <c r="D33" s="162">
        <f t="shared" si="2"/>
        <v>1</v>
      </c>
      <c r="E33" s="161">
        <f t="shared" si="4"/>
        <v>0</v>
      </c>
      <c r="F33" s="161">
        <f t="shared" si="3"/>
        <v>1</v>
      </c>
      <c r="G33" s="162">
        <f t="shared" si="6"/>
        <v>5</v>
      </c>
      <c r="H33" s="162">
        <f t="shared" si="5"/>
        <v>6</v>
      </c>
      <c r="J33" s="162"/>
      <c r="K33" s="172">
        <f t="shared" si="7"/>
        <v>2</v>
      </c>
      <c r="L33" s="162">
        <f t="shared" si="10"/>
        <v>6</v>
      </c>
      <c r="M33" s="162">
        <f t="shared" si="8"/>
        <v>2</v>
      </c>
      <c r="N33" s="162">
        <f t="shared" si="11"/>
        <v>0</v>
      </c>
      <c r="O33" s="172">
        <f t="shared" si="9"/>
        <v>2</v>
      </c>
      <c r="Q33" s="162"/>
      <c r="R33" s="174">
        <f t="shared" si="12"/>
        <v>0</v>
      </c>
      <c r="S33" s="172">
        <f t="shared" si="13"/>
        <v>4</v>
      </c>
      <c r="T33" s="172">
        <f t="shared" si="14"/>
        <v>0</v>
      </c>
      <c r="U33" s="162">
        <f t="shared" si="16"/>
        <v>5</v>
      </c>
      <c r="V33" s="174">
        <f t="shared" si="15"/>
        <v>5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A29"/>
  <sheetViews>
    <sheetView showGridLines="0" zoomScale="85" zoomScaleNormal="85" workbookViewId="0">
      <pane ySplit="11" topLeftCell="A12" activePane="bottomLeft" state="frozen"/>
      <selection activeCell="C39" sqref="C39"/>
      <selection pane="bottomLeft" activeCell="A17" sqref="A17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3.75" style="52" customWidth="1"/>
    <col min="6" max="6" width="31.25" style="52" customWidth="1"/>
    <col min="7" max="13" width="6.75" style="153" customWidth="1"/>
    <col min="14" max="14" width="33.25" style="52" customWidth="1"/>
    <col min="15" max="15" width="14.25" style="52" bestFit="1" customWidth="1"/>
    <col min="16" max="16" width="10.5" style="52" customWidth="1"/>
    <col min="17" max="19" width="9.75" style="52" bestFit="1" customWidth="1"/>
    <col min="20" max="20" width="9.125" style="77" customWidth="1"/>
    <col min="21" max="21" width="9.125" style="52" customWidth="1"/>
    <col min="22" max="22" width="9.125" style="55" customWidth="1"/>
    <col min="23" max="23" width="12.625" style="52" customWidth="1"/>
    <col min="24" max="24" width="30.625" style="52" customWidth="1"/>
    <col min="25" max="30" width="5.625" style="52" customWidth="1"/>
    <col min="31" max="1035" width="9.125" style="52" customWidth="1"/>
    <col min="1036" max="16384" width="9" style="42"/>
  </cols>
  <sheetData>
    <row r="2" spans="1:31 1036:1041">
      <c r="A2" s="122" t="s">
        <v>782</v>
      </c>
    </row>
    <row r="3" spans="1:31 1036:1041">
      <c r="A3" s="124"/>
    </row>
    <row r="4" spans="1:31 1036:1041">
      <c r="A4" s="122" t="s">
        <v>783</v>
      </c>
    </row>
    <row r="6" spans="1:31 1036:1041" s="38" customFormat="1" ht="14.25" customHeight="1">
      <c r="A6" s="30" t="s">
        <v>14</v>
      </c>
      <c r="B6" s="31"/>
      <c r="C6" s="31"/>
      <c r="D6" s="32"/>
      <c r="E6" s="31"/>
      <c r="F6" s="31"/>
      <c r="G6" s="32"/>
      <c r="H6" s="32"/>
      <c r="I6" s="32"/>
      <c r="J6" s="32"/>
      <c r="K6" s="32"/>
      <c r="L6" s="32"/>
      <c r="M6" s="32"/>
      <c r="N6" s="34"/>
      <c r="O6" s="31"/>
      <c r="P6" s="34"/>
      <c r="Q6" s="34"/>
      <c r="R6" s="34"/>
      <c r="S6" s="34"/>
      <c r="T6" s="35"/>
      <c r="U6" s="31"/>
      <c r="V6" s="36"/>
      <c r="W6" s="31"/>
      <c r="X6" s="37"/>
    </row>
    <row r="7" spans="1:31 1036:1041" s="40" customFormat="1" ht="12" customHeight="1">
      <c r="A7" s="39" t="s">
        <v>15</v>
      </c>
      <c r="B7" s="39" t="s">
        <v>16</v>
      </c>
      <c r="C7" s="39" t="s">
        <v>17</v>
      </c>
      <c r="D7" s="39" t="s">
        <v>18</v>
      </c>
      <c r="E7" s="36"/>
      <c r="F7" s="36"/>
      <c r="G7" s="154"/>
      <c r="H7" s="154"/>
      <c r="I7" s="154"/>
      <c r="J7" s="154"/>
      <c r="K7" s="154"/>
      <c r="L7" s="154"/>
      <c r="M7" s="154"/>
      <c r="O7" s="36"/>
      <c r="T7" s="41"/>
      <c r="U7" s="36"/>
      <c r="V7" s="36"/>
      <c r="W7" s="36"/>
      <c r="X7" s="42"/>
      <c r="Y7" s="43" t="s">
        <v>223</v>
      </c>
      <c r="Z7" s="44"/>
      <c r="AA7" s="44"/>
      <c r="AB7" s="44"/>
      <c r="AC7" s="44"/>
      <c r="AD7" s="45" t="s">
        <v>5</v>
      </c>
    </row>
    <row r="8" spans="1:31 1036:1041" s="40" customFormat="1" ht="12" customHeight="1">
      <c r="A8" s="39">
        <f>COUNTIF(B12:B29,"&gt;0")</f>
        <v>10</v>
      </c>
      <c r="B8" s="39">
        <f>COUNTIF(A:A,"NEW")</f>
        <v>10</v>
      </c>
      <c r="C8" s="39">
        <f>COUNTIF(A:A,"SKIP_NEW")+COUNTIF(A:A,"SKIP_OLD")</f>
        <v>0</v>
      </c>
      <c r="D8" s="39">
        <f>COUNTIF(V:V,"○")+COUNTIF(V:V,"×→〇")</f>
        <v>0</v>
      </c>
      <c r="E8" s="36"/>
      <c r="F8" s="36"/>
      <c r="G8" s="154"/>
      <c r="H8" s="154"/>
      <c r="I8" s="154"/>
      <c r="J8" s="154"/>
      <c r="K8" s="154"/>
      <c r="L8" s="154"/>
      <c r="M8" s="154"/>
      <c r="O8" s="36"/>
      <c r="T8" s="41"/>
      <c r="U8" s="36"/>
      <c r="V8" s="36"/>
      <c r="W8" s="36"/>
      <c r="X8" s="42"/>
      <c r="Y8" s="46">
        <f>SUM(Y12:Y29)</f>
        <v>10</v>
      </c>
      <c r="Z8" s="47">
        <f>SUM(Z12:Z29)</f>
        <v>0</v>
      </c>
      <c r="AA8" s="47">
        <f>SUM(AA12:AA29)</f>
        <v>0</v>
      </c>
      <c r="AB8" s="47">
        <f>SUM(AB12:AB29)</f>
        <v>0</v>
      </c>
      <c r="AC8" s="47">
        <f>SUM(AC12:AC29)</f>
        <v>0</v>
      </c>
      <c r="AD8" s="48">
        <f>SUM(Y8:AC8)</f>
        <v>10</v>
      </c>
      <c r="AE8" s="40" t="s">
        <v>19</v>
      </c>
    </row>
    <row r="9" spans="1:31 1036:1041" s="52" customFormat="1" ht="12" customHeight="1">
      <c r="A9" s="49"/>
      <c r="B9" s="80"/>
      <c r="C9" s="50">
        <f>COUNTIF(A:A,"SKIP_NEW")</f>
        <v>0</v>
      </c>
      <c r="D9" s="51"/>
      <c r="E9" s="36"/>
      <c r="F9" s="36"/>
      <c r="G9" s="154"/>
      <c r="H9" s="154"/>
      <c r="I9" s="154"/>
      <c r="J9" s="154"/>
      <c r="K9" s="154"/>
      <c r="L9" s="154"/>
      <c r="M9" s="154"/>
      <c r="O9" s="36"/>
      <c r="T9" s="41"/>
      <c r="U9" s="36"/>
      <c r="V9" s="36"/>
      <c r="W9" s="36"/>
      <c r="Y9" s="53">
        <f>SUMIF($V12:$V29,"○",Y12:Y29)+SUMIF($V12:$V29,"×→〇",Y12:Y29)</f>
        <v>0</v>
      </c>
      <c r="Z9" s="54">
        <f>SUMIF($V12:$V29,"○",Z12:Z29)+SUMIF($V12:$V29,"×→〇",Z12:Z29)</f>
        <v>0</v>
      </c>
      <c r="AA9" s="54">
        <f>SUMIF($V12:$V29,"○",AA12:AA29)+SUMIF($V12:$V29,"×→〇",AA12:AA29)</f>
        <v>0</v>
      </c>
      <c r="AB9" s="54">
        <f>SUMIF($V12:$V29,"○",AB12:AB29)+SUMIF($V12:$V29,"×→〇",AB12:AB29)</f>
        <v>0</v>
      </c>
      <c r="AC9" s="54">
        <f>SUMIF($V12:$V29,"○",AC12:AC29)+SUMIF($V12:$V29,"×→〇",AC12:AC29)</f>
        <v>0</v>
      </c>
      <c r="AD9" s="48">
        <f>SUM(Y9:AC9)</f>
        <v>0</v>
      </c>
      <c r="AE9" s="55" t="s">
        <v>20</v>
      </c>
      <c r="AMV9" s="42"/>
      <c r="AMW9" s="42"/>
      <c r="AMX9" s="42"/>
      <c r="AMY9" s="42"/>
      <c r="AMZ9" s="42"/>
      <c r="ANA9" s="42"/>
    </row>
    <row r="10" spans="1:31 1036:1041" s="52" customFormat="1" ht="14.25" customHeight="1">
      <c r="A10" s="253" t="s">
        <v>48</v>
      </c>
      <c r="B10" s="255" t="s">
        <v>49</v>
      </c>
      <c r="C10" s="257" t="s">
        <v>21</v>
      </c>
      <c r="D10" s="257" t="s">
        <v>366</v>
      </c>
      <c r="E10" s="272" t="s">
        <v>515</v>
      </c>
      <c r="F10" s="272" t="s">
        <v>516</v>
      </c>
      <c r="G10" s="266" t="s">
        <v>506</v>
      </c>
      <c r="H10" s="267"/>
      <c r="I10" s="267"/>
      <c r="J10" s="267"/>
      <c r="K10" s="267"/>
      <c r="L10" s="267"/>
      <c r="M10" s="268"/>
      <c r="N10" s="255" t="s">
        <v>24</v>
      </c>
      <c r="O10" s="266" t="s">
        <v>512</v>
      </c>
      <c r="P10" s="267"/>
      <c r="Q10" s="267"/>
      <c r="R10" s="267"/>
      <c r="S10" s="268"/>
      <c r="T10" s="259" t="s">
        <v>25</v>
      </c>
      <c r="U10" s="261" t="s">
        <v>26</v>
      </c>
      <c r="V10" s="261"/>
      <c r="W10" s="257" t="s">
        <v>27</v>
      </c>
      <c r="X10" s="262" t="s">
        <v>28</v>
      </c>
      <c r="Y10" s="53">
        <f>SUMIF($V12:$V29,"△",Y12:Y29)</f>
        <v>0</v>
      </c>
      <c r="Z10" s="53">
        <f>SUMIF($V12:$V29,"△",Z12:Z29)</f>
        <v>0</v>
      </c>
      <c r="AA10" s="53">
        <f>SUMIF($V12:$V29,"△",AA12:AA29)</f>
        <v>0</v>
      </c>
      <c r="AB10" s="53">
        <f>SUMIF($V12:$V29,"△",AB12:AB29)</f>
        <v>0</v>
      </c>
      <c r="AC10" s="53">
        <f>SUMIF($V12:$V29,"△",AC12:AC29)</f>
        <v>0</v>
      </c>
      <c r="AD10" s="48">
        <f>SUM(Y10:AC10)</f>
        <v>0</v>
      </c>
      <c r="AE10" s="55" t="s">
        <v>29</v>
      </c>
      <c r="AMV10" s="42"/>
      <c r="AMW10" s="42"/>
      <c r="AMX10" s="42"/>
      <c r="AMY10" s="42"/>
      <c r="AMZ10" s="42"/>
      <c r="ANA10" s="42"/>
    </row>
    <row r="11" spans="1:31 1036:1041" s="52" customFormat="1" ht="33" customHeight="1" thickBot="1">
      <c r="A11" s="254"/>
      <c r="B11" s="256"/>
      <c r="C11" s="258"/>
      <c r="D11" s="258"/>
      <c r="E11" s="273"/>
      <c r="F11" s="273"/>
      <c r="G11" s="107" t="s">
        <v>501</v>
      </c>
      <c r="H11" s="107" t="s">
        <v>502</v>
      </c>
      <c r="I11" s="107" t="s">
        <v>503</v>
      </c>
      <c r="J11" s="107" t="s">
        <v>504</v>
      </c>
      <c r="K11" s="107" t="s">
        <v>518</v>
      </c>
      <c r="L11" s="107" t="s">
        <v>513</v>
      </c>
      <c r="M11" s="107" t="s">
        <v>514</v>
      </c>
      <c r="N11" s="256"/>
      <c r="O11" s="107" t="s">
        <v>507</v>
      </c>
      <c r="P11" s="107" t="s">
        <v>508</v>
      </c>
      <c r="Q11" s="107" t="s">
        <v>509</v>
      </c>
      <c r="R11" s="107" t="s">
        <v>510</v>
      </c>
      <c r="S11" s="107" t="s">
        <v>511</v>
      </c>
      <c r="T11" s="260"/>
      <c r="U11" s="56" t="s">
        <v>31</v>
      </c>
      <c r="V11" s="57" t="s">
        <v>32</v>
      </c>
      <c r="W11" s="258"/>
      <c r="X11" s="263"/>
      <c r="Y11" s="58">
        <f>Y9+Y10</f>
        <v>0</v>
      </c>
      <c r="Z11" s="58">
        <f>Z9+Z10</f>
        <v>0</v>
      </c>
      <c r="AA11" s="58">
        <f>AA9+AA10</f>
        <v>0</v>
      </c>
      <c r="AB11" s="58">
        <f>AB9+AB10</f>
        <v>0</v>
      </c>
      <c r="AC11" s="58">
        <f>AC9+AC10</f>
        <v>0</v>
      </c>
      <c r="AD11" s="59">
        <f>SUM(Y11:AC11)</f>
        <v>0</v>
      </c>
      <c r="AE11" s="52" t="s">
        <v>532</v>
      </c>
      <c r="AMV11" s="42"/>
      <c r="AMW11" s="42"/>
      <c r="AMX11" s="42"/>
      <c r="AMY11" s="42"/>
      <c r="AMZ11" s="42"/>
      <c r="ANA11" s="42"/>
    </row>
    <row r="12" spans="1:31 1036:1041" s="40" customFormat="1" ht="19.5" thickTop="1">
      <c r="A12" s="60">
        <v>1</v>
      </c>
      <c r="B12" s="81"/>
      <c r="C12" s="81"/>
      <c r="D12" s="61"/>
      <c r="E12" s="109" t="s">
        <v>500</v>
      </c>
      <c r="F12" s="109"/>
      <c r="G12" s="155"/>
      <c r="H12" s="155"/>
      <c r="I12" s="155"/>
      <c r="J12" s="155"/>
      <c r="K12" s="155"/>
      <c r="L12" s="155"/>
      <c r="M12" s="155"/>
      <c r="N12" s="110"/>
      <c r="O12" s="115"/>
      <c r="P12" s="110"/>
      <c r="Q12" s="110"/>
      <c r="R12" s="110"/>
      <c r="S12" s="110"/>
      <c r="T12" s="63"/>
      <c r="U12" s="64"/>
      <c r="V12" s="64"/>
      <c r="W12" s="64"/>
      <c r="X12" s="65"/>
    </row>
    <row r="13" spans="1:31 1036:1041" s="40" customFormat="1" ht="24.75" thickBot="1">
      <c r="A13" s="66" t="s">
        <v>33</v>
      </c>
      <c r="B13" s="82">
        <f>ROW()-ROW($A$12)</f>
        <v>1</v>
      </c>
      <c r="C13" s="68" t="s">
        <v>39</v>
      </c>
      <c r="D13" s="78">
        <v>1</v>
      </c>
      <c r="E13" s="1" t="s">
        <v>519</v>
      </c>
      <c r="F13" s="1" t="s">
        <v>523</v>
      </c>
      <c r="G13" s="68">
        <v>2</v>
      </c>
      <c r="H13" s="68"/>
      <c r="I13" s="68"/>
      <c r="J13" s="68"/>
      <c r="K13" s="68">
        <v>1</v>
      </c>
      <c r="L13" s="68">
        <v>6</v>
      </c>
      <c r="M13" s="68"/>
      <c r="N13" s="67" t="s">
        <v>524</v>
      </c>
      <c r="O13" s="117"/>
      <c r="P13" s="101"/>
      <c r="Q13" s="101"/>
      <c r="R13" s="101"/>
      <c r="S13" s="101"/>
      <c r="T13" s="69"/>
      <c r="U13" s="70"/>
      <c r="V13" s="70"/>
      <c r="W13" s="71"/>
      <c r="X13" s="72"/>
      <c r="Y13" s="40">
        <v>1</v>
      </c>
    </row>
    <row r="14" spans="1:31 1036:1041" s="40" customFormat="1" ht="19.5" thickTop="1">
      <c r="A14" s="60">
        <v>2</v>
      </c>
      <c r="B14" s="81"/>
      <c r="C14" s="81"/>
      <c r="D14" s="61"/>
      <c r="E14" s="109" t="s">
        <v>517</v>
      </c>
      <c r="F14" s="109"/>
      <c r="G14" s="155"/>
      <c r="H14" s="155"/>
      <c r="I14" s="155"/>
      <c r="J14" s="155"/>
      <c r="K14" s="155"/>
      <c r="L14" s="155"/>
      <c r="M14" s="155"/>
      <c r="N14" s="110"/>
      <c r="O14" s="115"/>
      <c r="P14" s="110"/>
      <c r="Q14" s="110"/>
      <c r="R14" s="110"/>
      <c r="S14" s="110"/>
      <c r="T14" s="63"/>
      <c r="U14" s="64"/>
      <c r="V14" s="64"/>
      <c r="W14" s="64"/>
      <c r="X14" s="65"/>
    </row>
    <row r="15" spans="1:31 1036:1041" s="40" customFormat="1" ht="36.75" thickBot="1">
      <c r="A15" s="66" t="s">
        <v>33</v>
      </c>
      <c r="B15" s="82">
        <f>ROW()-ROW($A$14)</f>
        <v>1</v>
      </c>
      <c r="C15" s="68" t="s">
        <v>39</v>
      </c>
      <c r="D15" s="78">
        <v>1</v>
      </c>
      <c r="E15" s="1" t="s">
        <v>519</v>
      </c>
      <c r="F15" s="1" t="s">
        <v>525</v>
      </c>
      <c r="G15" s="68">
        <v>2</v>
      </c>
      <c r="H15" s="68">
        <v>2</v>
      </c>
      <c r="I15" s="68">
        <v>2</v>
      </c>
      <c r="J15" s="68"/>
      <c r="K15" s="68"/>
      <c r="L15" s="68">
        <v>6</v>
      </c>
      <c r="M15" s="68">
        <v>400</v>
      </c>
      <c r="N15" s="67" t="s">
        <v>526</v>
      </c>
      <c r="O15" s="117"/>
      <c r="P15" s="101"/>
      <c r="Q15" s="101"/>
      <c r="R15" s="101"/>
      <c r="S15" s="101"/>
      <c r="T15" s="69"/>
      <c r="U15" s="70"/>
      <c r="V15" s="70"/>
      <c r="W15" s="71"/>
      <c r="X15" s="72"/>
      <c r="Y15" s="40">
        <v>1</v>
      </c>
    </row>
    <row r="16" spans="1:31 1036:1041" s="40" customFormat="1" ht="19.5" thickTop="1">
      <c r="A16" s="60">
        <v>3</v>
      </c>
      <c r="B16" s="81"/>
      <c r="C16" s="81"/>
      <c r="D16" s="61"/>
      <c r="E16" s="109" t="s">
        <v>520</v>
      </c>
      <c r="F16" s="109"/>
      <c r="G16" s="155"/>
      <c r="H16" s="155"/>
      <c r="I16" s="155"/>
      <c r="J16" s="155"/>
      <c r="K16" s="155"/>
      <c r="L16" s="155"/>
      <c r="M16" s="155"/>
      <c r="N16" s="110"/>
      <c r="O16" s="115"/>
      <c r="P16" s="110"/>
      <c r="Q16" s="110"/>
      <c r="R16" s="110"/>
      <c r="S16" s="110"/>
      <c r="T16" s="63"/>
      <c r="U16" s="64"/>
      <c r="V16" s="64"/>
      <c r="W16" s="64"/>
      <c r="X16" s="65"/>
    </row>
    <row r="17" spans="1:25" s="40" customFormat="1" ht="36.75" thickBot="1">
      <c r="A17" s="66" t="s">
        <v>33</v>
      </c>
      <c r="B17" s="82">
        <f>ROW()-ROW($A$16)</f>
        <v>1</v>
      </c>
      <c r="C17" s="68" t="s">
        <v>39</v>
      </c>
      <c r="D17" s="78">
        <v>1</v>
      </c>
      <c r="E17" s="1" t="s">
        <v>519</v>
      </c>
      <c r="F17" s="1" t="s">
        <v>523</v>
      </c>
      <c r="G17" s="68">
        <v>2</v>
      </c>
      <c r="H17" s="68">
        <v>2</v>
      </c>
      <c r="I17" s="68">
        <v>2</v>
      </c>
      <c r="J17" s="68"/>
      <c r="K17" s="68">
        <v>1</v>
      </c>
      <c r="L17" s="68">
        <v>6</v>
      </c>
      <c r="M17" s="68">
        <v>400</v>
      </c>
      <c r="N17" s="67" t="s">
        <v>526</v>
      </c>
      <c r="O17" s="117"/>
      <c r="P17" s="101"/>
      <c r="Q17" s="101"/>
      <c r="R17" s="101"/>
      <c r="S17" s="101"/>
      <c r="T17" s="69"/>
      <c r="U17" s="70"/>
      <c r="V17" s="70"/>
      <c r="W17" s="71"/>
      <c r="X17" s="72"/>
      <c r="Y17" s="40">
        <v>1</v>
      </c>
    </row>
    <row r="18" spans="1:25" s="40" customFormat="1" ht="19.5" thickTop="1">
      <c r="A18" s="60">
        <v>4</v>
      </c>
      <c r="B18" s="81"/>
      <c r="C18" s="81"/>
      <c r="D18" s="61"/>
      <c r="E18" s="109" t="s">
        <v>521</v>
      </c>
      <c r="F18" s="109"/>
      <c r="G18" s="155"/>
      <c r="H18" s="155"/>
      <c r="I18" s="155"/>
      <c r="J18" s="155"/>
      <c r="K18" s="155"/>
      <c r="L18" s="155"/>
      <c r="M18" s="155"/>
      <c r="N18" s="110"/>
      <c r="O18" s="115"/>
      <c r="P18" s="110"/>
      <c r="Q18" s="110"/>
      <c r="R18" s="110"/>
      <c r="S18" s="110"/>
      <c r="T18" s="63"/>
      <c r="U18" s="64"/>
      <c r="V18" s="64"/>
      <c r="W18" s="64"/>
      <c r="X18" s="65"/>
    </row>
    <row r="19" spans="1:25" s="40" customFormat="1" ht="24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534</v>
      </c>
      <c r="F19" s="1" t="s">
        <v>527</v>
      </c>
      <c r="G19" s="68">
        <v>2</v>
      </c>
      <c r="H19" s="68"/>
      <c r="I19" s="68"/>
      <c r="J19" s="68">
        <v>2</v>
      </c>
      <c r="K19" s="68"/>
      <c r="L19" s="68"/>
      <c r="M19" s="68">
        <v>400</v>
      </c>
      <c r="N19" s="67" t="s">
        <v>524</v>
      </c>
      <c r="O19" s="117"/>
      <c r="P19" s="101"/>
      <c r="Q19" s="101"/>
      <c r="R19" s="101"/>
      <c r="S19" s="101"/>
      <c r="T19" s="69"/>
      <c r="U19" s="70"/>
      <c r="V19" s="70"/>
      <c r="W19" s="71"/>
      <c r="X19" s="72"/>
      <c r="Y19" s="40">
        <v>1</v>
      </c>
    </row>
    <row r="20" spans="1:25" s="40" customFormat="1" ht="24">
      <c r="A20" s="66" t="s">
        <v>33</v>
      </c>
      <c r="B20" s="82">
        <f>ROW()-ROW($A$18)</f>
        <v>2</v>
      </c>
      <c r="C20" s="68" t="s">
        <v>39</v>
      </c>
      <c r="D20" s="78">
        <v>1</v>
      </c>
      <c r="E20" s="1" t="s">
        <v>536</v>
      </c>
      <c r="F20" s="1" t="s">
        <v>527</v>
      </c>
      <c r="G20" s="68">
        <v>2</v>
      </c>
      <c r="H20" s="68"/>
      <c r="I20" s="68"/>
      <c r="J20" s="68">
        <v>2</v>
      </c>
      <c r="K20" s="68"/>
      <c r="L20" s="68"/>
      <c r="M20" s="68">
        <v>400</v>
      </c>
      <c r="N20" s="67" t="s">
        <v>524</v>
      </c>
      <c r="O20" s="117"/>
      <c r="P20" s="101"/>
      <c r="Q20" s="101"/>
      <c r="R20" s="101"/>
      <c r="S20" s="101"/>
      <c r="T20" s="69"/>
      <c r="U20" s="70"/>
      <c r="V20" s="70"/>
      <c r="W20" s="71"/>
      <c r="X20" s="72"/>
      <c r="Y20" s="40">
        <v>1</v>
      </c>
    </row>
    <row r="21" spans="1:25" s="40" customFormat="1" ht="24">
      <c r="A21" s="66" t="s">
        <v>33</v>
      </c>
      <c r="B21" s="82">
        <f>ROW()-ROW($A$18)</f>
        <v>3</v>
      </c>
      <c r="C21" s="68" t="s">
        <v>39</v>
      </c>
      <c r="D21" s="78">
        <v>1</v>
      </c>
      <c r="E21" s="1" t="s">
        <v>537</v>
      </c>
      <c r="F21" s="1" t="s">
        <v>527</v>
      </c>
      <c r="G21" s="68">
        <v>2</v>
      </c>
      <c r="H21" s="68"/>
      <c r="I21" s="68"/>
      <c r="J21" s="68">
        <v>2</v>
      </c>
      <c r="K21" s="68"/>
      <c r="L21" s="68"/>
      <c r="M21" s="68">
        <v>400</v>
      </c>
      <c r="N21" s="67" t="s">
        <v>524</v>
      </c>
      <c r="O21" s="117"/>
      <c r="P21" s="101"/>
      <c r="Q21" s="101"/>
      <c r="R21" s="101"/>
      <c r="S21" s="101"/>
      <c r="T21" s="69"/>
      <c r="U21" s="70"/>
      <c r="V21" s="70"/>
      <c r="W21" s="71"/>
      <c r="X21" s="72"/>
      <c r="Y21" s="40">
        <v>1</v>
      </c>
    </row>
    <row r="22" spans="1:25" s="40" customFormat="1" ht="36.75" thickBot="1">
      <c r="A22" s="66" t="s">
        <v>33</v>
      </c>
      <c r="B22" s="82">
        <f>ROW()-ROW($A$18)</f>
        <v>4</v>
      </c>
      <c r="C22" s="68" t="s">
        <v>39</v>
      </c>
      <c r="D22" s="78">
        <v>1</v>
      </c>
      <c r="E22" s="1" t="s">
        <v>535</v>
      </c>
      <c r="F22" s="1" t="s">
        <v>527</v>
      </c>
      <c r="G22" s="68">
        <v>2</v>
      </c>
      <c r="H22" s="68"/>
      <c r="I22" s="68"/>
      <c r="J22" s="68">
        <v>2</v>
      </c>
      <c r="K22" s="68"/>
      <c r="L22" s="68"/>
      <c r="M22" s="68">
        <v>400</v>
      </c>
      <c r="N22" s="67" t="s">
        <v>524</v>
      </c>
      <c r="O22" s="117"/>
      <c r="P22" s="101"/>
      <c r="Q22" s="101"/>
      <c r="R22" s="101"/>
      <c r="S22" s="101"/>
      <c r="T22" s="69"/>
      <c r="U22" s="70"/>
      <c r="V22" s="70"/>
      <c r="W22" s="71"/>
      <c r="X22" s="72"/>
      <c r="Y22" s="40">
        <v>1</v>
      </c>
    </row>
    <row r="23" spans="1:25" s="40" customFormat="1" ht="19.5" thickTop="1">
      <c r="A23" s="60">
        <v>5</v>
      </c>
      <c r="B23" s="81"/>
      <c r="C23" s="81"/>
      <c r="D23" s="61"/>
      <c r="E23" s="109" t="s">
        <v>522</v>
      </c>
      <c r="F23" s="109"/>
      <c r="G23" s="155"/>
      <c r="H23" s="155"/>
      <c r="I23" s="155"/>
      <c r="J23" s="155"/>
      <c r="K23" s="155"/>
      <c r="L23" s="155"/>
      <c r="M23" s="155"/>
      <c r="N23" s="110"/>
      <c r="O23" s="115"/>
      <c r="P23" s="110"/>
      <c r="Q23" s="110"/>
      <c r="R23" s="110"/>
      <c r="S23" s="110"/>
      <c r="T23" s="63"/>
      <c r="U23" s="64"/>
      <c r="V23" s="64"/>
      <c r="W23" s="64"/>
      <c r="X23" s="65"/>
    </row>
    <row r="24" spans="1:25" s="40" customFormat="1" ht="24.75" thickBot="1">
      <c r="A24" s="66" t="s">
        <v>33</v>
      </c>
      <c r="B24" s="82">
        <f>ROW()-ROW($A$23)</f>
        <v>1</v>
      </c>
      <c r="C24" s="68" t="s">
        <v>39</v>
      </c>
      <c r="D24" s="78">
        <v>1</v>
      </c>
      <c r="E24" s="1" t="s">
        <v>519</v>
      </c>
      <c r="F24" s="1" t="s">
        <v>528</v>
      </c>
      <c r="G24" s="68">
        <v>2</v>
      </c>
      <c r="H24" s="68"/>
      <c r="I24" s="68"/>
      <c r="J24" s="68">
        <v>2</v>
      </c>
      <c r="K24" s="68">
        <v>1</v>
      </c>
      <c r="L24" s="68">
        <v>6</v>
      </c>
      <c r="M24" s="68">
        <v>400</v>
      </c>
      <c r="N24" s="67" t="s">
        <v>524</v>
      </c>
      <c r="O24" s="117"/>
      <c r="P24" s="101"/>
      <c r="Q24" s="101"/>
      <c r="R24" s="101"/>
      <c r="S24" s="101"/>
      <c r="T24" s="69"/>
      <c r="U24" s="70"/>
      <c r="V24" s="70"/>
      <c r="W24" s="71"/>
      <c r="X24" s="72"/>
      <c r="Y24" s="40">
        <v>1</v>
      </c>
    </row>
    <row r="25" spans="1:25" s="40" customFormat="1" ht="19.5" thickTop="1">
      <c r="A25" s="60">
        <v>6</v>
      </c>
      <c r="B25" s="81"/>
      <c r="C25" s="81"/>
      <c r="D25" s="61"/>
      <c r="E25" s="109" t="s">
        <v>529</v>
      </c>
      <c r="F25" s="109"/>
      <c r="G25" s="155"/>
      <c r="H25" s="155"/>
      <c r="I25" s="155"/>
      <c r="J25" s="155"/>
      <c r="K25" s="155"/>
      <c r="L25" s="155"/>
      <c r="M25" s="155"/>
      <c r="N25" s="110"/>
      <c r="O25" s="115"/>
      <c r="P25" s="110"/>
      <c r="Q25" s="110"/>
      <c r="R25" s="110"/>
      <c r="S25" s="110"/>
      <c r="T25" s="63"/>
      <c r="U25" s="64"/>
      <c r="V25" s="64"/>
      <c r="W25" s="64"/>
      <c r="X25" s="65"/>
    </row>
    <row r="26" spans="1:25" s="40" customFormat="1" ht="36.75" thickBot="1">
      <c r="A26" s="66" t="s">
        <v>33</v>
      </c>
      <c r="B26" s="82">
        <f>ROW()-ROW($A$25)</f>
        <v>1</v>
      </c>
      <c r="C26" s="68" t="s">
        <v>39</v>
      </c>
      <c r="D26" s="78">
        <v>1</v>
      </c>
      <c r="E26" s="1" t="s">
        <v>530</v>
      </c>
      <c r="F26" s="1" t="s">
        <v>527</v>
      </c>
      <c r="G26" s="68">
        <v>2</v>
      </c>
      <c r="H26" s="68">
        <v>2</v>
      </c>
      <c r="I26" s="68">
        <v>2</v>
      </c>
      <c r="J26" s="68"/>
      <c r="K26" s="68"/>
      <c r="L26" s="68">
        <v>6</v>
      </c>
      <c r="M26" s="68">
        <v>400</v>
      </c>
      <c r="N26" s="67" t="s">
        <v>526</v>
      </c>
      <c r="O26" s="117"/>
      <c r="P26" s="101"/>
      <c r="Q26" s="101"/>
      <c r="R26" s="101"/>
      <c r="S26" s="101"/>
      <c r="T26" s="69"/>
      <c r="U26" s="70"/>
      <c r="V26" s="70"/>
      <c r="W26" s="71"/>
      <c r="X26" s="72"/>
      <c r="Y26" s="40">
        <v>1</v>
      </c>
    </row>
    <row r="27" spans="1:25" s="40" customFormat="1" ht="19.5" thickTop="1">
      <c r="A27" s="60">
        <v>7</v>
      </c>
      <c r="B27" s="81"/>
      <c r="C27" s="81"/>
      <c r="D27" s="61"/>
      <c r="E27" s="109" t="s">
        <v>533</v>
      </c>
      <c r="F27" s="109"/>
      <c r="G27" s="155"/>
      <c r="H27" s="155"/>
      <c r="I27" s="155"/>
      <c r="J27" s="155"/>
      <c r="K27" s="155"/>
      <c r="L27" s="155"/>
      <c r="M27" s="155"/>
      <c r="N27" s="110"/>
      <c r="O27" s="115"/>
      <c r="P27" s="110"/>
      <c r="Q27" s="110"/>
      <c r="R27" s="110"/>
      <c r="S27" s="110"/>
      <c r="T27" s="63"/>
      <c r="U27" s="64"/>
      <c r="V27" s="64"/>
      <c r="W27" s="64"/>
      <c r="X27" s="65"/>
    </row>
    <row r="28" spans="1:25" s="40" customFormat="1" ht="60.75" thickBot="1">
      <c r="A28" s="66" t="s">
        <v>33</v>
      </c>
      <c r="B28" s="82">
        <f>ROW()-ROW($A$27)</f>
        <v>1</v>
      </c>
      <c r="C28" s="68" t="s">
        <v>39</v>
      </c>
      <c r="D28" s="78">
        <v>1</v>
      </c>
      <c r="E28" s="1" t="s">
        <v>531</v>
      </c>
      <c r="F28" s="1" t="s">
        <v>528</v>
      </c>
      <c r="G28" s="68">
        <v>2</v>
      </c>
      <c r="H28" s="68">
        <v>2</v>
      </c>
      <c r="I28" s="68">
        <v>2</v>
      </c>
      <c r="J28" s="68">
        <v>2</v>
      </c>
      <c r="K28" s="68">
        <v>1</v>
      </c>
      <c r="L28" s="68">
        <v>6</v>
      </c>
      <c r="M28" s="68">
        <v>400</v>
      </c>
      <c r="N28" s="67" t="s">
        <v>524</v>
      </c>
      <c r="O28" s="117"/>
      <c r="P28" s="101"/>
      <c r="Q28" s="101"/>
      <c r="R28" s="101"/>
      <c r="S28" s="101"/>
      <c r="T28" s="69"/>
      <c r="U28" s="70"/>
      <c r="V28" s="70"/>
      <c r="W28" s="71"/>
      <c r="X28" s="72"/>
      <c r="Y28" s="40">
        <v>1</v>
      </c>
    </row>
    <row r="29" spans="1:25" s="52" customFormat="1" ht="15.75" thickTop="1">
      <c r="A29" s="74"/>
      <c r="B29" s="83"/>
      <c r="C29" s="83"/>
      <c r="D29" s="74"/>
      <c r="E29" s="74"/>
      <c r="F29" s="74"/>
      <c r="G29" s="156"/>
      <c r="H29" s="156"/>
      <c r="I29" s="156"/>
      <c r="J29" s="156"/>
      <c r="K29" s="156"/>
      <c r="L29" s="156"/>
      <c r="M29" s="156"/>
      <c r="N29" s="74"/>
      <c r="O29" s="74"/>
      <c r="P29" s="74"/>
      <c r="Q29" s="74"/>
      <c r="R29" s="74"/>
      <c r="S29" s="74"/>
      <c r="T29" s="75"/>
      <c r="U29" s="74"/>
      <c r="V29" s="76"/>
      <c r="W29" s="74"/>
      <c r="X29" s="74"/>
    </row>
  </sheetData>
  <dataConsolidate/>
  <mergeCells count="13">
    <mergeCell ref="U10:V10"/>
    <mergeCell ref="W10:W11"/>
    <mergeCell ref="X10:X11"/>
    <mergeCell ref="A10:A11"/>
    <mergeCell ref="B10:B11"/>
    <mergeCell ref="C10:C11"/>
    <mergeCell ref="D10:D11"/>
    <mergeCell ref="E10:E11"/>
    <mergeCell ref="G10:M10"/>
    <mergeCell ref="O10:S10"/>
    <mergeCell ref="F10:F11"/>
    <mergeCell ref="N10:N11"/>
    <mergeCell ref="T10:T11"/>
  </mergeCells>
  <phoneticPr fontId="2"/>
  <conditionalFormatting sqref="B12:B19">
    <cfRule type="expression" dxfId="154" priority="786">
      <formula>$A12="SKIP_NEW"</formula>
    </cfRule>
    <cfRule type="expression" dxfId="153" priority="787">
      <formula>$AB12=1</formula>
    </cfRule>
    <cfRule type="expression" dxfId="152" priority="788">
      <formula>$AA12=1</formula>
    </cfRule>
    <cfRule type="expression" dxfId="151" priority="789">
      <formula>$Z12=1</formula>
    </cfRule>
    <cfRule type="expression" dxfId="150" priority="790">
      <formula>$Y12=1</formula>
    </cfRule>
  </conditionalFormatting>
  <conditionalFormatting sqref="B23:B24">
    <cfRule type="expression" dxfId="149" priority="26">
      <formula>$A23="SKIP_NEW"</formula>
    </cfRule>
    <cfRule type="expression" dxfId="148" priority="27">
      <formula>$AB23=1</formula>
    </cfRule>
    <cfRule type="expression" dxfId="147" priority="28">
      <formula>$AA23=1</formula>
    </cfRule>
    <cfRule type="expression" dxfId="146" priority="29">
      <formula>$Z23=1</formula>
    </cfRule>
    <cfRule type="expression" dxfId="145" priority="30">
      <formula>$Y23=1</formula>
    </cfRule>
  </conditionalFormatting>
  <conditionalFormatting sqref="B25:B26">
    <cfRule type="expression" dxfId="144" priority="21">
      <formula>$A25="SKIP_NEW"</formula>
    </cfRule>
    <cfRule type="expression" dxfId="143" priority="22">
      <formula>$AB25=1</formula>
    </cfRule>
    <cfRule type="expression" dxfId="142" priority="23">
      <formula>$AA25=1</formula>
    </cfRule>
    <cfRule type="expression" dxfId="141" priority="24">
      <formula>$Z25=1</formula>
    </cfRule>
    <cfRule type="expression" dxfId="140" priority="25">
      <formula>$Y25=1</formula>
    </cfRule>
  </conditionalFormatting>
  <conditionalFormatting sqref="B27:B28">
    <cfRule type="expression" dxfId="139" priority="16">
      <formula>$A27="SKIP_NEW"</formula>
    </cfRule>
    <cfRule type="expression" dxfId="138" priority="17">
      <formula>$AB27=1</formula>
    </cfRule>
    <cfRule type="expression" dxfId="137" priority="18">
      <formula>$AA27=1</formula>
    </cfRule>
    <cfRule type="expression" dxfId="136" priority="19">
      <formula>$Z27=1</formula>
    </cfRule>
    <cfRule type="expression" dxfId="135" priority="20">
      <formula>$Y27=1</formula>
    </cfRule>
  </conditionalFormatting>
  <conditionalFormatting sqref="B20">
    <cfRule type="expression" dxfId="134" priority="11">
      <formula>$A20="SKIP_NEW"</formula>
    </cfRule>
    <cfRule type="expression" dxfId="133" priority="12">
      <formula>$AB20=1</formula>
    </cfRule>
    <cfRule type="expression" dxfId="132" priority="13">
      <formula>$AA20=1</formula>
    </cfRule>
    <cfRule type="expression" dxfId="131" priority="14">
      <formula>$Z20=1</formula>
    </cfRule>
    <cfRule type="expression" dxfId="130" priority="15">
      <formula>$Y20=1</formula>
    </cfRule>
  </conditionalFormatting>
  <conditionalFormatting sqref="B21">
    <cfRule type="expression" dxfId="129" priority="6">
      <formula>$A21="SKIP_NEW"</formula>
    </cfRule>
    <cfRule type="expression" dxfId="128" priority="7">
      <formula>$AB21=1</formula>
    </cfRule>
    <cfRule type="expression" dxfId="127" priority="8">
      <formula>$AA21=1</formula>
    </cfRule>
    <cfRule type="expression" dxfId="126" priority="9">
      <formula>$Z21=1</formula>
    </cfRule>
    <cfRule type="expression" dxfId="125" priority="10">
      <formula>$Y21=1</formula>
    </cfRule>
  </conditionalFormatting>
  <conditionalFormatting sqref="B22">
    <cfRule type="expression" dxfId="124" priority="1">
      <formula>$A22="SKIP_NEW"</formula>
    </cfRule>
    <cfRule type="expression" dxfId="123" priority="2">
      <formula>$AB22=1</formula>
    </cfRule>
    <cfRule type="expression" dxfId="122" priority="3">
      <formula>$AA22=1</formula>
    </cfRule>
    <cfRule type="expression" dxfId="121" priority="4">
      <formula>$Z22=1</formula>
    </cfRule>
    <cfRule type="expression" dxfId="120" priority="5">
      <formula>$Y22=1</formula>
    </cfRule>
  </conditionalFormatting>
  <dataValidations count="4">
    <dataValidation type="list" allowBlank="1" showInputMessage="1" showErrorMessage="1" sqref="C13 C15 C17 C28 C24 C26 C19:C22">
      <formula1>"正常,異常"</formula1>
    </dataValidation>
    <dataValidation showDropDown="1" showInputMessage="1" showErrorMessage="1" sqref="V12 V16 V14 V18 V23 V25 V27"/>
    <dataValidation type="list" allowBlank="1" showInputMessage="1" showErrorMessage="1" sqref="V13 V15 V17 V28 V24 V26 V19:V22">
      <formula1>"○,△,×,×→〇,－"</formula1>
    </dataValidation>
    <dataValidation type="list" allowBlank="1" showInputMessage="1" showErrorMessage="1" sqref="A13 A15 A17 A28 A24 A26 A19:A22">
      <formula1>"NEW,SKIP_NEW,SKIP_OLD"</formula1>
      <formula2>0</formula2>
    </dataValidation>
  </dataValidations>
  <hyperlinks>
    <hyperlink ref="A6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20"/>
  <sheetViews>
    <sheetView showGridLines="0" tabSelected="1" view="pageBreakPreview" zoomScale="115" zoomScaleNormal="100" zoomScaleSheetLayoutView="115" workbookViewId="0">
      <selection activeCell="Y9" sqref="Y9"/>
    </sheetView>
  </sheetViews>
  <sheetFormatPr defaultColWidth="9" defaultRowHeight="15"/>
  <cols>
    <col min="1" max="1" width="5.625" style="4" customWidth="1"/>
    <col min="2" max="2" width="30.625" style="4" customWidth="1"/>
    <col min="3" max="3" width="7.625" style="28" customWidth="1"/>
    <col min="4" max="18" width="7.625" style="4" hidden="1" customWidth="1"/>
    <col min="19" max="23" width="7.625" style="29" customWidth="1"/>
    <col min="24" max="16384" width="9" style="4"/>
  </cols>
  <sheetData>
    <row r="1" spans="1:23" ht="13.5" customHeight="1">
      <c r="A1" s="2"/>
      <c r="B1" s="3"/>
      <c r="C1" s="79"/>
      <c r="D1" s="250"/>
      <c r="E1" s="251"/>
      <c r="F1" s="251"/>
      <c r="G1" s="251"/>
      <c r="H1" s="252"/>
      <c r="I1" s="239"/>
      <c r="J1" s="240"/>
      <c r="K1" s="240"/>
      <c r="L1" s="240"/>
      <c r="M1" s="241"/>
      <c r="N1" s="242"/>
      <c r="O1" s="243"/>
      <c r="P1" s="243"/>
      <c r="Q1" s="243"/>
      <c r="R1" s="244"/>
      <c r="S1" s="236" t="s">
        <v>90</v>
      </c>
      <c r="T1" s="237"/>
      <c r="U1" s="237"/>
      <c r="V1" s="237"/>
      <c r="W1" s="238"/>
    </row>
    <row r="2" spans="1:23" ht="15" customHeight="1">
      <c r="A2" s="5"/>
      <c r="B2" s="221"/>
      <c r="C2" s="6" t="s">
        <v>6</v>
      </c>
      <c r="D2" s="7" t="s">
        <v>6</v>
      </c>
      <c r="E2" s="8" t="s">
        <v>11</v>
      </c>
      <c r="F2" s="7" t="s">
        <v>8</v>
      </c>
      <c r="G2" s="7" t="s">
        <v>9</v>
      </c>
      <c r="H2" s="9" t="s">
        <v>10</v>
      </c>
      <c r="I2" s="10" t="s">
        <v>6</v>
      </c>
      <c r="J2" s="11" t="s">
        <v>7</v>
      </c>
      <c r="K2" s="10" t="s">
        <v>8</v>
      </c>
      <c r="L2" s="10" t="s">
        <v>9</v>
      </c>
      <c r="M2" s="12" t="s">
        <v>10</v>
      </c>
      <c r="N2" s="13" t="s">
        <v>6</v>
      </c>
      <c r="O2" s="14" t="s">
        <v>12</v>
      </c>
      <c r="P2" s="13" t="s">
        <v>8</v>
      </c>
      <c r="Q2" s="13" t="s">
        <v>9</v>
      </c>
      <c r="R2" s="15" t="s">
        <v>10</v>
      </c>
      <c r="S2" s="17" t="s">
        <v>6</v>
      </c>
      <c r="T2" s="16" t="s">
        <v>7</v>
      </c>
      <c r="U2" s="17" t="s">
        <v>8</v>
      </c>
      <c r="V2" s="17" t="s">
        <v>9</v>
      </c>
      <c r="W2" s="18" t="s">
        <v>10</v>
      </c>
    </row>
    <row r="3" spans="1:23" ht="20.100000000000001" customHeight="1">
      <c r="A3" s="245"/>
      <c r="B3" s="214" t="s">
        <v>893</v>
      </c>
      <c r="C3" s="19"/>
      <c r="D3" s="20"/>
      <c r="E3" s="20">
        <f ca="1">INDIRECT("'"&amp;$B3&amp;"'!$o$3")</f>
        <v>0</v>
      </c>
      <c r="F3" s="20" t="str">
        <f ca="1">INDIRECT("'"&amp;$B3&amp;"'!$o$6")</f>
        <v>MATCH_UNITS</v>
      </c>
      <c r="G3" s="21">
        <f ca="1">INDIRECT("'"&amp;$B3&amp;"'!$o$5")</f>
        <v>0</v>
      </c>
      <c r="H3" s="20" t="e">
        <f ca="1">E3-F3</f>
        <v>#VALUE!</v>
      </c>
      <c r="I3" s="20"/>
      <c r="J3" s="20">
        <f ca="1">INDIRECT("'"&amp;$B3&amp;"'!$p$3")</f>
        <v>0</v>
      </c>
      <c r="K3" s="20">
        <f ca="1">INDIRECT("'"&amp;$B3&amp;"'!$p$6")</f>
        <v>0</v>
      </c>
      <c r="L3" s="21" t="str">
        <f ca="1">INDIRECT("'"&amp;$B3&amp;"'!$p$5")</f>
        <v>Starting date</v>
      </c>
      <c r="M3" s="20">
        <f ca="1">J3-K3</f>
        <v>0</v>
      </c>
      <c r="N3" s="20"/>
      <c r="O3" s="20">
        <f ca="1">INDIRECT("'"&amp;$B3&amp;"'!$q$3")</f>
        <v>0</v>
      </c>
      <c r="P3" s="20" t="str">
        <f ca="1">INDIRECT("'"&amp;$B3&amp;"'!$q$6")</f>
        <v>Tester</v>
      </c>
      <c r="Q3" s="21" t="str">
        <f ca="1">INDIRECT("'"&amp;$B3&amp;"'!$q$5")</f>
        <v>Execution</v>
      </c>
      <c r="R3" s="20" t="e">
        <f ca="1">O3-P3</f>
        <v>#VALUE!</v>
      </c>
      <c r="S3" s="20"/>
      <c r="T3" s="20">
        <f ca="1">INDIRECT("'"&amp;$B3&amp;"'!$u$3")</f>
        <v>18</v>
      </c>
      <c r="U3" s="20">
        <f ca="1">INDIRECT("'"&amp;$B3&amp;"'!$u$4")</f>
        <v>18</v>
      </c>
      <c r="V3" s="21">
        <f ca="1">INDIRECT("'"&amp;$B3&amp;"'!$u$5")</f>
        <v>0</v>
      </c>
      <c r="W3" s="20">
        <f t="shared" ref="W3:W18" ca="1" si="0">T3-U3</f>
        <v>0</v>
      </c>
    </row>
    <row r="4" spans="1:23" ht="20.100000000000001" customHeight="1">
      <c r="A4" s="246"/>
      <c r="B4" s="215" t="s">
        <v>894</v>
      </c>
      <c r="C4" s="19"/>
      <c r="D4" s="20"/>
      <c r="E4" s="20">
        <f ca="1">INDIRECT("'"&amp;$B4&amp;"'!$o$3")</f>
        <v>0</v>
      </c>
      <c r="F4" s="20" t="str">
        <f ca="1">INDIRECT("'"&amp;$B4&amp;"'!$o$6")</f>
        <v>face</v>
      </c>
      <c r="G4" s="21" t="str">
        <f ca="1">INDIRECT("'"&amp;$B4&amp;"'!$o$5")</f>
        <v>face</v>
      </c>
      <c r="H4" s="20" t="e">
        <f ca="1">E4-F4</f>
        <v>#VALUE!</v>
      </c>
      <c r="I4" s="20"/>
      <c r="J4" s="20">
        <f ca="1">INDIRECT("'"&amp;$B4&amp;"'!$p$3")</f>
        <v>0</v>
      </c>
      <c r="K4" s="20">
        <f ca="1">INDIRECT("'"&amp;$B4&amp;"'!$p$6")</f>
        <v>0</v>
      </c>
      <c r="L4" s="21" t="str">
        <f ca="1">INDIRECT("'"&amp;$B4&amp;"'!$p$5")</f>
        <v>Definition of success / How to confirm</v>
      </c>
      <c r="M4" s="20">
        <f ca="1">J4-K4</f>
        <v>0</v>
      </c>
      <c r="N4" s="20"/>
      <c r="O4" s="20">
        <f ca="1">INDIRECT("'"&amp;$B4&amp;"'!$q$3")</f>
        <v>0</v>
      </c>
      <c r="P4" s="20" t="str">
        <f ca="1">INDIRECT("'"&amp;$B4&amp;"'!$q$6")</f>
        <v>UIDAI XML</v>
      </c>
      <c r="Q4" s="21" t="str">
        <f ca="1">INDIRECT("'"&amp;$B4&amp;"'!$q$5")</f>
        <v>Response</v>
      </c>
      <c r="R4" s="20" t="e">
        <f ca="1">O4-P4</f>
        <v>#VALUE!</v>
      </c>
      <c r="S4" s="20"/>
      <c r="T4" s="20">
        <f ca="1">INDIRECT("'"&amp;$B4&amp;"'!$aa$3")</f>
        <v>35</v>
      </c>
      <c r="U4" s="20">
        <f ca="1">INDIRECT("'"&amp;$B4&amp;"'!$aa$4")</f>
        <v>33</v>
      </c>
      <c r="V4" s="21">
        <f ca="1">INDIRECT("'"&amp;$B4&amp;"'!$aa$5")</f>
        <v>0</v>
      </c>
      <c r="W4" s="20">
        <f t="shared" ca="1" si="0"/>
        <v>2</v>
      </c>
    </row>
    <row r="5" spans="1:23" ht="20.100000000000001" customHeight="1">
      <c r="A5" s="246"/>
      <c r="B5" s="215" t="s">
        <v>895</v>
      </c>
      <c r="C5" s="19"/>
      <c r="D5" s="20"/>
      <c r="E5" s="20"/>
      <c r="F5" s="20"/>
      <c r="G5" s="21"/>
      <c r="H5" s="20"/>
      <c r="I5" s="20"/>
      <c r="J5" s="20"/>
      <c r="K5" s="20"/>
      <c r="L5" s="21"/>
      <c r="M5" s="20"/>
      <c r="N5" s="20"/>
      <c r="O5" s="20"/>
      <c r="P5" s="20"/>
      <c r="Q5" s="21"/>
      <c r="R5" s="20"/>
      <c r="S5" s="20"/>
      <c r="T5" s="20">
        <f ca="1">INDIRECT("'"&amp;$B5&amp;"'!$y$3")</f>
        <v>24</v>
      </c>
      <c r="U5" s="20">
        <f ca="1">INDIRECT("'"&amp;$B5&amp;"'!$y$4")</f>
        <v>23</v>
      </c>
      <c r="V5" s="21">
        <f ca="1">INDIRECT("'"&amp;$B5&amp;"'!$y$5")</f>
        <v>0</v>
      </c>
      <c r="W5" s="20">
        <f t="shared" ca="1" si="0"/>
        <v>1</v>
      </c>
    </row>
    <row r="6" spans="1:23" ht="20.100000000000001" customHeight="1">
      <c r="A6" s="246"/>
      <c r="B6" s="215" t="s">
        <v>896</v>
      </c>
      <c r="C6" s="22"/>
      <c r="D6" s="20"/>
      <c r="E6" s="20"/>
      <c r="F6" s="20"/>
      <c r="G6" s="21"/>
      <c r="H6" s="20"/>
      <c r="I6" s="20"/>
      <c r="J6" s="20"/>
      <c r="K6" s="20"/>
      <c r="L6" s="21"/>
      <c r="M6" s="20"/>
      <c r="N6" s="20"/>
      <c r="O6" s="20"/>
      <c r="P6" s="20"/>
      <c r="Q6" s="21"/>
      <c r="R6" s="20"/>
      <c r="S6" s="20"/>
      <c r="T6" s="20">
        <f ca="1">INDIRECT("'"&amp;$B6&amp;"'!$z$3")</f>
        <v>61</v>
      </c>
      <c r="U6" s="20">
        <f ca="1">INDIRECT("'"&amp;$B6&amp;"'!$z$4")</f>
        <v>59</v>
      </c>
      <c r="V6" s="21">
        <f ca="1">INDIRECT("'"&amp;$B6&amp;"'!$z$5")</f>
        <v>0</v>
      </c>
      <c r="W6" s="20">
        <f t="shared" ca="1" si="0"/>
        <v>2</v>
      </c>
    </row>
    <row r="7" spans="1:23" ht="20.100000000000001" customHeight="1">
      <c r="A7" s="246"/>
      <c r="B7" s="215" t="s">
        <v>897</v>
      </c>
      <c r="C7" s="22"/>
      <c r="D7" s="20"/>
      <c r="F7" s="20"/>
      <c r="G7" s="21"/>
      <c r="H7" s="20"/>
      <c r="I7" s="20"/>
      <c r="J7" s="20"/>
      <c r="K7" s="20"/>
      <c r="L7" s="21"/>
      <c r="M7" s="20"/>
      <c r="N7" s="20"/>
      <c r="O7" s="20"/>
      <c r="P7" s="20"/>
      <c r="Q7" s="21"/>
      <c r="R7" s="20"/>
      <c r="S7" s="20"/>
      <c r="T7" s="20">
        <f ca="1">INDIRECT("'"&amp;$B7&amp;"'!$m$9")</f>
        <v>31</v>
      </c>
      <c r="U7" s="20">
        <f ca="1">INDIRECT("'"&amp;$B7&amp;"'!$m$10")</f>
        <v>31</v>
      </c>
      <c r="V7" s="21">
        <f ca="1">INDIRECT("'"&amp;$B7&amp;"'!$m$11")</f>
        <v>0</v>
      </c>
      <c r="W7" s="20">
        <f t="shared" ca="1" si="0"/>
        <v>0</v>
      </c>
    </row>
    <row r="8" spans="1:23" ht="20.100000000000001" customHeight="1">
      <c r="A8" s="246"/>
      <c r="B8" s="215" t="s">
        <v>898</v>
      </c>
      <c r="C8" s="22"/>
      <c r="D8" s="20"/>
      <c r="F8" s="20"/>
      <c r="G8" s="21"/>
      <c r="H8" s="20"/>
      <c r="I8" s="20"/>
      <c r="J8" s="20"/>
      <c r="K8" s="20"/>
      <c r="L8" s="21"/>
      <c r="M8" s="20"/>
      <c r="N8" s="20"/>
      <c r="O8" s="20"/>
      <c r="P8" s="20"/>
      <c r="Q8" s="21"/>
      <c r="R8" s="20"/>
      <c r="S8" s="20"/>
      <c r="T8" s="20">
        <f ca="1">INDIRECT("'"&amp;$B8&amp;"'!$l$9")</f>
        <v>19</v>
      </c>
      <c r="U8" s="20">
        <f ca="1">INDIRECT("'"&amp;$B8&amp;"'!$l$10")</f>
        <v>19</v>
      </c>
      <c r="V8" s="21">
        <f ca="1">INDIRECT("'"&amp;$B8&amp;"'!$l$11")</f>
        <v>0</v>
      </c>
      <c r="W8" s="20">
        <f t="shared" ca="1" si="0"/>
        <v>0</v>
      </c>
    </row>
    <row r="9" spans="1:23" ht="20.100000000000001" customHeight="1">
      <c r="A9" s="246"/>
      <c r="B9" s="215" t="s">
        <v>976</v>
      </c>
      <c r="C9" s="22"/>
      <c r="D9" s="20"/>
      <c r="F9" s="20"/>
      <c r="G9" s="21"/>
      <c r="H9" s="20"/>
      <c r="I9" s="20"/>
      <c r="J9" s="20"/>
      <c r="K9" s="20"/>
      <c r="L9" s="21"/>
      <c r="M9" s="20"/>
      <c r="N9" s="20"/>
      <c r="O9" s="20"/>
      <c r="P9" s="20"/>
      <c r="Q9" s="21"/>
      <c r="R9" s="20"/>
      <c r="S9" s="20"/>
      <c r="T9" s="20">
        <f ca="1">INDIRECT("'"&amp;$B9&amp;"'!$l$10")</f>
        <v>40</v>
      </c>
      <c r="U9" s="20">
        <f ca="1">INDIRECT("'"&amp;$B9&amp;"'!$l$11")</f>
        <v>22</v>
      </c>
      <c r="V9" s="21">
        <f ca="1">INDIRECT("'"&amp;$B9&amp;"'!$l$12")</f>
        <v>0</v>
      </c>
      <c r="W9" s="20">
        <f t="shared" ca="1" si="0"/>
        <v>18</v>
      </c>
    </row>
    <row r="10" spans="1:23" ht="20.100000000000001" customHeight="1">
      <c r="A10" s="246"/>
      <c r="B10" s="215" t="s">
        <v>899</v>
      </c>
      <c r="C10" s="22"/>
      <c r="D10" s="20"/>
      <c r="F10" s="20"/>
      <c r="G10" s="21"/>
      <c r="H10" s="20"/>
      <c r="I10" s="20"/>
      <c r="J10" s="20"/>
      <c r="K10" s="20"/>
      <c r="L10" s="21"/>
      <c r="M10" s="20"/>
      <c r="N10" s="20"/>
      <c r="O10" s="20"/>
      <c r="P10" s="20"/>
      <c r="Q10" s="21"/>
      <c r="R10" s="20"/>
      <c r="S10" s="20"/>
      <c r="T10" s="20">
        <f ca="1">INDIRECT("'"&amp;$B10&amp;"'!$r$9")</f>
        <v>25</v>
      </c>
      <c r="U10" s="20">
        <f ca="1">INDIRECT("'"&amp;$B10&amp;"'!$r$10")</f>
        <v>25</v>
      </c>
      <c r="V10" s="21">
        <f ca="1">INDIRECT("'"&amp;$B10&amp;"'!$r$11")</f>
        <v>0</v>
      </c>
      <c r="W10" s="20">
        <f t="shared" ca="1" si="0"/>
        <v>0</v>
      </c>
    </row>
    <row r="11" spans="1:23" ht="20.100000000000001" customHeight="1">
      <c r="A11" s="246"/>
      <c r="B11" s="215" t="s">
        <v>900</v>
      </c>
      <c r="C11" s="22"/>
      <c r="D11" s="20"/>
      <c r="F11" s="20"/>
      <c r="G11" s="21"/>
      <c r="H11" s="20"/>
      <c r="I11" s="20"/>
      <c r="J11" s="20"/>
      <c r="K11" s="20"/>
      <c r="L11" s="21"/>
      <c r="M11" s="20"/>
      <c r="N11" s="20"/>
      <c r="O11" s="20"/>
      <c r="P11" s="20"/>
      <c r="Q11" s="21"/>
      <c r="R11" s="20"/>
      <c r="S11" s="20"/>
      <c r="T11" s="20">
        <f ca="1">INDIRECT("'"&amp;$B11&amp;"'!$r$9")</f>
        <v>25</v>
      </c>
      <c r="U11" s="20">
        <f ca="1">INDIRECT("'"&amp;$B11&amp;"'!$r$10")</f>
        <v>25</v>
      </c>
      <c r="V11" s="21">
        <f ca="1">INDIRECT("'"&amp;$B11&amp;"'!$r$11")</f>
        <v>0</v>
      </c>
      <c r="W11" s="20">
        <f t="shared" ca="1" si="0"/>
        <v>0</v>
      </c>
    </row>
    <row r="12" spans="1:23" ht="20.100000000000001" customHeight="1">
      <c r="A12" s="246"/>
      <c r="B12" s="215" t="s">
        <v>901</v>
      </c>
      <c r="C12" s="22"/>
      <c r="D12" s="20"/>
      <c r="F12" s="20"/>
      <c r="G12" s="21"/>
      <c r="H12" s="20"/>
      <c r="I12" s="20"/>
      <c r="J12" s="20"/>
      <c r="K12" s="20"/>
      <c r="L12" s="21"/>
      <c r="M12" s="20"/>
      <c r="N12" s="20"/>
      <c r="O12" s="20"/>
      <c r="P12" s="20"/>
      <c r="Q12" s="21"/>
      <c r="R12" s="20"/>
      <c r="S12" s="20"/>
      <c r="T12" s="20">
        <f ca="1">INDIRECT("'"&amp;$B12&amp;"'!$r$9")</f>
        <v>25</v>
      </c>
      <c r="U12" s="20">
        <f ca="1">INDIRECT("'"&amp;$B12&amp;"'!$r$10")</f>
        <v>25</v>
      </c>
      <c r="V12" s="21">
        <f ca="1">INDIRECT("'"&amp;$B12&amp;"'!$r$11")</f>
        <v>0</v>
      </c>
      <c r="W12" s="20">
        <f t="shared" ca="1" si="0"/>
        <v>0</v>
      </c>
    </row>
    <row r="13" spans="1:23" ht="20.100000000000001" customHeight="1">
      <c r="A13" s="246"/>
      <c r="B13" s="215" t="s">
        <v>971</v>
      </c>
      <c r="C13" s="22"/>
      <c r="D13" s="20"/>
      <c r="F13" s="20"/>
      <c r="G13" s="21"/>
      <c r="H13" s="20"/>
      <c r="I13" s="20"/>
      <c r="J13" s="20"/>
      <c r="K13" s="20"/>
      <c r="L13" s="21"/>
      <c r="M13" s="20"/>
      <c r="N13" s="20"/>
      <c r="O13" s="20"/>
      <c r="P13" s="20"/>
      <c r="Q13" s="21"/>
      <c r="R13" s="20"/>
      <c r="S13" s="20"/>
      <c r="T13" s="20">
        <f ca="1">INDIRECT("'"&amp;$B13&amp;"'!$p$9")</f>
        <v>63</v>
      </c>
      <c r="U13" s="20">
        <f ca="1">INDIRECT("'"&amp;$B13&amp;"'!$p$10")</f>
        <v>0</v>
      </c>
      <c r="V13" s="21">
        <f ca="1">INDIRECT("'"&amp;$B13&amp;"'!$p$11")</f>
        <v>0</v>
      </c>
      <c r="W13" s="20">
        <f t="shared" ca="1" si="0"/>
        <v>63</v>
      </c>
    </row>
    <row r="14" spans="1:23" ht="20.100000000000001" customHeight="1">
      <c r="A14" s="246"/>
      <c r="B14" s="215" t="s">
        <v>972</v>
      </c>
      <c r="C14" s="22"/>
      <c r="D14" s="20"/>
      <c r="F14" s="20"/>
      <c r="G14" s="21"/>
      <c r="H14" s="20"/>
      <c r="I14" s="20"/>
      <c r="J14" s="20"/>
      <c r="K14" s="20"/>
      <c r="L14" s="21"/>
      <c r="M14" s="20"/>
      <c r="N14" s="20"/>
      <c r="O14" s="20"/>
      <c r="P14" s="20"/>
      <c r="Q14" s="21"/>
      <c r="R14" s="20"/>
      <c r="S14" s="20"/>
      <c r="T14" s="20">
        <f ca="1">INDIRECT("'"&amp;$B14&amp;"'!$p$9")</f>
        <v>17</v>
      </c>
      <c r="U14" s="20">
        <f ca="1">INDIRECT("'"&amp;$B14&amp;"'!$p$10")</f>
        <v>16</v>
      </c>
      <c r="V14" s="21">
        <f ca="1">INDIRECT("'"&amp;$B14&amp;"'!$p$11")</f>
        <v>0</v>
      </c>
      <c r="W14" s="20">
        <f t="shared" ref="W14" ca="1" si="1">T14-U14</f>
        <v>1</v>
      </c>
    </row>
    <row r="15" spans="1:23" ht="20.100000000000001" customHeight="1">
      <c r="A15" s="246"/>
      <c r="B15" s="215" t="s">
        <v>902</v>
      </c>
      <c r="C15" s="22"/>
      <c r="D15" s="20"/>
      <c r="F15" s="20"/>
      <c r="G15" s="21"/>
      <c r="H15" s="20"/>
      <c r="I15" s="20"/>
      <c r="J15" s="20"/>
      <c r="K15" s="20"/>
      <c r="L15" s="21"/>
      <c r="M15" s="20"/>
      <c r="N15" s="20"/>
      <c r="O15" s="20"/>
      <c r="P15" s="20"/>
      <c r="Q15" s="21"/>
      <c r="R15" s="20"/>
      <c r="S15" s="20"/>
      <c r="T15" s="20">
        <f ca="1">INDIRECT("'"&amp;$B15&amp;"'!$p$8")</f>
        <v>15</v>
      </c>
      <c r="U15" s="20">
        <f ca="1">INDIRECT("'"&amp;$B15&amp;"'!$p$9")</f>
        <v>12</v>
      </c>
      <c r="V15" s="21">
        <f ca="1">INDIRECT("'"&amp;$B15&amp;"'!$p$10")</f>
        <v>0</v>
      </c>
      <c r="W15" s="20">
        <f t="shared" ca="1" si="0"/>
        <v>3</v>
      </c>
    </row>
    <row r="16" spans="1:23" ht="20.100000000000001" customHeight="1">
      <c r="A16" s="246"/>
      <c r="B16" s="215" t="s">
        <v>903</v>
      </c>
      <c r="C16" s="22"/>
      <c r="D16" s="20"/>
      <c r="F16" s="20"/>
      <c r="G16" s="21"/>
      <c r="H16" s="20"/>
      <c r="I16" s="20"/>
      <c r="J16" s="20"/>
      <c r="K16" s="20"/>
      <c r="L16" s="21"/>
      <c r="M16" s="20"/>
      <c r="N16" s="20"/>
      <c r="O16" s="20"/>
      <c r="P16" s="20"/>
      <c r="Q16" s="21"/>
      <c r="R16" s="20"/>
      <c r="S16" s="20"/>
      <c r="T16" s="20">
        <f ca="1">INDIRECT("'"&amp;$B16&amp;"'!$q$8")</f>
        <v>32</v>
      </c>
      <c r="U16" s="20">
        <f ca="1">INDIRECT("'"&amp;$B16&amp;"'!$q$9")</f>
        <v>0</v>
      </c>
      <c r="V16" s="21">
        <f ca="1">INDIRECT("'"&amp;$B16&amp;"'!$q$10")</f>
        <v>0</v>
      </c>
      <c r="W16" s="20">
        <f t="shared" ca="1" si="0"/>
        <v>32</v>
      </c>
    </row>
    <row r="17" spans="1:23" ht="20.100000000000001" customHeight="1">
      <c r="A17" s="246"/>
      <c r="B17" s="215" t="s">
        <v>904</v>
      </c>
      <c r="C17" s="22"/>
      <c r="D17" s="20"/>
      <c r="F17" s="20"/>
      <c r="G17" s="21"/>
      <c r="H17" s="20"/>
      <c r="I17" s="20"/>
      <c r="J17" s="20"/>
      <c r="K17" s="20"/>
      <c r="L17" s="21"/>
      <c r="M17" s="20"/>
      <c r="N17" s="20"/>
      <c r="O17" s="20"/>
      <c r="P17" s="20"/>
      <c r="Q17" s="21"/>
      <c r="R17" s="20"/>
      <c r="S17" s="20"/>
      <c r="T17" s="20">
        <f ca="1">INDIRECT("'"&amp;$B17&amp;"'!$y$8")</f>
        <v>10</v>
      </c>
      <c r="U17" s="20">
        <f ca="1">INDIRECT("'"&amp;$B17&amp;"'!$y$9")</f>
        <v>0</v>
      </c>
      <c r="V17" s="21">
        <f ca="1">INDIRECT("'"&amp;$B17&amp;"'!$y$10")</f>
        <v>0</v>
      </c>
      <c r="W17" s="20">
        <f t="shared" ca="1" si="0"/>
        <v>10</v>
      </c>
    </row>
    <row r="18" spans="1:23" ht="20.100000000000001" customHeight="1" thickBot="1">
      <c r="A18" s="247"/>
      <c r="B18" s="216" t="s">
        <v>905</v>
      </c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>
        <f ca="1">INDIRECT("'"&amp;$B18&amp;"'!$ab$9")</f>
        <v>4</v>
      </c>
      <c r="U18" s="20">
        <f ca="1">INDIRECT("'"&amp;$B18&amp;"'!$ab$10")</f>
        <v>0</v>
      </c>
      <c r="V18" s="21">
        <f ca="1">INDIRECT("'"&amp;$B18&amp;"'!$ab$11")</f>
        <v>0</v>
      </c>
      <c r="W18" s="20">
        <f t="shared" ca="1" si="0"/>
        <v>4</v>
      </c>
    </row>
    <row r="19" spans="1:23" ht="21" customHeight="1" thickTop="1">
      <c r="A19" s="248" t="s">
        <v>13</v>
      </c>
      <c r="B19" s="249"/>
      <c r="C19" s="23"/>
      <c r="D19" s="24"/>
      <c r="E19" s="24">
        <f t="shared" ref="E19:R19" ca="1" si="2">SUM(E3:E18)</f>
        <v>0</v>
      </c>
      <c r="F19" s="24">
        <f t="shared" ca="1" si="2"/>
        <v>0</v>
      </c>
      <c r="G19" s="25">
        <f t="shared" ca="1" si="2"/>
        <v>0</v>
      </c>
      <c r="H19" s="24" t="e">
        <f t="shared" ca="1" si="2"/>
        <v>#VALUE!</v>
      </c>
      <c r="I19" s="24"/>
      <c r="J19" s="24">
        <f t="shared" ca="1" si="2"/>
        <v>0</v>
      </c>
      <c r="K19" s="24">
        <f t="shared" ca="1" si="2"/>
        <v>0</v>
      </c>
      <c r="L19" s="25">
        <f t="shared" ca="1" si="2"/>
        <v>0</v>
      </c>
      <c r="M19" s="24">
        <f t="shared" ca="1" si="2"/>
        <v>0</v>
      </c>
      <c r="N19" s="24"/>
      <c r="O19" s="24">
        <f t="shared" ca="1" si="2"/>
        <v>0</v>
      </c>
      <c r="P19" s="24">
        <f t="shared" ca="1" si="2"/>
        <v>0</v>
      </c>
      <c r="Q19" s="25">
        <f t="shared" ca="1" si="2"/>
        <v>0</v>
      </c>
      <c r="R19" s="24" t="e">
        <f t="shared" ca="1" si="2"/>
        <v>#VALUE!</v>
      </c>
      <c r="S19" s="24"/>
      <c r="T19" s="24">
        <f ca="1">SUM(T3:T18)</f>
        <v>444</v>
      </c>
      <c r="U19" s="24">
        <f ca="1">SUM(U3:U18)</f>
        <v>308</v>
      </c>
      <c r="V19" s="25">
        <f ca="1">SUM(V3:V18)</f>
        <v>0</v>
      </c>
      <c r="W19" s="24">
        <f ca="1">SUM(W3:W18)</f>
        <v>136</v>
      </c>
    </row>
    <row r="20" spans="1:23" ht="21" customHeight="1">
      <c r="A20" s="26"/>
      <c r="B20" s="26"/>
      <c r="C20" s="27"/>
      <c r="S20" s="4"/>
      <c r="T20" s="4"/>
      <c r="U20" s="4"/>
      <c r="V20" s="4"/>
      <c r="W20" s="4"/>
    </row>
  </sheetData>
  <mergeCells count="6">
    <mergeCell ref="S1:W1"/>
    <mergeCell ref="I1:M1"/>
    <mergeCell ref="N1:R1"/>
    <mergeCell ref="A3:A18"/>
    <mergeCell ref="A19:B19"/>
    <mergeCell ref="D1:H1"/>
  </mergeCells>
  <phoneticPr fontId="2"/>
  <hyperlinks>
    <hyperlink ref="B3" location="起動・停止!A1" display="起動・停止"/>
  </hyperlinks>
  <pageMargins left="0.7" right="0.7" top="0.75" bottom="0.75" header="0.3" footer="0.3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LP27"/>
  <sheetViews>
    <sheetView showGridLines="0" zoomScale="115" zoomScaleNormal="115" workbookViewId="0">
      <selection activeCell="F22" sqref="F22"/>
    </sheetView>
  </sheetViews>
  <sheetFormatPr defaultColWidth="9" defaultRowHeight="15.75"/>
  <cols>
    <col min="1" max="1" width="34.125" style="89" customWidth="1"/>
    <col min="2" max="4" width="11" style="125" customWidth="1"/>
    <col min="5" max="11" width="9.125" style="125" customWidth="1"/>
    <col min="12" max="1004" width="9.125" style="89" customWidth="1"/>
    <col min="1005" max="16384" width="9" style="88"/>
  </cols>
  <sheetData>
    <row r="2" spans="1:6">
      <c r="A2" s="282" t="s">
        <v>456</v>
      </c>
      <c r="B2" s="141" t="s">
        <v>470</v>
      </c>
      <c r="C2" s="141" t="s">
        <v>471</v>
      </c>
      <c r="D2" s="141" t="s">
        <v>472</v>
      </c>
      <c r="E2" s="141" t="s">
        <v>473</v>
      </c>
      <c r="F2" s="141" t="s">
        <v>474</v>
      </c>
    </row>
    <row r="3" spans="1:6">
      <c r="A3" s="282"/>
      <c r="B3" s="134">
        <v>24</v>
      </c>
      <c r="C3" s="134">
        <v>2</v>
      </c>
      <c r="D3" s="134">
        <v>512</v>
      </c>
      <c r="E3" s="134">
        <v>300</v>
      </c>
      <c r="F3" s="134">
        <v>200</v>
      </c>
    </row>
    <row r="5" spans="1:6">
      <c r="A5" s="129" t="s">
        <v>464</v>
      </c>
      <c r="B5" s="126"/>
      <c r="C5" s="126"/>
      <c r="D5" s="126"/>
    </row>
    <row r="6" spans="1:6">
      <c r="A6" s="129" t="s">
        <v>491</v>
      </c>
      <c r="B6" s="133">
        <v>0.3</v>
      </c>
      <c r="C6" s="133">
        <v>0.5</v>
      </c>
      <c r="D6" s="133">
        <v>1</v>
      </c>
    </row>
    <row r="7" spans="1:6">
      <c r="A7" s="129" t="s">
        <v>462</v>
      </c>
      <c r="B7" s="150">
        <v>20</v>
      </c>
      <c r="C7" s="150">
        <v>20</v>
      </c>
      <c r="D7" s="150">
        <v>20</v>
      </c>
    </row>
    <row r="8" spans="1:6">
      <c r="A8" s="129" t="s">
        <v>497</v>
      </c>
      <c r="B8" s="149">
        <v>0.2</v>
      </c>
      <c r="C8" s="149">
        <v>0.2</v>
      </c>
      <c r="D8" s="149">
        <v>0.2</v>
      </c>
    </row>
    <row r="9" spans="1:6">
      <c r="A9" s="129" t="s">
        <v>499</v>
      </c>
      <c r="B9" s="140">
        <f>ROUNDUP(B6*10^6/(24*60*60),0)</f>
        <v>4</v>
      </c>
      <c r="C9" s="140">
        <f t="shared" ref="C9:D9" si="0">ROUNDUP(C6*10^6/(24*60*60),0)</f>
        <v>6</v>
      </c>
      <c r="D9" s="140">
        <f t="shared" si="0"/>
        <v>12</v>
      </c>
    </row>
    <row r="10" spans="1:6" ht="16.5" thickBot="1">
      <c r="A10" s="151" t="s">
        <v>498</v>
      </c>
      <c r="B10" s="152">
        <f>ROUNDUP(B6*10^6*B7*(1+B8)/(24*60*60),0)</f>
        <v>84</v>
      </c>
      <c r="C10" s="152">
        <f>ROUNDUP(C6*10^6*C7*(1+C8)/(24*60*60),0)</f>
        <v>139</v>
      </c>
      <c r="D10" s="152">
        <f>ROUNDUP(D6*10^6*D7*(1+D8)/(24*60*60),0)</f>
        <v>278</v>
      </c>
    </row>
    <row r="11" spans="1:6" ht="16.5" thickTop="1">
      <c r="A11" s="131" t="s">
        <v>469</v>
      </c>
      <c r="B11" s="143">
        <f>B10/($B$3*$C$3)</f>
        <v>1.75</v>
      </c>
      <c r="C11" s="143">
        <f t="shared" ref="C11:D11" si="1">C10/($B$3*$C$3)</f>
        <v>2.8958333333333335</v>
      </c>
      <c r="D11" s="143">
        <f t="shared" si="1"/>
        <v>5.791666666666667</v>
      </c>
    </row>
    <row r="13" spans="1:6">
      <c r="A13" s="130" t="s">
        <v>465</v>
      </c>
      <c r="B13" s="126"/>
      <c r="C13" s="126"/>
      <c r="D13" s="126"/>
    </row>
    <row r="14" spans="1:6">
      <c r="A14" s="129" t="s">
        <v>491</v>
      </c>
      <c r="B14" s="135">
        <v>0.3</v>
      </c>
      <c r="C14" s="135">
        <v>0.5</v>
      </c>
      <c r="D14" s="135">
        <v>1</v>
      </c>
    </row>
    <row r="15" spans="1:6">
      <c r="A15" s="129" t="s">
        <v>499</v>
      </c>
      <c r="B15" s="140">
        <f>ROUNDUP(B14*10^6/(24*60*60),0)</f>
        <v>4</v>
      </c>
      <c r="C15" s="140">
        <f t="shared" ref="C15:D15" si="2">ROUNDUP(C14*10^6/(24*60*60),0)</f>
        <v>6</v>
      </c>
      <c r="D15" s="140">
        <f t="shared" si="2"/>
        <v>12</v>
      </c>
    </row>
    <row r="16" spans="1:6">
      <c r="A16" s="129" t="s">
        <v>475</v>
      </c>
      <c r="B16" s="136">
        <f>28672/1024</f>
        <v>28</v>
      </c>
      <c r="C16" s="136">
        <f>28672/1024</f>
        <v>28</v>
      </c>
      <c r="D16" s="136">
        <f>28672/1024</f>
        <v>28</v>
      </c>
    </row>
    <row r="17" spans="1:11">
      <c r="A17" s="129" t="s">
        <v>467</v>
      </c>
      <c r="B17" s="137">
        <v>2</v>
      </c>
      <c r="C17" s="137">
        <v>2</v>
      </c>
      <c r="D17" s="137">
        <v>2</v>
      </c>
    </row>
    <row r="18" spans="1:11">
      <c r="A18" s="129" t="s">
        <v>466</v>
      </c>
      <c r="B18" s="142">
        <v>700</v>
      </c>
      <c r="C18" s="142">
        <v>700</v>
      </c>
      <c r="D18" s="142">
        <v>700</v>
      </c>
    </row>
    <row r="19" spans="1:11">
      <c r="A19" s="129" t="s">
        <v>497</v>
      </c>
      <c r="B19" s="149">
        <v>0.2</v>
      </c>
      <c r="C19" s="149">
        <v>0.2</v>
      </c>
      <c r="D19" s="149">
        <v>0.2</v>
      </c>
    </row>
    <row r="20" spans="1:11">
      <c r="A20" s="129" t="s">
        <v>463</v>
      </c>
      <c r="B20" s="138">
        <f>B17*10^9*B14*10^6/(B18*(1-B19)*10^3)/(24*60*60)</f>
        <v>12400.793650793652</v>
      </c>
      <c r="C20" s="138">
        <f t="shared" ref="C20:D20" si="3">C17*10^9*C14*10^6/(C18*(1-C19)*10^3)/(24*60*60)</f>
        <v>20667.989417989418</v>
      </c>
      <c r="D20" s="138">
        <f t="shared" si="3"/>
        <v>41335.978835978836</v>
      </c>
    </row>
    <row r="21" spans="1:11">
      <c r="A21" s="129" t="s">
        <v>477</v>
      </c>
      <c r="B21" s="138">
        <f>B20/($B$3*$C$3)</f>
        <v>258.34986772486775</v>
      </c>
      <c r="C21" s="138">
        <f>C20/($B$3*$C$3)</f>
        <v>430.58311287477954</v>
      </c>
      <c r="D21" s="138">
        <f t="shared" ref="D21" si="4">D20/($B$3*$C$3)</f>
        <v>861.16622574955909</v>
      </c>
    </row>
    <row r="22" spans="1:11" ht="16.5" thickBot="1">
      <c r="A22" s="132" t="s">
        <v>478</v>
      </c>
      <c r="B22" s="139">
        <f>B16*1024*B17*10^9/($D$3*0.7*10^9)</f>
        <v>160</v>
      </c>
      <c r="C22" s="139">
        <f>C16*1024*C17*10^9/($D$3*0.7*10^9)</f>
        <v>160</v>
      </c>
      <c r="D22" s="139">
        <f>D16*1024*D17*10^9/($D$3*0.7*10^9)</f>
        <v>160</v>
      </c>
    </row>
    <row r="23" spans="1:11" ht="16.5" thickTop="1">
      <c r="A23" s="131" t="s">
        <v>476</v>
      </c>
      <c r="B23" s="144">
        <f>MAX(B21:B22)</f>
        <v>258.34986772486775</v>
      </c>
      <c r="C23" s="144">
        <f t="shared" ref="C23:D23" si="5">MAX(C21:C22)</f>
        <v>430.58311287477954</v>
      </c>
      <c r="D23" s="144">
        <f t="shared" si="5"/>
        <v>861.16622574955909</v>
      </c>
    </row>
    <row r="24" spans="1:11">
      <c r="B24" s="128"/>
      <c r="C24" s="128"/>
      <c r="D24" s="128"/>
    </row>
    <row r="25" spans="1:11" ht="29.45" customHeight="1">
      <c r="A25" s="283" t="s">
        <v>457</v>
      </c>
      <c r="B25" s="147" t="s">
        <v>468</v>
      </c>
      <c r="C25" s="147" t="s">
        <v>458</v>
      </c>
      <c r="D25" s="148" t="s">
        <v>492</v>
      </c>
      <c r="E25" s="148" t="s">
        <v>493</v>
      </c>
      <c r="F25" s="148" t="s">
        <v>494</v>
      </c>
      <c r="G25" s="147" t="s">
        <v>459</v>
      </c>
      <c r="H25" s="147" t="s">
        <v>460</v>
      </c>
      <c r="I25" s="147" t="s">
        <v>461</v>
      </c>
      <c r="J25" s="148" t="s">
        <v>495</v>
      </c>
      <c r="K25" s="148" t="s">
        <v>496</v>
      </c>
    </row>
    <row r="26" spans="1:11">
      <c r="A26" s="284"/>
      <c r="B26" s="145">
        <f>ROUNDUP(SUM(C26:K26),0)</f>
        <v>459</v>
      </c>
      <c r="C26" s="145">
        <v>10</v>
      </c>
      <c r="D26" s="145">
        <v>1</v>
      </c>
      <c r="E26" s="145">
        <v>2</v>
      </c>
      <c r="F26" s="145">
        <v>2</v>
      </c>
      <c r="G26" s="145">
        <v>2</v>
      </c>
      <c r="H26" s="145">
        <v>2</v>
      </c>
      <c r="I26" s="145">
        <v>3</v>
      </c>
      <c r="J26" s="146">
        <f>ROUNDUP(D11,0)</f>
        <v>6</v>
      </c>
      <c r="K26" s="157">
        <f>C23</f>
        <v>430.58311287477954</v>
      </c>
    </row>
    <row r="27" spans="1:11" s="87" customFormat="1" ht="14.25" customHeight="1">
      <c r="B27" s="127"/>
      <c r="C27" s="127"/>
      <c r="D27" s="127"/>
      <c r="E27" s="127"/>
      <c r="F27" s="127"/>
      <c r="G27" s="127"/>
      <c r="H27" s="127"/>
      <c r="I27" s="127"/>
      <c r="J27" s="127"/>
      <c r="K27" s="127"/>
    </row>
  </sheetData>
  <mergeCells count="2">
    <mergeCell ref="A2:A3"/>
    <mergeCell ref="A25:A26"/>
  </mergeCells>
  <phoneticPr fontId="2"/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D21"/>
  <sheetViews>
    <sheetView showGridLines="0" topLeftCell="T1" zoomScale="115" zoomScaleNormal="115" workbookViewId="0">
      <pane ySplit="12" topLeftCell="A13" activePane="bottomLeft" state="frozen"/>
      <selection activeCell="C39" sqref="C39"/>
      <selection pane="bottomLeft" activeCell="AB9" sqref="AB9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3.75" style="52" customWidth="1"/>
    <col min="6" max="9" width="9.25" style="52" customWidth="1"/>
    <col min="10" max="16" width="6.75" style="153" customWidth="1"/>
    <col min="17" max="17" width="33.25" style="52" customWidth="1"/>
    <col min="18" max="18" width="14.25" style="52" bestFit="1" customWidth="1"/>
    <col min="19" max="19" width="10.5" style="52" customWidth="1"/>
    <col min="20" max="22" width="9.75" style="52" bestFit="1" customWidth="1"/>
    <col min="23" max="23" width="9.125" style="77" customWidth="1"/>
    <col min="24" max="24" width="9.125" style="52" customWidth="1"/>
    <col min="25" max="25" width="9.125" style="55" customWidth="1"/>
    <col min="26" max="26" width="12.625" style="52" customWidth="1"/>
    <col min="27" max="27" width="30.625" style="52" customWidth="1"/>
    <col min="28" max="33" width="5.625" style="52" customWidth="1"/>
    <col min="34" max="1038" width="9.125" style="52" customWidth="1"/>
    <col min="1039" max="16384" width="9" style="42"/>
  </cols>
  <sheetData>
    <row r="2" spans="1:34 1039:1044">
      <c r="A2" s="124" t="s">
        <v>791</v>
      </c>
    </row>
    <row r="3" spans="1:34 1039:1044">
      <c r="A3" s="124"/>
    </row>
    <row r="4" spans="1:34 1039:1044">
      <c r="A4" s="124" t="s">
        <v>792</v>
      </c>
    </row>
    <row r="5" spans="1:34 1039:1044">
      <c r="A5" s="124" t="s">
        <v>800</v>
      </c>
    </row>
    <row r="7" spans="1:34 1039:1044" s="38" customFormat="1" ht="14.25" customHeight="1">
      <c r="A7" s="30" t="s">
        <v>14</v>
      </c>
      <c r="B7" s="31"/>
      <c r="C7" s="31"/>
      <c r="D7" s="32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2"/>
      <c r="Q7" s="34"/>
      <c r="R7" s="31"/>
      <c r="S7" s="34"/>
      <c r="T7" s="34"/>
      <c r="U7" s="34"/>
      <c r="V7" s="34"/>
      <c r="W7" s="35"/>
      <c r="X7" s="31"/>
      <c r="Y7" s="36"/>
      <c r="Z7" s="31"/>
      <c r="AA7" s="37"/>
    </row>
    <row r="8" spans="1:34 1039:1044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F8" s="36"/>
      <c r="G8" s="36"/>
      <c r="H8" s="36"/>
      <c r="I8" s="36"/>
      <c r="J8" s="154"/>
      <c r="K8" s="154"/>
      <c r="L8" s="154"/>
      <c r="M8" s="154"/>
      <c r="N8" s="154"/>
      <c r="O8" s="154"/>
      <c r="P8" s="154"/>
      <c r="R8" s="36"/>
      <c r="W8" s="41"/>
      <c r="X8" s="36"/>
      <c r="Y8" s="36"/>
      <c r="Z8" s="36"/>
      <c r="AA8" s="42"/>
      <c r="AB8" s="43" t="s">
        <v>223</v>
      </c>
      <c r="AC8" s="44"/>
      <c r="AD8" s="44"/>
      <c r="AE8" s="44"/>
      <c r="AF8" s="44"/>
      <c r="AG8" s="45" t="s">
        <v>5</v>
      </c>
    </row>
    <row r="9" spans="1:34 1039:1044" s="40" customFormat="1" ht="12" customHeight="1">
      <c r="A9" s="39">
        <f>COUNTIF(B13:B21,"&gt;0")</f>
        <v>4</v>
      </c>
      <c r="B9" s="39">
        <f>COUNTIF(A:A,"NEW")</f>
        <v>4</v>
      </c>
      <c r="C9" s="39">
        <f>COUNTIF(A:A,"SKIP_NEW")+COUNTIF(A:A,"SKIP_OLD")</f>
        <v>0</v>
      </c>
      <c r="D9" s="39">
        <f>COUNTIF(Y:Y,"○")+COUNTIF(Y:Y,"×→〇")</f>
        <v>0</v>
      </c>
      <c r="E9" s="36"/>
      <c r="F9" s="36"/>
      <c r="G9" s="36"/>
      <c r="H9" s="36"/>
      <c r="I9" s="36"/>
      <c r="J9" s="154"/>
      <c r="K9" s="154"/>
      <c r="L9" s="154"/>
      <c r="M9" s="154"/>
      <c r="N9" s="154"/>
      <c r="O9" s="154"/>
      <c r="P9" s="154"/>
      <c r="R9" s="36"/>
      <c r="W9" s="41"/>
      <c r="X9" s="36"/>
      <c r="Y9" s="36"/>
      <c r="Z9" s="36"/>
      <c r="AA9" s="42"/>
      <c r="AB9" s="46">
        <f>SUM(AB13:AB21)</f>
        <v>4</v>
      </c>
      <c r="AC9" s="47">
        <f>SUM(AC13:AC21)</f>
        <v>0</v>
      </c>
      <c r="AD9" s="47">
        <f>SUM(AD13:AD21)</f>
        <v>0</v>
      </c>
      <c r="AE9" s="47">
        <f>SUM(AE13:AE21)</f>
        <v>0</v>
      </c>
      <c r="AF9" s="47">
        <f>SUM(AF13:AF21)</f>
        <v>0</v>
      </c>
      <c r="AG9" s="48">
        <f>SUM(AB9:AF9)</f>
        <v>4</v>
      </c>
      <c r="AH9" s="40" t="s">
        <v>19</v>
      </c>
    </row>
    <row r="10" spans="1:34 1039:1044" s="52" customFormat="1" ht="12" customHeight="1">
      <c r="A10" s="49"/>
      <c r="B10" s="80"/>
      <c r="C10" s="50">
        <f>COUNTIF(A:A,"SKIP_NEW")</f>
        <v>0</v>
      </c>
      <c r="D10" s="51"/>
      <c r="E10" s="36"/>
      <c r="F10" s="36"/>
      <c r="G10" s="36"/>
      <c r="H10" s="36"/>
      <c r="I10" s="36"/>
      <c r="J10" s="154"/>
      <c r="K10" s="154"/>
      <c r="L10" s="154"/>
      <c r="M10" s="154"/>
      <c r="N10" s="154"/>
      <c r="O10" s="154"/>
      <c r="P10" s="154"/>
      <c r="R10" s="36"/>
      <c r="W10" s="41"/>
      <c r="X10" s="36"/>
      <c r="Y10" s="36"/>
      <c r="Z10" s="36"/>
      <c r="AB10" s="53">
        <f>SUMIF($Y13:$Y21,"○",AB13:AB21)+SUMIF($Y13:$Y21,"×→〇",AB13:AB21)</f>
        <v>0</v>
      </c>
      <c r="AC10" s="54">
        <f>SUMIF($Y13:$Y21,"○",AC13:AC21)+SUMIF($Y13:$Y21,"×→〇",AC13:AC21)</f>
        <v>0</v>
      </c>
      <c r="AD10" s="54">
        <f>SUMIF($Y13:$Y21,"○",AD13:AD21)+SUMIF($Y13:$Y21,"×→〇",AD13:AD21)</f>
        <v>0</v>
      </c>
      <c r="AE10" s="54">
        <f>SUMIF($Y13:$Y21,"○",AE13:AE21)+SUMIF($Y13:$Y21,"×→〇",AE13:AE21)</f>
        <v>0</v>
      </c>
      <c r="AF10" s="54">
        <f>SUMIF($Y13:$Y21,"○",AF13:AF21)+SUMIF($Y13:$Y21,"×→〇",AF13:AF21)</f>
        <v>0</v>
      </c>
      <c r="AG10" s="48">
        <f>SUM(AB10:AF10)</f>
        <v>0</v>
      </c>
      <c r="AH10" s="55" t="s">
        <v>20</v>
      </c>
      <c r="AMY10" s="42"/>
      <c r="AMZ10" s="42"/>
      <c r="ANA10" s="42"/>
      <c r="ANB10" s="42"/>
      <c r="ANC10" s="42"/>
      <c r="AND10" s="42"/>
    </row>
    <row r="11" spans="1:34 1039:1044" s="52" customFormat="1" ht="14.25" customHeight="1">
      <c r="A11" s="253" t="s">
        <v>48</v>
      </c>
      <c r="B11" s="255" t="s">
        <v>49</v>
      </c>
      <c r="C11" s="257" t="s">
        <v>21</v>
      </c>
      <c r="D11" s="257" t="s">
        <v>366</v>
      </c>
      <c r="E11" s="272" t="s">
        <v>515</v>
      </c>
      <c r="F11" s="285" t="s">
        <v>784</v>
      </c>
      <c r="G11" s="286"/>
      <c r="H11" s="286"/>
      <c r="I11" s="287"/>
      <c r="J11" s="266" t="s">
        <v>506</v>
      </c>
      <c r="K11" s="267"/>
      <c r="L11" s="267"/>
      <c r="M11" s="267"/>
      <c r="N11" s="267"/>
      <c r="O11" s="267"/>
      <c r="P11" s="268"/>
      <c r="Q11" s="255" t="s">
        <v>24</v>
      </c>
      <c r="R11" s="266" t="s">
        <v>512</v>
      </c>
      <c r="S11" s="267"/>
      <c r="T11" s="267"/>
      <c r="U11" s="267"/>
      <c r="V11" s="268"/>
      <c r="W11" s="259" t="s">
        <v>25</v>
      </c>
      <c r="X11" s="261" t="s">
        <v>26</v>
      </c>
      <c r="Y11" s="261"/>
      <c r="Z11" s="257" t="s">
        <v>27</v>
      </c>
      <c r="AA11" s="262" t="s">
        <v>28</v>
      </c>
      <c r="AB11" s="53">
        <f>SUMIF($Y13:$Y21,"△",AB13:AB21)</f>
        <v>0</v>
      </c>
      <c r="AC11" s="53">
        <f>SUMIF($Y13:$Y21,"△",AC13:AC21)</f>
        <v>0</v>
      </c>
      <c r="AD11" s="53">
        <f>SUMIF($Y13:$Y21,"△",AD13:AD21)</f>
        <v>0</v>
      </c>
      <c r="AE11" s="53">
        <f>SUMIF($Y13:$Y21,"△",AE13:AE21)</f>
        <v>0</v>
      </c>
      <c r="AF11" s="53">
        <f>SUMIF($Y13:$Y21,"△",AF13:AF21)</f>
        <v>0</v>
      </c>
      <c r="AG11" s="48">
        <f>SUM(AB11:AF11)</f>
        <v>0</v>
      </c>
      <c r="AH11" s="55" t="s">
        <v>29</v>
      </c>
      <c r="AMY11" s="42"/>
      <c r="AMZ11" s="42"/>
      <c r="ANA11" s="42"/>
      <c r="ANB11" s="42"/>
      <c r="ANC11" s="42"/>
      <c r="AND11" s="42"/>
    </row>
    <row r="12" spans="1:34 1039:1044" s="52" customFormat="1" ht="33" customHeight="1" thickBot="1">
      <c r="A12" s="254"/>
      <c r="B12" s="256"/>
      <c r="C12" s="258"/>
      <c r="D12" s="258"/>
      <c r="E12" s="273"/>
      <c r="F12" s="112" t="s">
        <v>500</v>
      </c>
      <c r="G12" s="112" t="s">
        <v>785</v>
      </c>
      <c r="H12" s="112" t="s">
        <v>786</v>
      </c>
      <c r="I12" s="112" t="s">
        <v>529</v>
      </c>
      <c r="J12" s="107" t="s">
        <v>501</v>
      </c>
      <c r="K12" s="107" t="s">
        <v>502</v>
      </c>
      <c r="L12" s="107" t="s">
        <v>503</v>
      </c>
      <c r="M12" s="107" t="s">
        <v>504</v>
      </c>
      <c r="N12" s="107" t="s">
        <v>518</v>
      </c>
      <c r="O12" s="107" t="s">
        <v>513</v>
      </c>
      <c r="P12" s="107" t="s">
        <v>514</v>
      </c>
      <c r="Q12" s="256"/>
      <c r="R12" s="107" t="s">
        <v>507</v>
      </c>
      <c r="S12" s="107" t="s">
        <v>508</v>
      </c>
      <c r="T12" s="107" t="s">
        <v>509</v>
      </c>
      <c r="U12" s="107" t="s">
        <v>510</v>
      </c>
      <c r="V12" s="107" t="s">
        <v>511</v>
      </c>
      <c r="W12" s="260"/>
      <c r="X12" s="56" t="s">
        <v>31</v>
      </c>
      <c r="Y12" s="57" t="s">
        <v>32</v>
      </c>
      <c r="Z12" s="258"/>
      <c r="AA12" s="263"/>
      <c r="AB12" s="58">
        <f>AB10+AB11</f>
        <v>0</v>
      </c>
      <c r="AC12" s="58">
        <f>AC10+AC11</f>
        <v>0</v>
      </c>
      <c r="AD12" s="58">
        <f>AD10+AD11</f>
        <v>0</v>
      </c>
      <c r="AE12" s="58">
        <f>AE10+AE11</f>
        <v>0</v>
      </c>
      <c r="AF12" s="58">
        <f>AF10+AF11</f>
        <v>0</v>
      </c>
      <c r="AG12" s="59">
        <f>SUM(AB12:AF12)</f>
        <v>0</v>
      </c>
      <c r="AH12" s="52" t="s">
        <v>50</v>
      </c>
      <c r="AMY12" s="42"/>
      <c r="AMZ12" s="42"/>
      <c r="ANA12" s="42"/>
      <c r="ANB12" s="42"/>
      <c r="ANC12" s="42"/>
      <c r="AND12" s="42"/>
    </row>
    <row r="13" spans="1:34 1039:1044" s="40" customFormat="1" ht="19.5" thickTop="1">
      <c r="A13" s="60">
        <v>1</v>
      </c>
      <c r="B13" s="81"/>
      <c r="C13" s="81"/>
      <c r="D13" s="61"/>
      <c r="E13" s="109" t="s">
        <v>796</v>
      </c>
      <c r="F13" s="109"/>
      <c r="G13" s="109"/>
      <c r="H13" s="109"/>
      <c r="I13" s="109"/>
      <c r="J13" s="155"/>
      <c r="K13" s="155"/>
      <c r="L13" s="155"/>
      <c r="M13" s="155"/>
      <c r="N13" s="155"/>
      <c r="O13" s="155"/>
      <c r="P13" s="155"/>
      <c r="Q13" s="110"/>
      <c r="R13" s="115"/>
      <c r="S13" s="110"/>
      <c r="T13" s="110"/>
      <c r="U13" s="110"/>
      <c r="V13" s="110"/>
      <c r="W13" s="63"/>
      <c r="X13" s="64"/>
      <c r="Y13" s="64"/>
      <c r="Z13" s="64"/>
      <c r="AA13" s="65"/>
    </row>
    <row r="14" spans="1:34 1039:1044" s="40" customFormat="1" ht="15.75" thickBo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793</v>
      </c>
      <c r="F14" s="117" t="s">
        <v>787</v>
      </c>
      <c r="G14" s="117" t="s">
        <v>788</v>
      </c>
      <c r="H14" s="117" t="s">
        <v>789</v>
      </c>
      <c r="I14" s="117" t="s">
        <v>790</v>
      </c>
      <c r="J14" s="68">
        <v>2</v>
      </c>
      <c r="K14" s="68">
        <v>2</v>
      </c>
      <c r="L14" s="68">
        <v>2</v>
      </c>
      <c r="M14" s="68" t="s">
        <v>794</v>
      </c>
      <c r="N14" s="68" t="s">
        <v>795</v>
      </c>
      <c r="O14" s="68">
        <v>6</v>
      </c>
      <c r="P14" s="68">
        <v>280</v>
      </c>
      <c r="Q14" s="67"/>
      <c r="R14" s="117"/>
      <c r="S14" s="101"/>
      <c r="T14" s="101"/>
      <c r="U14" s="101"/>
      <c r="V14" s="101"/>
      <c r="W14" s="69"/>
      <c r="X14" s="70"/>
      <c r="Y14" s="70"/>
      <c r="Z14" s="71"/>
      <c r="AA14" s="72"/>
      <c r="AB14" s="40">
        <v>1</v>
      </c>
    </row>
    <row r="15" spans="1:34 1039:1044" s="40" customFormat="1" ht="19.5" thickTop="1">
      <c r="A15" s="60">
        <v>2</v>
      </c>
      <c r="B15" s="81"/>
      <c r="C15" s="81"/>
      <c r="D15" s="61"/>
      <c r="E15" s="109" t="s">
        <v>797</v>
      </c>
      <c r="F15" s="188"/>
      <c r="G15" s="188"/>
      <c r="H15" s="188"/>
      <c r="I15" s="188"/>
      <c r="J15" s="155"/>
      <c r="K15" s="155"/>
      <c r="L15" s="155"/>
      <c r="M15" s="155"/>
      <c r="N15" s="155"/>
      <c r="O15" s="155"/>
      <c r="P15" s="155"/>
      <c r="Q15" s="110"/>
      <c r="R15" s="115"/>
      <c r="S15" s="110"/>
      <c r="T15" s="110"/>
      <c r="U15" s="110"/>
      <c r="V15" s="110"/>
      <c r="W15" s="63"/>
      <c r="X15" s="64"/>
      <c r="Y15" s="64"/>
      <c r="Z15" s="64"/>
      <c r="AA15" s="65"/>
    </row>
    <row r="16" spans="1:34 1039:1044" s="40" customFormat="1" ht="15.75" thickBot="1">
      <c r="A16" s="66" t="s">
        <v>33</v>
      </c>
      <c r="B16" s="82">
        <f>ROW()-ROW($A$15)</f>
        <v>1</v>
      </c>
      <c r="C16" s="68" t="s">
        <v>39</v>
      </c>
      <c r="D16" s="78">
        <v>1</v>
      </c>
      <c r="E16" s="1" t="s">
        <v>793</v>
      </c>
      <c r="F16" s="117" t="s">
        <v>787</v>
      </c>
      <c r="G16" s="117" t="s">
        <v>788</v>
      </c>
      <c r="H16" s="117" t="s">
        <v>789</v>
      </c>
      <c r="I16" s="117" t="s">
        <v>790</v>
      </c>
      <c r="J16" s="68">
        <v>2</v>
      </c>
      <c r="K16" s="68">
        <v>2</v>
      </c>
      <c r="L16" s="68">
        <v>2</v>
      </c>
      <c r="M16" s="68" t="s">
        <v>794</v>
      </c>
      <c r="N16" s="68" t="s">
        <v>795</v>
      </c>
      <c r="O16" s="68">
        <v>6</v>
      </c>
      <c r="P16" s="68">
        <v>323</v>
      </c>
      <c r="Q16" s="67"/>
      <c r="R16" s="117"/>
      <c r="S16" s="101"/>
      <c r="T16" s="101"/>
      <c r="U16" s="101"/>
      <c r="V16" s="101"/>
      <c r="W16" s="69"/>
      <c r="X16" s="70"/>
      <c r="Y16" s="70"/>
      <c r="Z16" s="71"/>
      <c r="AA16" s="72"/>
      <c r="AB16" s="40">
        <v>1</v>
      </c>
    </row>
    <row r="17" spans="1:28" s="40" customFormat="1" ht="19.5" thickTop="1">
      <c r="A17" s="60">
        <v>3</v>
      </c>
      <c r="B17" s="81"/>
      <c r="C17" s="81"/>
      <c r="D17" s="61"/>
      <c r="E17" s="109" t="s">
        <v>798</v>
      </c>
      <c r="F17" s="188"/>
      <c r="G17" s="188"/>
      <c r="H17" s="188"/>
      <c r="I17" s="188"/>
      <c r="J17" s="155"/>
      <c r="K17" s="155"/>
      <c r="L17" s="155"/>
      <c r="M17" s="155"/>
      <c r="N17" s="155"/>
      <c r="O17" s="155"/>
      <c r="P17" s="155"/>
      <c r="Q17" s="110"/>
      <c r="R17" s="115"/>
      <c r="S17" s="110"/>
      <c r="T17" s="110"/>
      <c r="U17" s="110"/>
      <c r="V17" s="110"/>
      <c r="W17" s="63"/>
      <c r="X17" s="64"/>
      <c r="Y17" s="64"/>
      <c r="Z17" s="64"/>
      <c r="AA17" s="65"/>
    </row>
    <row r="18" spans="1:28" s="40" customFormat="1" ht="15.75" thickBot="1">
      <c r="A18" s="66" t="s">
        <v>33</v>
      </c>
      <c r="B18" s="82">
        <f>ROW()-ROW($A$17)</f>
        <v>1</v>
      </c>
      <c r="C18" s="68" t="s">
        <v>39</v>
      </c>
      <c r="D18" s="78">
        <v>1</v>
      </c>
      <c r="E18" s="1" t="s">
        <v>793</v>
      </c>
      <c r="F18" s="117" t="s">
        <v>787</v>
      </c>
      <c r="G18" s="117" t="s">
        <v>788</v>
      </c>
      <c r="H18" s="117" t="s">
        <v>789</v>
      </c>
      <c r="I18" s="117" t="s">
        <v>790</v>
      </c>
      <c r="J18" s="68">
        <v>2</v>
      </c>
      <c r="K18" s="68">
        <v>2</v>
      </c>
      <c r="L18" s="68">
        <v>2</v>
      </c>
      <c r="M18" s="68" t="s">
        <v>794</v>
      </c>
      <c r="N18" s="68" t="s">
        <v>795</v>
      </c>
      <c r="O18" s="68">
        <v>6</v>
      </c>
      <c r="P18" s="68">
        <v>431</v>
      </c>
      <c r="Q18" s="67"/>
      <c r="R18" s="117"/>
      <c r="S18" s="101"/>
      <c r="T18" s="101"/>
      <c r="U18" s="101"/>
      <c r="V18" s="101"/>
      <c r="W18" s="69"/>
      <c r="X18" s="70"/>
      <c r="Y18" s="70"/>
      <c r="Z18" s="71"/>
      <c r="AA18" s="72"/>
      <c r="AB18" s="40">
        <v>1</v>
      </c>
    </row>
    <row r="19" spans="1:28" s="40" customFormat="1" ht="19.5" thickTop="1">
      <c r="A19" s="60">
        <v>4</v>
      </c>
      <c r="B19" s="81"/>
      <c r="C19" s="81"/>
      <c r="D19" s="61"/>
      <c r="E19" s="103" t="s">
        <v>799</v>
      </c>
      <c r="F19" s="188"/>
      <c r="G19" s="188"/>
      <c r="H19" s="188"/>
      <c r="I19" s="188"/>
      <c r="J19" s="155"/>
      <c r="K19" s="155"/>
      <c r="L19" s="155"/>
      <c r="M19" s="155"/>
      <c r="N19" s="155"/>
      <c r="O19" s="155"/>
      <c r="P19" s="155"/>
      <c r="Q19" s="110"/>
      <c r="R19" s="115"/>
      <c r="S19" s="110"/>
      <c r="T19" s="110"/>
      <c r="U19" s="110"/>
      <c r="V19" s="110"/>
      <c r="W19" s="63"/>
      <c r="X19" s="64"/>
      <c r="Y19" s="64"/>
      <c r="Z19" s="64"/>
      <c r="AA19" s="65"/>
    </row>
    <row r="20" spans="1:28" s="40" customFormat="1" ht="15.75" thickBot="1">
      <c r="A20" s="66" t="s">
        <v>33</v>
      </c>
      <c r="B20" s="82">
        <f>ROW()-ROW($A$19)</f>
        <v>1</v>
      </c>
      <c r="C20" s="68" t="s">
        <v>39</v>
      </c>
      <c r="D20" s="78">
        <v>1</v>
      </c>
      <c r="E20" s="1" t="s">
        <v>801</v>
      </c>
      <c r="F20" s="117" t="s">
        <v>787</v>
      </c>
      <c r="G20" s="117" t="s">
        <v>788</v>
      </c>
      <c r="H20" s="117" t="s">
        <v>789</v>
      </c>
      <c r="I20" s="117" t="s">
        <v>790</v>
      </c>
      <c r="J20" s="68">
        <v>2</v>
      </c>
      <c r="K20" s="68">
        <v>2</v>
      </c>
      <c r="L20" s="68">
        <v>2</v>
      </c>
      <c r="M20" s="68" t="s">
        <v>794</v>
      </c>
      <c r="N20" s="68" t="s">
        <v>795</v>
      </c>
      <c r="O20" s="68">
        <v>6</v>
      </c>
      <c r="P20" s="68">
        <v>323</v>
      </c>
      <c r="Q20" s="67"/>
      <c r="R20" s="117"/>
      <c r="S20" s="101"/>
      <c r="T20" s="101"/>
      <c r="U20" s="101"/>
      <c r="V20" s="101"/>
      <c r="W20" s="69"/>
      <c r="X20" s="70"/>
      <c r="Y20" s="70"/>
      <c r="Z20" s="71"/>
      <c r="AA20" s="72"/>
      <c r="AB20" s="40">
        <v>1</v>
      </c>
    </row>
    <row r="21" spans="1:28" s="52" customFormat="1" ht="15.75" thickTop="1">
      <c r="A21" s="74"/>
      <c r="B21" s="83"/>
      <c r="C21" s="83"/>
      <c r="D21" s="74"/>
      <c r="E21" s="74"/>
      <c r="F21" s="74"/>
      <c r="G21" s="74"/>
      <c r="H21" s="74"/>
      <c r="I21" s="74"/>
      <c r="J21" s="156"/>
      <c r="K21" s="156"/>
      <c r="L21" s="156"/>
      <c r="M21" s="156"/>
      <c r="N21" s="156"/>
      <c r="O21" s="156"/>
      <c r="P21" s="156"/>
      <c r="Q21" s="74"/>
      <c r="R21" s="74"/>
      <c r="S21" s="74"/>
      <c r="T21" s="74"/>
      <c r="U21" s="74"/>
      <c r="V21" s="74"/>
      <c r="W21" s="75"/>
      <c r="X21" s="74"/>
      <c r="Y21" s="76"/>
      <c r="Z21" s="74"/>
      <c r="AA21" s="74"/>
    </row>
  </sheetData>
  <dataConsolidate/>
  <mergeCells count="13">
    <mergeCell ref="A11:A12"/>
    <mergeCell ref="B11:B12"/>
    <mergeCell ref="C11:C12"/>
    <mergeCell ref="D11:D12"/>
    <mergeCell ref="E11:E12"/>
    <mergeCell ref="AA11:AA12"/>
    <mergeCell ref="F11:I11"/>
    <mergeCell ref="J11:P11"/>
    <mergeCell ref="Q11:Q12"/>
    <mergeCell ref="R11:V11"/>
    <mergeCell ref="W11:W12"/>
    <mergeCell ref="X11:Y11"/>
    <mergeCell ref="Z11:Z12"/>
  </mergeCells>
  <phoneticPr fontId="2"/>
  <conditionalFormatting sqref="B13:B19">
    <cfRule type="expression" dxfId="119" priority="31">
      <formula>$A13="SKIP_NEW"</formula>
    </cfRule>
    <cfRule type="expression" dxfId="118" priority="32">
      <formula>$AE13=1</formula>
    </cfRule>
    <cfRule type="expression" dxfId="117" priority="33">
      <formula>$AD13=1</formula>
    </cfRule>
    <cfRule type="expression" dxfId="116" priority="34">
      <formula>$AC13=1</formula>
    </cfRule>
    <cfRule type="expression" dxfId="115" priority="35">
      <formula>$AB13=1</formula>
    </cfRule>
  </conditionalFormatting>
  <conditionalFormatting sqref="B20">
    <cfRule type="expression" dxfId="114" priority="1">
      <formula>$A20="SKIP_NEW"</formula>
    </cfRule>
    <cfRule type="expression" dxfId="113" priority="2">
      <formula>$AE20=1</formula>
    </cfRule>
    <cfRule type="expression" dxfId="112" priority="3">
      <formula>$AD20=1</formula>
    </cfRule>
    <cfRule type="expression" dxfId="111" priority="4">
      <formula>$AC20=1</formula>
    </cfRule>
    <cfRule type="expression" dxfId="110" priority="5">
      <formula>$AB20=1</formula>
    </cfRule>
  </conditionalFormatting>
  <dataValidations count="4">
    <dataValidation type="list" allowBlank="1" showInputMessage="1" showErrorMessage="1" sqref="A14 A16 A18 A20">
      <formula1>"NEW,SKIP_NEW,SKIP_OLD"</formula1>
      <formula2>0</formula2>
    </dataValidation>
    <dataValidation type="list" allowBlank="1" showInputMessage="1" showErrorMessage="1" sqref="Y14 Y16 Y18 Y20">
      <formula1>"○,△,×,×→〇,－"</formula1>
    </dataValidation>
    <dataValidation showDropDown="1" showInputMessage="1" showErrorMessage="1" sqref="Y13 Y17 Y15 Y19"/>
    <dataValidation type="list" allowBlank="1" showInputMessage="1" showErrorMessage="1" sqref="C14 C16 C18 C20">
      <formula1>"正常,異常"</formula1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249977111117893"/>
  </sheetPr>
  <dimension ref="A1:AMJ52"/>
  <sheetViews>
    <sheetView showGridLines="0" zoomScale="80" zoomScaleNormal="80" workbookViewId="0">
      <pane ySplit="6" topLeftCell="A7" activePane="bottomLeft" state="frozen"/>
      <selection activeCell="C39" sqref="C39"/>
      <selection pane="bottomLeft" activeCell="H15" sqref="H15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15.375" style="52" customWidth="1"/>
    <col min="6" max="6" width="25.5" style="52" customWidth="1"/>
    <col min="7" max="7" width="42.25" style="52" customWidth="1"/>
    <col min="8" max="8" width="80.625" style="52" customWidth="1"/>
    <col min="9" max="9" width="9.125" style="77" customWidth="1"/>
    <col min="10" max="10" width="9.125" style="52" customWidth="1"/>
    <col min="11" max="11" width="9.125" style="55" customWidth="1"/>
    <col min="12" max="12" width="12.625" style="52" customWidth="1"/>
    <col min="13" max="13" width="30.625" style="52" customWidth="1"/>
    <col min="14" max="19" width="5.625" style="52" customWidth="1"/>
    <col min="20" max="1024" width="9.125" style="52" customWidth="1"/>
    <col min="1025" max="16384" width="9" style="42"/>
  </cols>
  <sheetData>
    <row r="1" spans="1:20" s="38" customFormat="1" ht="14.25" customHeight="1">
      <c r="A1" s="30" t="s">
        <v>14</v>
      </c>
      <c r="B1" s="31"/>
      <c r="C1" s="31"/>
      <c r="D1" s="32"/>
      <c r="E1" s="31"/>
      <c r="F1" s="33"/>
      <c r="G1" s="34"/>
      <c r="H1" s="34"/>
      <c r="I1" s="35"/>
      <c r="J1" s="31"/>
      <c r="K1" s="36"/>
      <c r="L1" s="31"/>
      <c r="M1" s="37"/>
    </row>
    <row r="2" spans="1:20" s="40" customFormat="1" ht="12" customHeight="1">
      <c r="A2" s="39" t="s">
        <v>15</v>
      </c>
      <c r="B2" s="39" t="s">
        <v>16</v>
      </c>
      <c r="C2" s="39" t="s">
        <v>17</v>
      </c>
      <c r="D2" s="39" t="s">
        <v>18</v>
      </c>
      <c r="E2" s="36"/>
      <c r="F2" s="36"/>
      <c r="I2" s="41"/>
      <c r="J2" s="36"/>
      <c r="K2" s="36"/>
      <c r="L2" s="36"/>
      <c r="M2" s="42"/>
      <c r="N2" s="43" t="s">
        <v>35</v>
      </c>
      <c r="O2" s="44"/>
      <c r="P2" s="44"/>
      <c r="Q2" s="44"/>
      <c r="R2" s="44"/>
      <c r="S2" s="45" t="s">
        <v>5</v>
      </c>
    </row>
    <row r="3" spans="1:20" s="40" customFormat="1" ht="12" customHeight="1">
      <c r="A3" s="39">
        <f>COUNTIF(B7:B52,"&gt;0")</f>
        <v>38</v>
      </c>
      <c r="B3" s="39">
        <f>COUNTIF(A:A,"NEW")</f>
        <v>36</v>
      </c>
      <c r="C3" s="39">
        <f>COUNTIF(A:A,"SKIP_NEW")+COUNTIF(A:A,"SKIP_OLD")</f>
        <v>2</v>
      </c>
      <c r="D3" s="39">
        <f>COUNTIF(K:K,"○")+COUNTIF(K:K,"×→〇")</f>
        <v>0</v>
      </c>
      <c r="E3" s="36"/>
      <c r="F3" s="36"/>
      <c r="I3" s="41"/>
      <c r="J3" s="36"/>
      <c r="K3" s="36"/>
      <c r="L3" s="36"/>
      <c r="M3" s="42"/>
      <c r="N3" s="46">
        <f>SUM(N7:N52)</f>
        <v>37</v>
      </c>
      <c r="O3" s="47">
        <f>SUM(O7:O52)</f>
        <v>0</v>
      </c>
      <c r="P3" s="47">
        <f>SUM(P7:P52)</f>
        <v>0</v>
      </c>
      <c r="Q3" s="47">
        <f>SUM(Q7:Q52)</f>
        <v>0</v>
      </c>
      <c r="R3" s="47">
        <f>SUM(R7:R52)</f>
        <v>0</v>
      </c>
      <c r="S3" s="48">
        <f>SUM(N3:R3)</f>
        <v>37</v>
      </c>
      <c r="T3" s="40" t="s">
        <v>19</v>
      </c>
    </row>
    <row r="4" spans="1:20" ht="12" customHeight="1">
      <c r="A4" s="49"/>
      <c r="B4" s="80"/>
      <c r="C4" s="50">
        <f>COUNTIF(A:A,"SKIP_NEW")</f>
        <v>2</v>
      </c>
      <c r="D4" s="51"/>
      <c r="E4" s="36"/>
      <c r="F4" s="36"/>
      <c r="I4" s="41"/>
      <c r="J4" s="36"/>
      <c r="K4" s="36"/>
      <c r="L4" s="36"/>
      <c r="N4" s="53">
        <f>SUMIF($K7:$K52,"○",N7:N52)+SUMIF($K7:$K52,"×→〇",N7:N52)</f>
        <v>0</v>
      </c>
      <c r="O4" s="54">
        <f>SUMIF($K7:$K52,"○",O7:O52)+SUMIF($K7:$K52,"×→〇",O7:O52)</f>
        <v>0</v>
      </c>
      <c r="P4" s="54">
        <f>SUMIF($K7:$K52,"○",P7:P52)+SUMIF($K7:$K52,"×→〇",P7:P52)</f>
        <v>0</v>
      </c>
      <c r="Q4" s="54">
        <f>SUMIF($K7:$K52,"○",Q7:Q52)+SUMIF($K7:$K52,"×→〇",Q7:Q52)</f>
        <v>0</v>
      </c>
      <c r="R4" s="54">
        <f>SUMIF($K7:$K52,"○",R7:R52)+SUMIF($K7:$K52,"×→〇",R7:R52)</f>
        <v>0</v>
      </c>
      <c r="S4" s="48">
        <f>SUM(N4:R4)</f>
        <v>0</v>
      </c>
      <c r="T4" s="55" t="s">
        <v>20</v>
      </c>
    </row>
    <row r="5" spans="1:20" ht="14.25" customHeight="1">
      <c r="A5" s="253" t="s">
        <v>48</v>
      </c>
      <c r="B5" s="255" t="s">
        <v>49</v>
      </c>
      <c r="C5" s="257" t="s">
        <v>21</v>
      </c>
      <c r="D5" s="257" t="s">
        <v>22</v>
      </c>
      <c r="E5" s="255" t="s">
        <v>23</v>
      </c>
      <c r="F5" s="255"/>
      <c r="G5" s="255" t="s">
        <v>40</v>
      </c>
      <c r="H5" s="255" t="s">
        <v>24</v>
      </c>
      <c r="I5" s="259" t="s">
        <v>25</v>
      </c>
      <c r="J5" s="261" t="s">
        <v>26</v>
      </c>
      <c r="K5" s="261"/>
      <c r="L5" s="257" t="s">
        <v>27</v>
      </c>
      <c r="M5" s="262" t="s">
        <v>28</v>
      </c>
      <c r="N5" s="53">
        <f>SUMIF($K7:$K52,"△",N7:N52)</f>
        <v>0</v>
      </c>
      <c r="O5" s="53">
        <f>SUMIF($K7:$K52,"△",O7:O52)</f>
        <v>0</v>
      </c>
      <c r="P5" s="53">
        <f>SUMIF($K7:$K52,"△",P7:P52)</f>
        <v>0</v>
      </c>
      <c r="Q5" s="53">
        <f>SUMIF($K7:$K52,"△",Q7:Q52)</f>
        <v>0</v>
      </c>
      <c r="R5" s="53">
        <f>SUMIF($K7:$K52,"△",R7:R52)</f>
        <v>0</v>
      </c>
      <c r="S5" s="48">
        <f>SUM(N5:R5)</f>
        <v>0</v>
      </c>
      <c r="T5" s="55" t="s">
        <v>29</v>
      </c>
    </row>
    <row r="6" spans="1:20" ht="15.75" thickBot="1">
      <c r="A6" s="254"/>
      <c r="B6" s="256"/>
      <c r="C6" s="258"/>
      <c r="D6" s="258"/>
      <c r="E6" s="95" t="s">
        <v>36</v>
      </c>
      <c r="F6" s="94" t="s">
        <v>30</v>
      </c>
      <c r="G6" s="256"/>
      <c r="H6" s="256"/>
      <c r="I6" s="260"/>
      <c r="J6" s="56" t="s">
        <v>31</v>
      </c>
      <c r="K6" s="57" t="s">
        <v>32</v>
      </c>
      <c r="L6" s="258"/>
      <c r="M6" s="263"/>
      <c r="N6" s="58">
        <f>N4+N5</f>
        <v>0</v>
      </c>
      <c r="O6" s="58">
        <f>O4+O5</f>
        <v>0</v>
      </c>
      <c r="P6" s="58">
        <f>P4+P5</f>
        <v>0</v>
      </c>
      <c r="Q6" s="58">
        <f>Q4+Q5</f>
        <v>0</v>
      </c>
      <c r="R6" s="58">
        <f>R4+R5</f>
        <v>0</v>
      </c>
      <c r="S6" s="59">
        <f>SUM(N6:R6)</f>
        <v>0</v>
      </c>
      <c r="T6" s="52" t="s">
        <v>50</v>
      </c>
    </row>
    <row r="7" spans="1:20" s="40" customFormat="1" ht="19.5" thickTop="1">
      <c r="A7" s="60">
        <v>1</v>
      </c>
      <c r="B7" s="81"/>
      <c r="C7" s="81"/>
      <c r="D7" s="61"/>
      <c r="E7" s="62"/>
      <c r="F7" s="264" t="s">
        <v>51</v>
      </c>
      <c r="G7" s="265"/>
      <c r="H7" s="96"/>
      <c r="I7" s="63"/>
      <c r="J7" s="64"/>
      <c r="K7" s="64"/>
      <c r="L7" s="64"/>
      <c r="M7" s="65"/>
    </row>
    <row r="8" spans="1:20" s="40" customFormat="1" ht="40.5" customHeight="1">
      <c r="A8" s="66" t="s">
        <v>33</v>
      </c>
      <c r="B8" s="82">
        <f>ROW()-ROW($A$7)</f>
        <v>1</v>
      </c>
      <c r="C8" s="68" t="s">
        <v>39</v>
      </c>
      <c r="D8" s="78">
        <v>1</v>
      </c>
      <c r="E8" s="68" t="s">
        <v>41</v>
      </c>
      <c r="F8" s="1" t="s">
        <v>43</v>
      </c>
      <c r="G8" s="67" t="s">
        <v>42</v>
      </c>
      <c r="H8" s="67" t="s">
        <v>92</v>
      </c>
      <c r="I8" s="69"/>
      <c r="J8" s="70"/>
      <c r="K8" s="70"/>
      <c r="L8" s="71"/>
      <c r="M8" s="72"/>
      <c r="N8" s="40">
        <v>1</v>
      </c>
    </row>
    <row r="9" spans="1:20" s="40" customFormat="1" ht="40.5" customHeight="1">
      <c r="A9" s="66" t="s">
        <v>33</v>
      </c>
      <c r="B9" s="82">
        <f>ROW()-ROW($A$7)</f>
        <v>2</v>
      </c>
      <c r="C9" s="68" t="s">
        <v>39</v>
      </c>
      <c r="D9" s="78">
        <v>2</v>
      </c>
      <c r="E9" s="68" t="s">
        <v>41</v>
      </c>
      <c r="F9" s="1" t="s">
        <v>44</v>
      </c>
      <c r="G9" s="67" t="s">
        <v>52</v>
      </c>
      <c r="H9" s="67" t="s">
        <v>93</v>
      </c>
      <c r="I9" s="69"/>
      <c r="J9" s="70"/>
      <c r="K9" s="70"/>
      <c r="L9" s="71"/>
      <c r="M9" s="72"/>
      <c r="N9" s="40">
        <v>1</v>
      </c>
    </row>
    <row r="10" spans="1:20" s="40" customFormat="1" ht="40.5" customHeight="1" thickBot="1">
      <c r="A10" s="66" t="s">
        <v>34</v>
      </c>
      <c r="B10" s="82">
        <f>ROW()-ROW($A$7)</f>
        <v>3</v>
      </c>
      <c r="C10" s="68" t="s">
        <v>47</v>
      </c>
      <c r="D10" s="78">
        <v>3</v>
      </c>
      <c r="E10" s="68" t="s">
        <v>41</v>
      </c>
      <c r="F10" s="1" t="s">
        <v>45</v>
      </c>
      <c r="G10" s="67" t="s">
        <v>53</v>
      </c>
      <c r="H10" s="67" t="s">
        <v>94</v>
      </c>
      <c r="I10" s="69"/>
      <c r="J10" s="70"/>
      <c r="K10" s="70"/>
      <c r="L10" s="71"/>
      <c r="M10" s="73"/>
      <c r="N10" s="40">
        <v>1</v>
      </c>
    </row>
    <row r="11" spans="1:20" s="40" customFormat="1" ht="19.5" thickTop="1">
      <c r="A11" s="60">
        <v>2</v>
      </c>
      <c r="B11" s="81"/>
      <c r="C11" s="81"/>
      <c r="D11" s="61"/>
      <c r="E11" s="62"/>
      <c r="F11" s="264" t="s">
        <v>84</v>
      </c>
      <c r="G11" s="265"/>
      <c r="H11" s="96"/>
      <c r="I11" s="63"/>
      <c r="J11" s="64"/>
      <c r="K11" s="64"/>
      <c r="L11" s="64"/>
      <c r="M11" s="65"/>
    </row>
    <row r="12" spans="1:20" s="40" customFormat="1" ht="63" customHeight="1">
      <c r="A12" s="66" t="s">
        <v>33</v>
      </c>
      <c r="B12" s="82">
        <f>ROW()-ROW($A$11)</f>
        <v>1</v>
      </c>
      <c r="C12" s="68" t="s">
        <v>39</v>
      </c>
      <c r="D12" s="78">
        <v>2</v>
      </c>
      <c r="E12" s="68" t="s">
        <v>46</v>
      </c>
      <c r="F12" s="1" t="s">
        <v>54</v>
      </c>
      <c r="G12" s="67" t="s">
        <v>55</v>
      </c>
      <c r="H12" s="67" t="s">
        <v>109</v>
      </c>
      <c r="I12" s="69"/>
      <c r="J12" s="70"/>
      <c r="K12" s="70"/>
      <c r="L12" s="71"/>
      <c r="M12" s="73"/>
      <c r="N12" s="40">
        <v>1</v>
      </c>
    </row>
    <row r="13" spans="1:20" s="40" customFormat="1" ht="27" customHeight="1">
      <c r="A13" s="66" t="s">
        <v>33</v>
      </c>
      <c r="B13" s="82">
        <f t="shared" ref="B13:B20" si="0">ROW()-ROW($A$11)</f>
        <v>2</v>
      </c>
      <c r="C13" s="68" t="s">
        <v>47</v>
      </c>
      <c r="D13" s="78">
        <v>3</v>
      </c>
      <c r="E13" s="68" t="s">
        <v>46</v>
      </c>
      <c r="F13" s="1" t="s">
        <v>57</v>
      </c>
      <c r="G13" s="67" t="s">
        <v>96</v>
      </c>
      <c r="H13" s="67" t="s">
        <v>95</v>
      </c>
      <c r="I13" s="69"/>
      <c r="J13" s="70"/>
      <c r="K13" s="70"/>
      <c r="L13" s="71"/>
      <c r="M13" s="72"/>
      <c r="N13" s="40">
        <v>1</v>
      </c>
    </row>
    <row r="14" spans="1:20" s="40" customFormat="1" ht="51.75" customHeight="1">
      <c r="A14" s="66" t="s">
        <v>33</v>
      </c>
      <c r="B14" s="82">
        <f t="shared" si="0"/>
        <v>3</v>
      </c>
      <c r="C14" s="68" t="s">
        <v>47</v>
      </c>
      <c r="D14" s="78">
        <v>3</v>
      </c>
      <c r="E14" s="68" t="s">
        <v>46</v>
      </c>
      <c r="F14" s="1" t="s">
        <v>64</v>
      </c>
      <c r="G14" s="67" t="s">
        <v>65</v>
      </c>
      <c r="H14" s="67" t="s">
        <v>97</v>
      </c>
      <c r="I14" s="69"/>
      <c r="J14" s="70"/>
      <c r="K14" s="70"/>
      <c r="L14" s="71"/>
      <c r="M14" s="73"/>
      <c r="N14" s="40">
        <v>1</v>
      </c>
    </row>
    <row r="15" spans="1:20" s="40" customFormat="1" ht="77.25" customHeight="1">
      <c r="A15" s="66" t="s">
        <v>33</v>
      </c>
      <c r="B15" s="82">
        <f t="shared" si="0"/>
        <v>4</v>
      </c>
      <c r="C15" s="68" t="s">
        <v>39</v>
      </c>
      <c r="D15" s="78">
        <v>4</v>
      </c>
      <c r="E15" s="68" t="s">
        <v>58</v>
      </c>
      <c r="F15" s="1" t="s">
        <v>66</v>
      </c>
      <c r="G15" s="67" t="s">
        <v>61</v>
      </c>
      <c r="H15" s="67" t="s">
        <v>98</v>
      </c>
      <c r="I15" s="69"/>
      <c r="J15" s="70"/>
      <c r="K15" s="70"/>
      <c r="L15" s="71"/>
      <c r="M15" s="72"/>
      <c r="N15" s="40">
        <v>1</v>
      </c>
    </row>
    <row r="16" spans="1:20" s="40" customFormat="1" ht="63.75" customHeight="1">
      <c r="A16" s="66" t="s">
        <v>33</v>
      </c>
      <c r="B16" s="82">
        <f t="shared" si="0"/>
        <v>5</v>
      </c>
      <c r="C16" s="68" t="s">
        <v>39</v>
      </c>
      <c r="D16" s="78">
        <v>4</v>
      </c>
      <c r="E16" s="68" t="s">
        <v>59</v>
      </c>
      <c r="F16" s="1" t="s">
        <v>67</v>
      </c>
      <c r="G16" s="67" t="s">
        <v>68</v>
      </c>
      <c r="H16" s="67" t="s">
        <v>99</v>
      </c>
      <c r="I16" s="69"/>
      <c r="J16" s="70"/>
      <c r="K16" s="70"/>
      <c r="L16" s="71"/>
      <c r="M16" s="72"/>
      <c r="N16" s="40">
        <v>1</v>
      </c>
    </row>
    <row r="17" spans="1:14" s="40" customFormat="1" ht="42" customHeight="1">
      <c r="A17" s="66" t="s">
        <v>33</v>
      </c>
      <c r="B17" s="82">
        <f t="shared" si="0"/>
        <v>6</v>
      </c>
      <c r="C17" s="68" t="s">
        <v>47</v>
      </c>
      <c r="D17" s="78">
        <v>4</v>
      </c>
      <c r="E17" s="68" t="s">
        <v>59</v>
      </c>
      <c r="F17" s="1" t="s">
        <v>69</v>
      </c>
      <c r="G17" s="67" t="s">
        <v>62</v>
      </c>
      <c r="H17" s="67" t="s">
        <v>141</v>
      </c>
      <c r="I17" s="69"/>
      <c r="J17" s="70"/>
      <c r="K17" s="70"/>
      <c r="L17" s="71"/>
      <c r="M17" s="72"/>
      <c r="N17" s="40">
        <v>1</v>
      </c>
    </row>
    <row r="18" spans="1:14" s="40" customFormat="1" ht="79.5" customHeight="1">
      <c r="A18" s="66" t="s">
        <v>33</v>
      </c>
      <c r="B18" s="82">
        <f t="shared" si="0"/>
        <v>7</v>
      </c>
      <c r="C18" s="68" t="s">
        <v>39</v>
      </c>
      <c r="D18" s="78">
        <v>4</v>
      </c>
      <c r="E18" s="68" t="s">
        <v>60</v>
      </c>
      <c r="F18" s="1" t="s">
        <v>67</v>
      </c>
      <c r="G18" s="67" t="s">
        <v>70</v>
      </c>
      <c r="H18" s="67" t="s">
        <v>98</v>
      </c>
      <c r="I18" s="69"/>
      <c r="J18" s="70"/>
      <c r="K18" s="70"/>
      <c r="L18" s="71"/>
      <c r="M18" s="72"/>
      <c r="N18" s="40">
        <v>1</v>
      </c>
    </row>
    <row r="19" spans="1:14" s="40" customFormat="1" ht="81.75" customHeight="1">
      <c r="A19" s="66" t="s">
        <v>33</v>
      </c>
      <c r="B19" s="82">
        <f t="shared" si="0"/>
        <v>8</v>
      </c>
      <c r="C19" s="68" t="s">
        <v>39</v>
      </c>
      <c r="D19" s="78">
        <v>4</v>
      </c>
      <c r="E19" s="91" t="s">
        <v>60</v>
      </c>
      <c r="F19" s="92" t="s">
        <v>91</v>
      </c>
      <c r="G19" s="93" t="s">
        <v>70</v>
      </c>
      <c r="H19" s="93" t="s">
        <v>100</v>
      </c>
      <c r="I19" s="69"/>
      <c r="J19" s="70"/>
      <c r="K19" s="70"/>
      <c r="L19" s="71"/>
      <c r="M19" s="72"/>
      <c r="N19" s="40">
        <v>1</v>
      </c>
    </row>
    <row r="20" spans="1:14" s="40" customFormat="1" ht="42.75" customHeight="1" thickBot="1">
      <c r="A20" s="66" t="s">
        <v>33</v>
      </c>
      <c r="B20" s="82">
        <f t="shared" si="0"/>
        <v>9</v>
      </c>
      <c r="C20" s="68" t="s">
        <v>47</v>
      </c>
      <c r="D20" s="78"/>
      <c r="E20" s="68" t="s">
        <v>59</v>
      </c>
      <c r="F20" s="1" t="s">
        <v>71</v>
      </c>
      <c r="G20" s="67" t="s">
        <v>63</v>
      </c>
      <c r="H20" s="67" t="s">
        <v>145</v>
      </c>
      <c r="I20" s="69"/>
      <c r="J20" s="70"/>
      <c r="K20" s="70"/>
      <c r="L20" s="71"/>
      <c r="M20" s="72"/>
    </row>
    <row r="21" spans="1:14" s="40" customFormat="1" ht="19.5" thickTop="1">
      <c r="A21" s="60">
        <v>3</v>
      </c>
      <c r="B21" s="81"/>
      <c r="C21" s="81"/>
      <c r="D21" s="61"/>
      <c r="E21" s="62"/>
      <c r="F21" s="264" t="s">
        <v>79</v>
      </c>
      <c r="G21" s="265"/>
      <c r="H21" s="96"/>
      <c r="I21" s="63"/>
      <c r="J21" s="64"/>
      <c r="K21" s="64"/>
      <c r="L21" s="64"/>
      <c r="M21" s="65"/>
    </row>
    <row r="22" spans="1:14" s="40" customFormat="1" ht="52.5" customHeight="1">
      <c r="A22" s="66" t="s">
        <v>33</v>
      </c>
      <c r="B22" s="82">
        <f t="shared" ref="B22:B25" si="1">ROW()-ROW($A$21)</f>
        <v>1</v>
      </c>
      <c r="C22" s="68" t="s">
        <v>47</v>
      </c>
      <c r="D22" s="78">
        <v>3</v>
      </c>
      <c r="E22" s="68" t="s">
        <v>46</v>
      </c>
      <c r="F22" s="1" t="s">
        <v>114</v>
      </c>
      <c r="G22" s="67" t="s">
        <v>65</v>
      </c>
      <c r="H22" s="67" t="s">
        <v>103</v>
      </c>
      <c r="I22" s="69"/>
      <c r="J22" s="70"/>
      <c r="K22" s="70"/>
      <c r="L22" s="71"/>
      <c r="M22" s="73"/>
      <c r="N22" s="40">
        <v>1</v>
      </c>
    </row>
    <row r="23" spans="1:14" s="40" customFormat="1" ht="52.5" customHeight="1">
      <c r="A23" s="66" t="s">
        <v>33</v>
      </c>
      <c r="B23" s="82">
        <f t="shared" si="1"/>
        <v>2</v>
      </c>
      <c r="C23" s="68" t="s">
        <v>47</v>
      </c>
      <c r="D23" s="78">
        <v>3</v>
      </c>
      <c r="E23" s="68" t="s">
        <v>46</v>
      </c>
      <c r="F23" s="1" t="s">
        <v>115</v>
      </c>
      <c r="G23" s="67" t="s">
        <v>65</v>
      </c>
      <c r="H23" s="67" t="s">
        <v>104</v>
      </c>
      <c r="I23" s="69"/>
      <c r="J23" s="70"/>
      <c r="K23" s="70"/>
      <c r="L23" s="71"/>
      <c r="M23" s="73"/>
      <c r="N23" s="40">
        <v>1</v>
      </c>
    </row>
    <row r="24" spans="1:14" s="40" customFormat="1" ht="51.75" customHeight="1">
      <c r="A24" s="66" t="s">
        <v>33</v>
      </c>
      <c r="B24" s="82">
        <f t="shared" si="1"/>
        <v>3</v>
      </c>
      <c r="C24" s="68" t="s">
        <v>39</v>
      </c>
      <c r="D24" s="78">
        <v>1</v>
      </c>
      <c r="E24" s="97" t="s">
        <v>119</v>
      </c>
      <c r="F24" s="1" t="s">
        <v>123</v>
      </c>
      <c r="G24" s="67" t="s">
        <v>125</v>
      </c>
      <c r="H24" s="67" t="s">
        <v>126</v>
      </c>
      <c r="I24" s="69"/>
      <c r="J24" s="70"/>
      <c r="K24" s="70"/>
      <c r="L24" s="71"/>
      <c r="M24" s="72"/>
      <c r="N24" s="40">
        <v>1</v>
      </c>
    </row>
    <row r="25" spans="1:14" s="40" customFormat="1" ht="51.75" customHeight="1">
      <c r="A25" s="66" t="s">
        <v>33</v>
      </c>
      <c r="B25" s="82">
        <f t="shared" si="1"/>
        <v>4</v>
      </c>
      <c r="C25" s="68" t="s">
        <v>47</v>
      </c>
      <c r="D25" s="78">
        <v>1</v>
      </c>
      <c r="E25" s="68" t="s">
        <v>46</v>
      </c>
      <c r="F25" s="1" t="s">
        <v>124</v>
      </c>
      <c r="G25" s="67" t="s">
        <v>82</v>
      </c>
      <c r="H25" s="67" t="s">
        <v>113</v>
      </c>
      <c r="I25" s="69"/>
      <c r="J25" s="70"/>
      <c r="K25" s="70"/>
      <c r="L25" s="71"/>
      <c r="M25" s="72"/>
      <c r="N25" s="40">
        <v>1</v>
      </c>
    </row>
    <row r="26" spans="1:14" s="40" customFormat="1" ht="90.75" customHeight="1">
      <c r="A26" s="66" t="s">
        <v>33</v>
      </c>
      <c r="B26" s="82">
        <f>ROW()-ROW($A$21)</f>
        <v>5</v>
      </c>
      <c r="C26" s="68" t="s">
        <v>39</v>
      </c>
      <c r="D26" s="78">
        <v>3</v>
      </c>
      <c r="E26" s="68" t="s">
        <v>58</v>
      </c>
      <c r="F26" s="1" t="s">
        <v>128</v>
      </c>
      <c r="G26" s="67" t="s">
        <v>80</v>
      </c>
      <c r="H26" s="85" t="s">
        <v>110</v>
      </c>
      <c r="I26" s="69"/>
      <c r="J26" s="70"/>
      <c r="K26" s="70"/>
      <c r="L26" s="71"/>
      <c r="M26" s="72"/>
      <c r="N26" s="40">
        <v>1</v>
      </c>
    </row>
    <row r="27" spans="1:14" s="40" customFormat="1" ht="52.5" customHeight="1">
      <c r="A27" s="66" t="s">
        <v>33</v>
      </c>
      <c r="B27" s="82">
        <f>ROW()-ROW($A$21)</f>
        <v>6</v>
      </c>
      <c r="C27" s="68" t="s">
        <v>39</v>
      </c>
      <c r="D27" s="78">
        <v>4</v>
      </c>
      <c r="E27" s="68" t="s">
        <v>59</v>
      </c>
      <c r="F27" s="1" t="s">
        <v>132</v>
      </c>
      <c r="G27" s="67" t="s">
        <v>129</v>
      </c>
      <c r="H27" s="67" t="s">
        <v>99</v>
      </c>
      <c r="I27" s="69"/>
      <c r="J27" s="70"/>
      <c r="K27" s="70"/>
      <c r="L27" s="71"/>
      <c r="M27" s="72"/>
      <c r="N27" s="40">
        <v>1</v>
      </c>
    </row>
    <row r="28" spans="1:14" s="40" customFormat="1" ht="88.5" customHeight="1">
      <c r="A28" s="66" t="s">
        <v>33</v>
      </c>
      <c r="B28" s="82">
        <f>ROW()-ROW($A$21)</f>
        <v>7</v>
      </c>
      <c r="C28" s="68" t="s">
        <v>39</v>
      </c>
      <c r="D28" s="78">
        <v>5</v>
      </c>
      <c r="E28" s="68" t="s">
        <v>60</v>
      </c>
      <c r="F28" s="1" t="s">
        <v>133</v>
      </c>
      <c r="G28" s="67" t="s">
        <v>81</v>
      </c>
      <c r="H28" s="85" t="s">
        <v>127</v>
      </c>
      <c r="I28" s="69"/>
      <c r="J28" s="70"/>
      <c r="K28" s="70"/>
      <c r="L28" s="71"/>
      <c r="M28" s="72"/>
      <c r="N28" s="40">
        <v>1</v>
      </c>
    </row>
    <row r="29" spans="1:14" s="40" customFormat="1" ht="53.25" customHeight="1">
      <c r="A29" s="66" t="s">
        <v>33</v>
      </c>
      <c r="B29" s="82">
        <f t="shared" ref="B29:B31" si="2">ROW()-ROW($A$21)</f>
        <v>8</v>
      </c>
      <c r="C29" s="68" t="s">
        <v>47</v>
      </c>
      <c r="D29" s="78">
        <v>3</v>
      </c>
      <c r="E29" s="68" t="s">
        <v>58</v>
      </c>
      <c r="F29" s="1" t="s">
        <v>134</v>
      </c>
      <c r="G29" s="67" t="s">
        <v>135</v>
      </c>
      <c r="H29" s="85" t="s">
        <v>138</v>
      </c>
      <c r="I29" s="69"/>
      <c r="J29" s="70"/>
      <c r="K29" s="70"/>
      <c r="L29" s="71"/>
      <c r="M29" s="72"/>
      <c r="N29" s="40">
        <v>1</v>
      </c>
    </row>
    <row r="30" spans="1:14" s="40" customFormat="1" ht="51" customHeight="1">
      <c r="A30" s="66" t="s">
        <v>33</v>
      </c>
      <c r="B30" s="82">
        <f t="shared" si="2"/>
        <v>9</v>
      </c>
      <c r="C30" s="68" t="s">
        <v>47</v>
      </c>
      <c r="D30" s="78">
        <v>3</v>
      </c>
      <c r="E30" s="68" t="s">
        <v>60</v>
      </c>
      <c r="F30" s="1" t="s">
        <v>137</v>
      </c>
      <c r="G30" s="67" t="s">
        <v>140</v>
      </c>
      <c r="H30" s="85" t="s">
        <v>139</v>
      </c>
      <c r="I30" s="69"/>
      <c r="J30" s="70"/>
      <c r="K30" s="70"/>
      <c r="L30" s="71"/>
      <c r="M30" s="72"/>
      <c r="N30" s="40">
        <v>1</v>
      </c>
    </row>
    <row r="31" spans="1:14" s="40" customFormat="1" ht="31.5" customHeight="1" thickBot="1">
      <c r="A31" s="66" t="s">
        <v>33</v>
      </c>
      <c r="B31" s="82">
        <f t="shared" si="2"/>
        <v>10</v>
      </c>
      <c r="C31" s="68" t="s">
        <v>47</v>
      </c>
      <c r="D31" s="78">
        <v>4</v>
      </c>
      <c r="E31" s="68" t="s">
        <v>59</v>
      </c>
      <c r="F31" s="1" t="s">
        <v>144</v>
      </c>
      <c r="G31" s="67" t="s">
        <v>136</v>
      </c>
      <c r="H31" s="67" t="s">
        <v>142</v>
      </c>
      <c r="I31" s="69"/>
      <c r="J31" s="70"/>
      <c r="K31" s="70"/>
      <c r="L31" s="71"/>
      <c r="M31" s="72"/>
      <c r="N31" s="40">
        <v>1</v>
      </c>
    </row>
    <row r="32" spans="1:14" s="40" customFormat="1" ht="19.5" thickTop="1">
      <c r="A32" s="60">
        <v>4</v>
      </c>
      <c r="B32" s="81"/>
      <c r="C32" s="81"/>
      <c r="D32" s="61"/>
      <c r="E32" s="62"/>
      <c r="F32" s="264" t="s">
        <v>117</v>
      </c>
      <c r="G32" s="265"/>
      <c r="H32" s="96"/>
      <c r="I32" s="63"/>
      <c r="J32" s="64"/>
      <c r="K32" s="64"/>
      <c r="L32" s="64"/>
      <c r="M32" s="65"/>
    </row>
    <row r="33" spans="1:14" s="40" customFormat="1" ht="51.75" customHeight="1">
      <c r="A33" s="66" t="s">
        <v>33</v>
      </c>
      <c r="B33" s="82">
        <f>ROW()-ROW($A$32)</f>
        <v>1</v>
      </c>
      <c r="C33" s="68" t="s">
        <v>39</v>
      </c>
      <c r="D33" s="78">
        <v>1</v>
      </c>
      <c r="E33" s="68" t="s">
        <v>46</v>
      </c>
      <c r="F33" s="1" t="s">
        <v>111</v>
      </c>
      <c r="G33" s="67" t="s">
        <v>82</v>
      </c>
      <c r="H33" s="67" t="s">
        <v>101</v>
      </c>
      <c r="I33" s="69"/>
      <c r="J33" s="70"/>
      <c r="K33" s="70"/>
      <c r="L33" s="71"/>
      <c r="M33" s="72"/>
      <c r="N33" s="40">
        <v>1</v>
      </c>
    </row>
    <row r="34" spans="1:14" s="40" customFormat="1" ht="51.75" customHeight="1">
      <c r="A34" s="66" t="s">
        <v>33</v>
      </c>
      <c r="B34" s="82">
        <f>ROW()-ROW($A$32)</f>
        <v>2</v>
      </c>
      <c r="C34" s="68" t="s">
        <v>47</v>
      </c>
      <c r="D34" s="78">
        <v>1</v>
      </c>
      <c r="E34" s="68" t="s">
        <v>46</v>
      </c>
      <c r="F34" s="1" t="s">
        <v>112</v>
      </c>
      <c r="G34" s="67" t="s">
        <v>82</v>
      </c>
      <c r="H34" s="67" t="s">
        <v>113</v>
      </c>
      <c r="I34" s="69"/>
      <c r="J34" s="70"/>
      <c r="K34" s="70"/>
      <c r="L34" s="71"/>
      <c r="M34" s="72"/>
      <c r="N34" s="40">
        <v>1</v>
      </c>
    </row>
    <row r="35" spans="1:14" s="40" customFormat="1" ht="89.25" customHeight="1">
      <c r="A35" s="66" t="s">
        <v>33</v>
      </c>
      <c r="B35" s="82">
        <f>ROW()-ROW($A$32)</f>
        <v>3</v>
      </c>
      <c r="C35" s="68" t="s">
        <v>39</v>
      </c>
      <c r="D35" s="78">
        <v>3</v>
      </c>
      <c r="E35" s="68" t="s">
        <v>58</v>
      </c>
      <c r="F35" s="1" t="s">
        <v>131</v>
      </c>
      <c r="G35" s="67" t="s">
        <v>85</v>
      </c>
      <c r="H35" s="85" t="s">
        <v>105</v>
      </c>
      <c r="I35" s="69"/>
      <c r="J35" s="70"/>
      <c r="K35" s="70"/>
      <c r="L35" s="71"/>
      <c r="M35" s="72"/>
      <c r="N35" s="40">
        <v>1</v>
      </c>
    </row>
    <row r="36" spans="1:14" s="40" customFormat="1" ht="91.5" customHeight="1">
      <c r="A36" s="66" t="s">
        <v>33</v>
      </c>
      <c r="B36" s="82">
        <f>ROW()-ROW($A$32)</f>
        <v>4</v>
      </c>
      <c r="C36" s="68" t="s">
        <v>39</v>
      </c>
      <c r="D36" s="78">
        <v>3</v>
      </c>
      <c r="E36" s="68" t="s">
        <v>60</v>
      </c>
      <c r="F36" s="1" t="s">
        <v>130</v>
      </c>
      <c r="G36" s="67" t="s">
        <v>87</v>
      </c>
      <c r="H36" s="85" t="s">
        <v>106</v>
      </c>
      <c r="I36" s="69"/>
      <c r="J36" s="70"/>
      <c r="K36" s="70"/>
      <c r="L36" s="71"/>
      <c r="M36" s="72"/>
      <c r="N36" s="40">
        <v>1</v>
      </c>
    </row>
    <row r="37" spans="1:14" s="40" customFormat="1" ht="54.75" customHeight="1" thickBot="1">
      <c r="A37" s="66" t="s">
        <v>33</v>
      </c>
      <c r="B37" s="82">
        <f>ROW()-ROW($A$32)</f>
        <v>5</v>
      </c>
      <c r="C37" s="68" t="s">
        <v>39</v>
      </c>
      <c r="D37" s="78">
        <v>4</v>
      </c>
      <c r="E37" s="68" t="s">
        <v>59</v>
      </c>
      <c r="F37" s="1" t="s">
        <v>122</v>
      </c>
      <c r="G37" s="67" t="s">
        <v>136</v>
      </c>
      <c r="H37" s="67" t="s">
        <v>99</v>
      </c>
      <c r="I37" s="69"/>
      <c r="J37" s="70"/>
      <c r="K37" s="70"/>
      <c r="L37" s="71"/>
      <c r="M37" s="72"/>
      <c r="N37" s="40">
        <v>1</v>
      </c>
    </row>
    <row r="38" spans="1:14" s="40" customFormat="1" ht="19.5" thickTop="1">
      <c r="A38" s="60">
        <v>5</v>
      </c>
      <c r="B38" s="81"/>
      <c r="C38" s="81"/>
      <c r="D38" s="61"/>
      <c r="E38" s="62"/>
      <c r="F38" s="264" t="s">
        <v>118</v>
      </c>
      <c r="G38" s="265"/>
      <c r="H38" s="96"/>
      <c r="I38" s="63"/>
      <c r="J38" s="64"/>
      <c r="K38" s="64"/>
      <c r="L38" s="64"/>
      <c r="M38" s="65"/>
    </row>
    <row r="39" spans="1:14" s="40" customFormat="1" ht="54" customHeight="1">
      <c r="A39" s="66" t="s">
        <v>33</v>
      </c>
      <c r="B39" s="82">
        <f>ROW()-ROW($A$38)</f>
        <v>1</v>
      </c>
      <c r="C39" s="68" t="s">
        <v>39</v>
      </c>
      <c r="D39" s="78">
        <v>2</v>
      </c>
      <c r="E39" s="68" t="s">
        <v>46</v>
      </c>
      <c r="F39" s="1" t="s">
        <v>73</v>
      </c>
      <c r="G39" s="67" t="s">
        <v>121</v>
      </c>
      <c r="H39" s="67" t="s">
        <v>120</v>
      </c>
      <c r="I39" s="69"/>
      <c r="J39" s="70"/>
      <c r="K39" s="70"/>
      <c r="L39" s="71"/>
      <c r="M39" s="72"/>
      <c r="N39" s="40">
        <v>1</v>
      </c>
    </row>
    <row r="40" spans="1:14" s="40" customFormat="1" ht="172.5" customHeight="1">
      <c r="A40" s="66" t="s">
        <v>33</v>
      </c>
      <c r="B40" s="82">
        <f>ROW()-ROW($A$38)</f>
        <v>2</v>
      </c>
      <c r="C40" s="68" t="s">
        <v>39</v>
      </c>
      <c r="D40" s="78">
        <v>3</v>
      </c>
      <c r="E40" s="68" t="s">
        <v>74</v>
      </c>
      <c r="F40" s="1" t="s">
        <v>88</v>
      </c>
      <c r="G40" s="67" t="s">
        <v>89</v>
      </c>
      <c r="H40" s="85" t="s">
        <v>107</v>
      </c>
      <c r="I40" s="69"/>
      <c r="J40" s="70"/>
      <c r="K40" s="70"/>
      <c r="L40" s="71"/>
      <c r="M40" s="72"/>
      <c r="N40" s="40">
        <v>1</v>
      </c>
    </row>
    <row r="41" spans="1:14" s="40" customFormat="1" ht="64.5" customHeight="1">
      <c r="A41" s="66" t="s">
        <v>33</v>
      </c>
      <c r="B41" s="82">
        <f>ROW()-ROW($A$38)</f>
        <v>3</v>
      </c>
      <c r="C41" s="68" t="s">
        <v>39</v>
      </c>
      <c r="D41" s="78">
        <v>4</v>
      </c>
      <c r="E41" s="68" t="s">
        <v>58</v>
      </c>
      <c r="F41" s="1" t="s">
        <v>75</v>
      </c>
      <c r="G41" s="67" t="s">
        <v>108</v>
      </c>
      <c r="H41" s="85" t="s">
        <v>102</v>
      </c>
      <c r="I41" s="69"/>
      <c r="J41" s="70"/>
      <c r="K41" s="70"/>
      <c r="L41" s="71"/>
      <c r="M41" s="72"/>
      <c r="N41" s="40">
        <v>1</v>
      </c>
    </row>
    <row r="42" spans="1:14" s="40" customFormat="1" ht="36.75" thickBot="1">
      <c r="A42" s="66" t="s">
        <v>33</v>
      </c>
      <c r="B42" s="82">
        <f>ROW()-ROW($A$38)</f>
        <v>4</v>
      </c>
      <c r="C42" s="68" t="s">
        <v>39</v>
      </c>
      <c r="D42" s="78">
        <v>5</v>
      </c>
      <c r="E42" s="68" t="s">
        <v>59</v>
      </c>
      <c r="F42" s="1" t="s">
        <v>76</v>
      </c>
      <c r="G42" s="67" t="s">
        <v>77</v>
      </c>
      <c r="H42" s="85" t="s">
        <v>78</v>
      </c>
      <c r="I42" s="69"/>
      <c r="J42" s="70"/>
      <c r="K42" s="70"/>
      <c r="L42" s="71"/>
      <c r="M42" s="72"/>
      <c r="N42" s="40">
        <v>1</v>
      </c>
    </row>
    <row r="43" spans="1:14" s="40" customFormat="1" ht="19.5" thickTop="1">
      <c r="A43" s="60">
        <v>7</v>
      </c>
      <c r="B43" s="81"/>
      <c r="C43" s="81"/>
      <c r="D43" s="61"/>
      <c r="E43" s="62"/>
      <c r="F43" s="264" t="s">
        <v>143</v>
      </c>
      <c r="G43" s="265"/>
      <c r="H43" s="96"/>
      <c r="I43" s="63"/>
      <c r="J43" s="64"/>
      <c r="K43" s="64"/>
      <c r="L43" s="64"/>
      <c r="M43" s="65"/>
    </row>
    <row r="44" spans="1:14" s="40" customFormat="1" ht="63.75" customHeight="1">
      <c r="A44" s="66" t="s">
        <v>34</v>
      </c>
      <c r="B44" s="82">
        <f>ROW()-ROW($A$22)</f>
        <v>22</v>
      </c>
      <c r="C44" s="68" t="s">
        <v>39</v>
      </c>
      <c r="D44" s="78">
        <v>1</v>
      </c>
      <c r="E44" s="68" t="s">
        <v>46</v>
      </c>
      <c r="F44" s="1" t="s">
        <v>147</v>
      </c>
      <c r="G44" s="67" t="s">
        <v>56</v>
      </c>
      <c r="H44" s="67" t="s">
        <v>83</v>
      </c>
      <c r="I44" s="69"/>
      <c r="J44" s="70"/>
      <c r="K44" s="70"/>
      <c r="L44" s="71"/>
      <c r="M44" s="72"/>
      <c r="N44" s="40">
        <v>1</v>
      </c>
    </row>
    <row r="45" spans="1:14" s="40" customFormat="1" ht="54" customHeight="1">
      <c r="A45" s="66" t="s">
        <v>33</v>
      </c>
      <c r="B45" s="82">
        <f t="shared" ref="B45:B48" si="3">ROW()-ROW($A$38)</f>
        <v>7</v>
      </c>
      <c r="C45" s="68" t="s">
        <v>39</v>
      </c>
      <c r="D45" s="78">
        <v>2</v>
      </c>
      <c r="E45" s="68" t="s">
        <v>46</v>
      </c>
      <c r="F45" s="1" t="s">
        <v>146</v>
      </c>
      <c r="G45" s="67" t="s">
        <v>72</v>
      </c>
      <c r="H45" s="67" t="s">
        <v>116</v>
      </c>
      <c r="I45" s="69"/>
      <c r="J45" s="70"/>
      <c r="K45" s="70"/>
      <c r="L45" s="71"/>
      <c r="M45" s="72"/>
      <c r="N45" s="40">
        <v>1</v>
      </c>
    </row>
    <row r="46" spans="1:14" s="40" customFormat="1" ht="172.5" customHeight="1">
      <c r="A46" s="66" t="s">
        <v>33</v>
      </c>
      <c r="B46" s="82">
        <f t="shared" si="3"/>
        <v>8</v>
      </c>
      <c r="C46" s="68" t="s">
        <v>39</v>
      </c>
      <c r="D46" s="78">
        <v>3</v>
      </c>
      <c r="E46" s="68" t="s">
        <v>74</v>
      </c>
      <c r="F46" s="1" t="s">
        <v>148</v>
      </c>
      <c r="G46" s="67" t="s">
        <v>89</v>
      </c>
      <c r="H46" s="85" t="s">
        <v>107</v>
      </c>
      <c r="I46" s="69"/>
      <c r="J46" s="70"/>
      <c r="K46" s="70"/>
      <c r="L46" s="71"/>
      <c r="M46" s="72"/>
      <c r="N46" s="40">
        <v>1</v>
      </c>
    </row>
    <row r="47" spans="1:14" s="40" customFormat="1" ht="64.5" customHeight="1">
      <c r="A47" s="66" t="s">
        <v>33</v>
      </c>
      <c r="B47" s="82">
        <f t="shared" si="3"/>
        <v>9</v>
      </c>
      <c r="C47" s="68" t="s">
        <v>39</v>
      </c>
      <c r="D47" s="78">
        <v>4</v>
      </c>
      <c r="E47" s="68" t="s">
        <v>58</v>
      </c>
      <c r="F47" s="1" t="s">
        <v>149</v>
      </c>
      <c r="G47" s="67" t="s">
        <v>108</v>
      </c>
      <c r="H47" s="85" t="s">
        <v>102</v>
      </c>
      <c r="I47" s="69"/>
      <c r="J47" s="70"/>
      <c r="K47" s="70"/>
      <c r="L47" s="71"/>
      <c r="M47" s="72"/>
      <c r="N47" s="40">
        <v>1</v>
      </c>
    </row>
    <row r="48" spans="1:14" s="40" customFormat="1" ht="36.75" thickBot="1">
      <c r="A48" s="66" t="s">
        <v>33</v>
      </c>
      <c r="B48" s="82">
        <f t="shared" si="3"/>
        <v>10</v>
      </c>
      <c r="C48" s="68" t="s">
        <v>39</v>
      </c>
      <c r="D48" s="78">
        <v>5</v>
      </c>
      <c r="E48" s="68" t="s">
        <v>59</v>
      </c>
      <c r="F48" s="1" t="s">
        <v>150</v>
      </c>
      <c r="G48" s="67" t="s">
        <v>77</v>
      </c>
      <c r="H48" s="85" t="s">
        <v>78</v>
      </c>
      <c r="I48" s="69"/>
      <c r="J48" s="70"/>
      <c r="K48" s="70"/>
      <c r="L48" s="71"/>
      <c r="M48" s="72"/>
      <c r="N48" s="40">
        <v>1</v>
      </c>
    </row>
    <row r="49" spans="1:14" s="40" customFormat="1" ht="19.5" thickTop="1">
      <c r="A49" s="60">
        <v>7</v>
      </c>
      <c r="B49" s="81"/>
      <c r="C49" s="81"/>
      <c r="D49" s="61"/>
      <c r="E49" s="62"/>
      <c r="F49" s="264" t="s">
        <v>86</v>
      </c>
      <c r="G49" s="265"/>
      <c r="H49" s="96"/>
      <c r="I49" s="63"/>
      <c r="J49" s="64"/>
      <c r="K49" s="64"/>
      <c r="L49" s="64"/>
      <c r="M49" s="65"/>
    </row>
    <row r="50" spans="1:14" s="40" customFormat="1">
      <c r="A50" s="66" t="s">
        <v>38</v>
      </c>
      <c r="B50" s="82">
        <f>ROW()-ROW($A$49)</f>
        <v>1</v>
      </c>
      <c r="C50" s="68"/>
      <c r="D50" s="78">
        <v>1</v>
      </c>
      <c r="E50" s="68"/>
      <c r="F50" s="1"/>
      <c r="G50" s="67"/>
      <c r="H50" s="67"/>
      <c r="I50" s="69"/>
      <c r="J50" s="70"/>
      <c r="K50" s="70"/>
      <c r="L50" s="71"/>
      <c r="M50" s="72"/>
      <c r="N50" s="40">
        <v>1</v>
      </c>
    </row>
    <row r="51" spans="1:14" s="40" customFormat="1" ht="15.75" thickBot="1">
      <c r="A51" s="66" t="s">
        <v>33</v>
      </c>
      <c r="B51" s="82">
        <f>ROW()-ROW($A$49)</f>
        <v>2</v>
      </c>
      <c r="C51" s="68"/>
      <c r="D51" s="78">
        <v>2</v>
      </c>
      <c r="E51" s="68"/>
      <c r="F51" s="1"/>
      <c r="G51" s="67"/>
      <c r="H51" s="67"/>
      <c r="I51" s="69"/>
      <c r="J51" s="70"/>
      <c r="K51" s="70"/>
      <c r="L51" s="71"/>
      <c r="M51" s="72"/>
      <c r="N51" s="40">
        <v>1</v>
      </c>
    </row>
    <row r="52" spans="1:14" s="52" customFormat="1" ht="15.75" thickTop="1">
      <c r="A52" s="74"/>
      <c r="B52" s="83"/>
      <c r="C52" s="83"/>
      <c r="D52" s="74"/>
      <c r="E52" s="74"/>
      <c r="F52" s="74"/>
      <c r="G52" s="74"/>
      <c r="H52" s="74"/>
      <c r="I52" s="75"/>
      <c r="J52" s="74"/>
      <c r="K52" s="76"/>
      <c r="L52" s="74"/>
      <c r="M52" s="74"/>
    </row>
  </sheetData>
  <mergeCells count="18">
    <mergeCell ref="F7:G7"/>
    <mergeCell ref="A5:A6"/>
    <mergeCell ref="B5:B6"/>
    <mergeCell ref="C5:C6"/>
    <mergeCell ref="D5:D6"/>
    <mergeCell ref="E5:F5"/>
    <mergeCell ref="G5:G6"/>
    <mergeCell ref="H5:H6"/>
    <mergeCell ref="I5:I6"/>
    <mergeCell ref="J5:K5"/>
    <mergeCell ref="L5:L6"/>
    <mergeCell ref="M5:M6"/>
    <mergeCell ref="F11:G11"/>
    <mergeCell ref="F21:G21"/>
    <mergeCell ref="F32:G32"/>
    <mergeCell ref="F38:G38"/>
    <mergeCell ref="F49:G49"/>
    <mergeCell ref="F43:G43"/>
  </mergeCells>
  <phoneticPr fontId="2"/>
  <conditionalFormatting sqref="B7:B11 B20 B38 B43">
    <cfRule type="expression" dxfId="109" priority="231">
      <formula>$A7="SKIP_NEW"</formula>
    </cfRule>
    <cfRule type="expression" dxfId="108" priority="232">
      <formula>$Q7=1</formula>
    </cfRule>
    <cfRule type="expression" dxfId="107" priority="233">
      <formula>$P7=1</formula>
    </cfRule>
    <cfRule type="expression" dxfId="106" priority="234">
      <formula>$O7=1</formula>
    </cfRule>
    <cfRule type="expression" dxfId="105" priority="235">
      <formula>$N7=1</formula>
    </cfRule>
  </conditionalFormatting>
  <conditionalFormatting sqref="B21">
    <cfRule type="expression" dxfId="104" priority="221">
      <formula>$A21="SKIP_NEW"</formula>
    </cfRule>
    <cfRule type="expression" dxfId="103" priority="222">
      <formula>$Q21=1</formula>
    </cfRule>
    <cfRule type="expression" dxfId="102" priority="223">
      <formula>$P21=1</formula>
    </cfRule>
    <cfRule type="expression" dxfId="101" priority="224">
      <formula>$O21=1</formula>
    </cfRule>
    <cfRule type="expression" dxfId="100" priority="225">
      <formula>$N21=1</formula>
    </cfRule>
  </conditionalFormatting>
  <conditionalFormatting sqref="B32:B33 B36">
    <cfRule type="expression" dxfId="99" priority="216">
      <formula>$A32="SKIP_NEW"</formula>
    </cfRule>
    <cfRule type="expression" dxfId="98" priority="217">
      <formula>$Q32=1</formula>
    </cfRule>
    <cfRule type="expression" dxfId="97" priority="218">
      <formula>$P32=1</formula>
    </cfRule>
    <cfRule type="expression" dxfId="96" priority="219">
      <formula>$O32=1</formula>
    </cfRule>
    <cfRule type="expression" dxfId="95" priority="220">
      <formula>$N32=1</formula>
    </cfRule>
  </conditionalFormatting>
  <conditionalFormatting sqref="B41">
    <cfRule type="expression" dxfId="94" priority="211">
      <formula>$A41="SKIP_NEW"</formula>
    </cfRule>
    <cfRule type="expression" dxfId="93" priority="212">
      <formula>$Q41=1</formula>
    </cfRule>
    <cfRule type="expression" dxfId="92" priority="213">
      <formula>$P41=1</formula>
    </cfRule>
    <cfRule type="expression" dxfId="91" priority="214">
      <formula>$O41=1</formula>
    </cfRule>
    <cfRule type="expression" dxfId="90" priority="215">
      <formula>$N41=1</formula>
    </cfRule>
  </conditionalFormatting>
  <conditionalFormatting sqref="B49:B51">
    <cfRule type="expression" dxfId="89" priority="206">
      <formula>$A49="SKIP_NEW"</formula>
    </cfRule>
    <cfRule type="expression" dxfId="88" priority="207">
      <formula>$Q49=1</formula>
    </cfRule>
    <cfRule type="expression" dxfId="87" priority="208">
      <formula>$P49=1</formula>
    </cfRule>
    <cfRule type="expression" dxfId="86" priority="209">
      <formula>$O49=1</formula>
    </cfRule>
    <cfRule type="expression" dxfId="85" priority="210">
      <formula>$N49=1</formula>
    </cfRule>
  </conditionalFormatting>
  <conditionalFormatting sqref="B12:B18">
    <cfRule type="expression" dxfId="84" priority="201">
      <formula>$A12="SKIP_NEW"</formula>
    </cfRule>
    <cfRule type="expression" dxfId="83" priority="202">
      <formula>$Q12=1</formula>
    </cfRule>
    <cfRule type="expression" dxfId="82" priority="203">
      <formula>$P12=1</formula>
    </cfRule>
    <cfRule type="expression" dxfId="81" priority="204">
      <formula>$O12=1</formula>
    </cfRule>
    <cfRule type="expression" dxfId="80" priority="205">
      <formula>$N12=1</formula>
    </cfRule>
  </conditionalFormatting>
  <conditionalFormatting sqref="B37">
    <cfRule type="expression" dxfId="79" priority="176">
      <formula>$A37="SKIP_NEW"</formula>
    </cfRule>
    <cfRule type="expression" dxfId="78" priority="177">
      <formula>$Q37=1</formula>
    </cfRule>
    <cfRule type="expression" dxfId="77" priority="178">
      <formula>$P37=1</formula>
    </cfRule>
    <cfRule type="expression" dxfId="76" priority="179">
      <formula>$O37=1</formula>
    </cfRule>
    <cfRule type="expression" dxfId="75" priority="180">
      <formula>$N37=1</formula>
    </cfRule>
  </conditionalFormatting>
  <conditionalFormatting sqref="B39">
    <cfRule type="expression" dxfId="74" priority="171">
      <formula>$A39="SKIP_NEW"</formula>
    </cfRule>
    <cfRule type="expression" dxfId="73" priority="172">
      <formula>$Q39=1</formula>
    </cfRule>
    <cfRule type="expression" dxfId="72" priority="173">
      <formula>$P39=1</formula>
    </cfRule>
    <cfRule type="expression" dxfId="71" priority="174">
      <formula>$O39=1</formula>
    </cfRule>
    <cfRule type="expression" dxfId="70" priority="175">
      <formula>$N39=1</formula>
    </cfRule>
  </conditionalFormatting>
  <conditionalFormatting sqref="B40">
    <cfRule type="expression" dxfId="69" priority="166">
      <formula>$A40="SKIP_NEW"</formula>
    </cfRule>
    <cfRule type="expression" dxfId="68" priority="167">
      <formula>$Q40=1</formula>
    </cfRule>
    <cfRule type="expression" dxfId="67" priority="168">
      <formula>$P40=1</formula>
    </cfRule>
    <cfRule type="expression" dxfId="66" priority="169">
      <formula>$O40=1</formula>
    </cfRule>
    <cfRule type="expression" dxfId="65" priority="170">
      <formula>$N40=1</formula>
    </cfRule>
  </conditionalFormatting>
  <conditionalFormatting sqref="B35">
    <cfRule type="expression" dxfId="64" priority="181">
      <formula>$A35="SKIP_NEW"</formula>
    </cfRule>
    <cfRule type="expression" dxfId="63" priority="182">
      <formula>$Q35=1</formula>
    </cfRule>
    <cfRule type="expression" dxfId="62" priority="183">
      <formula>$P35=1</formula>
    </cfRule>
    <cfRule type="expression" dxfId="61" priority="184">
      <formula>$O35=1</formula>
    </cfRule>
    <cfRule type="expression" dxfId="60" priority="185">
      <formula>$N35=1</formula>
    </cfRule>
  </conditionalFormatting>
  <conditionalFormatting sqref="B42">
    <cfRule type="expression" dxfId="59" priority="161">
      <formula>$A42="SKIP_NEW"</formula>
    </cfRule>
    <cfRule type="expression" dxfId="58" priority="162">
      <formula>$Q42=1</formula>
    </cfRule>
    <cfRule type="expression" dxfId="57" priority="163">
      <formula>$P42=1</formula>
    </cfRule>
    <cfRule type="expression" dxfId="56" priority="164">
      <formula>$O42=1</formula>
    </cfRule>
    <cfRule type="expression" dxfId="55" priority="165">
      <formula>$N42=1</formula>
    </cfRule>
  </conditionalFormatting>
  <conditionalFormatting sqref="B19">
    <cfRule type="expression" dxfId="54" priority="156">
      <formula>$A19="SKIP_NEW"</formula>
    </cfRule>
    <cfRule type="expression" dxfId="53" priority="157">
      <formula>$Q19=1</formula>
    </cfRule>
    <cfRule type="expression" dxfId="52" priority="158">
      <formula>$P19=1</formula>
    </cfRule>
    <cfRule type="expression" dxfId="51" priority="159">
      <formula>$O19=1</formula>
    </cfRule>
    <cfRule type="expression" dxfId="50" priority="160">
      <formula>$N19=1</formula>
    </cfRule>
  </conditionalFormatting>
  <conditionalFormatting sqref="B22:B25">
    <cfRule type="expression" dxfId="49" priority="151">
      <formula>$A22="SKIP_NEW"</formula>
    </cfRule>
    <cfRule type="expression" dxfId="48" priority="152">
      <formula>$Q22=1</formula>
    </cfRule>
    <cfRule type="expression" dxfId="47" priority="153">
      <formula>$P22=1</formula>
    </cfRule>
    <cfRule type="expression" dxfId="46" priority="154">
      <formula>$O22=1</formula>
    </cfRule>
    <cfRule type="expression" dxfId="45" priority="155">
      <formula>$N22=1</formula>
    </cfRule>
  </conditionalFormatting>
  <conditionalFormatting sqref="B34">
    <cfRule type="expression" dxfId="44" priority="111">
      <formula>$A34="SKIP_NEW"</formula>
    </cfRule>
    <cfRule type="expression" dxfId="43" priority="112">
      <formula>$Q34=1</formula>
    </cfRule>
    <cfRule type="expression" dxfId="42" priority="113">
      <formula>$P34=1</formula>
    </cfRule>
    <cfRule type="expression" dxfId="41" priority="114">
      <formula>$O34=1</formula>
    </cfRule>
    <cfRule type="expression" dxfId="40" priority="115">
      <formula>$N34=1</formula>
    </cfRule>
  </conditionalFormatting>
  <conditionalFormatting sqref="B47">
    <cfRule type="expression" dxfId="39" priority="86">
      <formula>$A47="SKIP_NEW"</formula>
    </cfRule>
    <cfRule type="expression" dxfId="38" priority="87">
      <formula>$Q47=1</formula>
    </cfRule>
    <cfRule type="expression" dxfId="37" priority="88">
      <formula>$P47=1</formula>
    </cfRule>
    <cfRule type="expression" dxfId="36" priority="89">
      <formula>$O47=1</formula>
    </cfRule>
    <cfRule type="expression" dxfId="35" priority="90">
      <formula>$N47=1</formula>
    </cfRule>
  </conditionalFormatting>
  <conditionalFormatting sqref="B45">
    <cfRule type="expression" dxfId="34" priority="71">
      <formula>$A45="SKIP_NEW"</formula>
    </cfRule>
    <cfRule type="expression" dxfId="33" priority="72">
      <formula>$Q45=1</formula>
    </cfRule>
    <cfRule type="expression" dxfId="32" priority="73">
      <formula>$P45=1</formula>
    </cfRule>
    <cfRule type="expression" dxfId="31" priority="74">
      <formula>$O45=1</formula>
    </cfRule>
    <cfRule type="expression" dxfId="30" priority="75">
      <formula>$N45=1</formula>
    </cfRule>
  </conditionalFormatting>
  <conditionalFormatting sqref="B46">
    <cfRule type="expression" dxfId="29" priority="66">
      <formula>$A46="SKIP_NEW"</formula>
    </cfRule>
    <cfRule type="expression" dxfId="28" priority="67">
      <formula>$Q46=1</formula>
    </cfRule>
    <cfRule type="expression" dxfId="27" priority="68">
      <formula>$P46=1</formula>
    </cfRule>
    <cfRule type="expression" dxfId="26" priority="69">
      <formula>$O46=1</formula>
    </cfRule>
    <cfRule type="expression" dxfId="25" priority="70">
      <formula>$N46=1</formula>
    </cfRule>
  </conditionalFormatting>
  <conditionalFormatting sqref="B48">
    <cfRule type="expression" dxfId="24" priority="61">
      <formula>$A48="SKIP_NEW"</formula>
    </cfRule>
    <cfRule type="expression" dxfId="23" priority="62">
      <formula>$Q48=1</formula>
    </cfRule>
    <cfRule type="expression" dxfId="22" priority="63">
      <formula>$P48=1</formula>
    </cfRule>
    <cfRule type="expression" dxfId="21" priority="64">
      <formula>$O48=1</formula>
    </cfRule>
    <cfRule type="expression" dxfId="20" priority="65">
      <formula>$N48=1</formula>
    </cfRule>
  </conditionalFormatting>
  <conditionalFormatting sqref="B27">
    <cfRule type="expression" dxfId="19" priority="11">
      <formula>$A27="SKIP_NEW"</formula>
    </cfRule>
    <cfRule type="expression" dxfId="18" priority="12">
      <formula>$Q27=1</formula>
    </cfRule>
    <cfRule type="expression" dxfId="17" priority="13">
      <formula>$P27=1</formula>
    </cfRule>
    <cfRule type="expression" dxfId="16" priority="14">
      <formula>$O27=1</formula>
    </cfRule>
    <cfRule type="expression" dxfId="15" priority="15">
      <formula>$N27=1</formula>
    </cfRule>
  </conditionalFormatting>
  <conditionalFormatting sqref="B26">
    <cfRule type="expression" dxfId="14" priority="16">
      <formula>$A26="SKIP_NEW"</formula>
    </cfRule>
    <cfRule type="expression" dxfId="13" priority="17">
      <formula>$Q26=1</formula>
    </cfRule>
    <cfRule type="expression" dxfId="12" priority="18">
      <formula>$P26=1</formula>
    </cfRule>
    <cfRule type="expression" dxfId="11" priority="19">
      <formula>$O26=1</formula>
    </cfRule>
    <cfRule type="expression" dxfId="10" priority="20">
      <formula>$N26=1</formula>
    </cfRule>
  </conditionalFormatting>
  <conditionalFormatting sqref="B28:B31">
    <cfRule type="expression" dxfId="9" priority="6">
      <formula>$A28="SKIP_NEW"</formula>
    </cfRule>
    <cfRule type="expression" dxfId="8" priority="7">
      <formula>$Q28=1</formula>
    </cfRule>
    <cfRule type="expression" dxfId="7" priority="8">
      <formula>$P28=1</formula>
    </cfRule>
    <cfRule type="expression" dxfId="6" priority="9">
      <formula>$O28=1</formula>
    </cfRule>
    <cfRule type="expression" dxfId="5" priority="10">
      <formula>$N28=1</formula>
    </cfRule>
  </conditionalFormatting>
  <dataValidations count="7">
    <dataValidation type="list" allowBlank="1" showInputMessage="1" showErrorMessage="1" sqref="A50:A51 A12:A20 A8:A10 A33:A37 A39:A42 A22:A31 A44:A48">
      <formula1>"NEW,SKIP_NEW,SKIP_OLD"</formula1>
      <formula2>0</formula2>
    </dataValidation>
    <dataValidation type="list" allowBlank="1" showInputMessage="1" showErrorMessage="1" sqref="K50:K51 K12:K20 K8:K10 K33:K37 K39:K42 K22:K31 K44:K48">
      <formula1>"○,△,×,×→〇,－"</formula1>
    </dataValidation>
    <dataValidation showDropDown="1" showInputMessage="1" showErrorMessage="1" sqref="K7 K11 K32 K21 K49 K38 K43"/>
    <dataValidation type="list" allowBlank="1" showInputMessage="1" showErrorMessage="1" sqref="E8:E10 E12:E14 E33:E34 E39 E22:E25 E44:E45">
      <formula1>"状態,セグメント作成,テンプレート登録,テンプレート削除"</formula1>
    </dataValidation>
    <dataValidation type="list" allowBlank="1" showInputMessage="1" showErrorMessage="1" sqref="C8:C10 C12:C20 C33:C37 C39:C42 C22:C31 C44:C48">
      <formula1>"正常,異常"</formula1>
    </dataValidation>
    <dataValidation type="list" allowBlank="1" showInputMessage="1" showErrorMessage="1" sqref="E35:E37 E15:E20 E26:E31">
      <formula1>"状態,セグメント作成,テンプレート登録,テンプレート削除,テンプレート取得"</formula1>
    </dataValidation>
    <dataValidation type="list" allowBlank="1" showInputMessage="1" showErrorMessage="1" sqref="E40:E42 E46:E48">
      <formula1>"状態,セグメント作成,テンプレート登録,テンプレート削除,テンプレート取得,セグメント更新"</formula1>
    </dataValidation>
  </dataValidations>
  <hyperlinks>
    <hyperlink ref="A1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" id="{EE71BE8F-DDF0-4FE4-8A46-74EF1A7CE6A7}">
            <xm:f>起動・停止!#REF!="SKIP_NEW"</xm:f>
            <x14:dxf>
              <fill>
                <patternFill>
                  <bgColor theme="2" tint="-0.499984740745262"/>
                </patternFill>
              </fill>
            </x14:dxf>
          </x14:cfRule>
          <x14:cfRule type="expression" priority="237" id="{F99C69FA-7AA3-42E6-979F-C4ADEB5BB083}">
            <xm:f>起動・停止!#REF!=1</xm:f>
            <x14:dxf>
              <fill>
                <patternFill>
                  <bgColor theme="0" tint="-4.9989318521683403E-2"/>
                </patternFill>
              </fill>
            </x14:dxf>
          </x14:cfRule>
          <x14:cfRule type="expression" priority="238" id="{971081C6-29B6-4A09-A33F-7019ADA02A9F}">
            <xm:f>起動・停止!#REF!=1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39" id="{68AA57BB-D505-4577-8F5B-CA15AC50E6E8}">
            <xm:f>起動・停止!#REF!=1</xm:f>
            <x14:dxf>
              <fill>
                <patternFill>
                  <bgColor rgb="FF92D050"/>
                </patternFill>
              </fill>
            </x14:dxf>
          </x14:cfRule>
          <x14:cfRule type="expression" priority="240" id="{983FD1E8-B6B7-45C3-BCBE-E13A6BEE1FA5}">
            <xm:f>起動・停止!#REF!=1</xm:f>
            <x14:dxf>
              <fill>
                <patternFill>
                  <bgColor theme="8" tint="0.79998168889431442"/>
                </patternFill>
              </fill>
            </x14:dxf>
          </x14:cfRule>
          <xm:sqref>B44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zoomScale="130" zoomScaleNormal="130" workbookViewId="0">
      <selection activeCell="D16" sqref="D16"/>
    </sheetView>
  </sheetViews>
  <sheetFormatPr defaultRowHeight="14.25"/>
  <cols>
    <col min="3" max="3" width="14.25" customWidth="1"/>
    <col min="4" max="4" width="10.375" customWidth="1"/>
    <col min="5" max="5" width="14.25" customWidth="1"/>
  </cols>
  <sheetData>
    <row r="2" spans="2:5">
      <c r="B2" s="98" t="s">
        <v>151</v>
      </c>
    </row>
    <row r="4" spans="2:5">
      <c r="B4" s="100" t="s">
        <v>152</v>
      </c>
      <c r="C4" s="100" t="s">
        <v>153</v>
      </c>
      <c r="D4" s="100" t="s">
        <v>154</v>
      </c>
      <c r="E4" s="100" t="s">
        <v>155</v>
      </c>
    </row>
    <row r="5" spans="2:5">
      <c r="B5" s="99">
        <v>1</v>
      </c>
      <c r="C5" s="99" t="s">
        <v>156</v>
      </c>
      <c r="D5" s="99">
        <v>2</v>
      </c>
      <c r="E5" s="99" t="s">
        <v>157</v>
      </c>
    </row>
    <row r="6" spans="2:5">
      <c r="B6" s="99">
        <v>2</v>
      </c>
      <c r="C6" s="99"/>
      <c r="D6" s="99"/>
      <c r="E6" s="99" t="s">
        <v>158</v>
      </c>
    </row>
    <row r="7" spans="2:5">
      <c r="B7" s="99">
        <v>3</v>
      </c>
      <c r="C7" s="99" t="s">
        <v>164</v>
      </c>
      <c r="D7" s="99">
        <v>2</v>
      </c>
      <c r="E7" s="99" t="s">
        <v>244</v>
      </c>
    </row>
    <row r="8" spans="2:5">
      <c r="B8" s="99">
        <v>3</v>
      </c>
      <c r="C8" s="99"/>
      <c r="D8" s="99"/>
      <c r="E8" s="99" t="s">
        <v>245</v>
      </c>
    </row>
    <row r="9" spans="2:5">
      <c r="B9" s="99">
        <v>4</v>
      </c>
      <c r="C9" s="99" t="s">
        <v>159</v>
      </c>
      <c r="D9" s="99">
        <v>2</v>
      </c>
      <c r="E9" s="99" t="s">
        <v>246</v>
      </c>
    </row>
    <row r="10" spans="2:5">
      <c r="B10" s="99">
        <v>5</v>
      </c>
      <c r="C10" s="99"/>
      <c r="D10" s="99"/>
      <c r="E10" s="99" t="s">
        <v>247</v>
      </c>
    </row>
    <row r="11" spans="2:5">
      <c r="B11" s="99">
        <v>6</v>
      </c>
      <c r="C11" s="99" t="s">
        <v>160</v>
      </c>
      <c r="D11" s="99">
        <v>2</v>
      </c>
      <c r="E11" s="99" t="s">
        <v>249</v>
      </c>
    </row>
    <row r="12" spans="2:5">
      <c r="B12" s="99">
        <v>7</v>
      </c>
      <c r="C12" s="99"/>
      <c r="D12" s="99"/>
      <c r="E12" s="99" t="s">
        <v>248</v>
      </c>
    </row>
    <row r="13" spans="2:5">
      <c r="B13" s="99">
        <v>8</v>
      </c>
      <c r="C13" s="99" t="s">
        <v>161</v>
      </c>
      <c r="D13" s="99">
        <v>2</v>
      </c>
      <c r="E13" s="99" t="s">
        <v>249</v>
      </c>
    </row>
    <row r="14" spans="2:5">
      <c r="B14" s="99">
        <v>9</v>
      </c>
      <c r="C14" s="99"/>
      <c r="D14" s="99"/>
      <c r="E14" s="99" t="s">
        <v>248</v>
      </c>
    </row>
    <row r="15" spans="2:5">
      <c r="B15" s="99">
        <v>10</v>
      </c>
      <c r="C15" s="99" t="s">
        <v>162</v>
      </c>
      <c r="D15" s="99">
        <v>2</v>
      </c>
      <c r="E15" s="99" t="s">
        <v>249</v>
      </c>
    </row>
    <row r="16" spans="2:5">
      <c r="B16" s="99">
        <v>11</v>
      </c>
      <c r="C16" s="99"/>
      <c r="D16" s="99"/>
      <c r="E16" s="99" t="s">
        <v>248</v>
      </c>
    </row>
    <row r="17" spans="2:5">
      <c r="B17" s="99">
        <v>12</v>
      </c>
      <c r="C17" s="99" t="s">
        <v>163</v>
      </c>
      <c r="D17" s="99">
        <v>1</v>
      </c>
      <c r="E17" s="99" t="s">
        <v>250</v>
      </c>
    </row>
  </sheetData>
  <phoneticPr fontId="2"/>
  <dataValidations count="1">
    <dataValidation type="list" allowBlank="1" showInputMessage="1" showErrorMessage="1" sqref="C5:C17">
      <formula1>"MM,DM,NSM,MR,MUE,MUI,DB"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Q31"/>
  <sheetViews>
    <sheetView showGridLines="0" topLeftCell="C1" zoomScaleNormal="100" workbookViewId="0">
      <pane ySplit="6" topLeftCell="A7" activePane="bottomLeft" state="frozen"/>
      <selection activeCell="C39" sqref="C39"/>
      <selection pane="bottomLeft" activeCell="R14" sqref="R14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9.125" style="52" customWidth="1"/>
    <col min="6" max="6" width="25.5" style="52" customWidth="1"/>
    <col min="7" max="7" width="42.25" style="52" customWidth="1"/>
    <col min="8" max="8" width="25.125" style="52" customWidth="1"/>
    <col min="9" max="12" width="16" style="52" customWidth="1"/>
    <col min="13" max="13" width="14.5" style="52" bestFit="1" customWidth="1"/>
    <col min="14" max="15" width="16" style="52" customWidth="1"/>
    <col min="16" max="16" width="9.125" style="77" customWidth="1"/>
    <col min="17" max="17" width="9.125" style="52" customWidth="1"/>
    <col min="18" max="18" width="9.125" style="55" customWidth="1"/>
    <col min="19" max="19" width="12.625" style="52" customWidth="1"/>
    <col min="20" max="20" width="30.625" style="52" customWidth="1"/>
    <col min="21" max="26" width="5.625" style="52" customWidth="1"/>
    <col min="27" max="1031" width="9.125" style="52" customWidth="1"/>
    <col min="1032" max="16384" width="9" style="42"/>
  </cols>
  <sheetData>
    <row r="1" spans="1:27" s="38" customFormat="1" ht="14.25" customHeight="1">
      <c r="A1" s="30" t="s">
        <v>14</v>
      </c>
      <c r="B1" s="31"/>
      <c r="C1" s="31"/>
      <c r="D1" s="32"/>
      <c r="E1" s="31"/>
      <c r="F1" s="33"/>
      <c r="G1" s="34"/>
      <c r="H1" s="34"/>
      <c r="I1" s="34"/>
      <c r="J1" s="34"/>
      <c r="K1" s="34"/>
      <c r="L1" s="34"/>
      <c r="M1" s="34"/>
      <c r="N1" s="34"/>
      <c r="O1" s="34"/>
      <c r="P1" s="35"/>
      <c r="Q1" s="31"/>
      <c r="R1" s="36"/>
      <c r="S1" s="31"/>
      <c r="T1" s="37"/>
    </row>
    <row r="2" spans="1:27" s="40" customFormat="1" ht="12" customHeight="1">
      <c r="A2" s="39" t="s">
        <v>15</v>
      </c>
      <c r="B2" s="39" t="s">
        <v>16</v>
      </c>
      <c r="C2" s="39" t="s">
        <v>17</v>
      </c>
      <c r="D2" s="39" t="s">
        <v>18</v>
      </c>
      <c r="E2" s="36"/>
      <c r="F2" s="36"/>
      <c r="P2" s="41"/>
      <c r="Q2" s="36"/>
      <c r="R2" s="36"/>
      <c r="S2" s="36"/>
      <c r="T2" s="42"/>
      <c r="U2" s="43" t="s">
        <v>223</v>
      </c>
      <c r="V2" s="44"/>
      <c r="W2" s="44"/>
      <c r="X2" s="44"/>
      <c r="Y2" s="44"/>
      <c r="Z2" s="45" t="s">
        <v>5</v>
      </c>
    </row>
    <row r="3" spans="1:27" s="40" customFormat="1" ht="12" customHeight="1">
      <c r="A3" s="39">
        <f>COUNTIF(B7:B31,"&gt;0")</f>
        <v>18</v>
      </c>
      <c r="B3" s="39">
        <f>COUNTIF(A:A,"NEW")</f>
        <v>18</v>
      </c>
      <c r="C3" s="39">
        <f>COUNTIF(A:A,"SKIP_NEW")+COUNTIF(A:A,"SKIP_OLD")</f>
        <v>0</v>
      </c>
      <c r="D3" s="39">
        <f>COUNTIF(R:R,"○")+COUNTIF(R:R,"×→〇")</f>
        <v>18</v>
      </c>
      <c r="E3" s="36"/>
      <c r="F3" s="36"/>
      <c r="P3" s="41"/>
      <c r="Q3" s="36"/>
      <c r="R3" s="36"/>
      <c r="S3" s="36"/>
      <c r="T3" s="42"/>
      <c r="U3" s="46">
        <f>SUM(U7:U31)</f>
        <v>18</v>
      </c>
      <c r="V3" s="47">
        <f>SUM(V7:V31)</f>
        <v>0</v>
      </c>
      <c r="W3" s="47">
        <f>SUM(W7:W31)</f>
        <v>0</v>
      </c>
      <c r="X3" s="47">
        <f>SUM(X7:X31)</f>
        <v>0</v>
      </c>
      <c r="Y3" s="47">
        <f>SUM(Y7:Y31)</f>
        <v>0</v>
      </c>
      <c r="Z3" s="48">
        <f>SUM(U3:Y3)</f>
        <v>18</v>
      </c>
      <c r="AA3" s="40" t="s">
        <v>19</v>
      </c>
    </row>
    <row r="4" spans="1:27" ht="12" customHeight="1">
      <c r="A4" s="49"/>
      <c r="B4" s="80"/>
      <c r="C4" s="50">
        <f>COUNTIF(A:A,"SKIP_NEW")</f>
        <v>0</v>
      </c>
      <c r="D4" s="51"/>
      <c r="E4" s="36"/>
      <c r="F4" s="36"/>
      <c r="P4" s="41"/>
      <c r="Q4" s="36"/>
      <c r="R4" s="36"/>
      <c r="S4" s="36"/>
      <c r="U4" s="53">
        <f>SUMIF($R7:$R31,"○",U7:U31)+SUMIF($R7:$R31,"×→〇",U7:U31)</f>
        <v>18</v>
      </c>
      <c r="V4" s="54">
        <f>SUMIF($R7:$R31,"○",V7:V31)+SUMIF($R7:$R31,"×→〇",V7:V31)</f>
        <v>0</v>
      </c>
      <c r="W4" s="54">
        <f>SUMIF($R7:$R31,"○",W7:W31)+SUMIF($R7:$R31,"×→〇",W7:W31)</f>
        <v>0</v>
      </c>
      <c r="X4" s="54">
        <f>SUMIF($R7:$R31,"○",X7:X31)+SUMIF($R7:$R31,"×→〇",X7:X31)</f>
        <v>0</v>
      </c>
      <c r="Y4" s="54">
        <f>SUMIF($R7:$R31,"○",Y7:Y31)+SUMIF($R7:$R31,"×→〇",Y7:Y31)</f>
        <v>0</v>
      </c>
      <c r="Z4" s="48">
        <f>SUM(U4:Y4)</f>
        <v>18</v>
      </c>
      <c r="AA4" s="55" t="s">
        <v>20</v>
      </c>
    </row>
    <row r="5" spans="1:27" ht="14.25" customHeight="1">
      <c r="A5" s="253" t="s">
        <v>613</v>
      </c>
      <c r="B5" s="255" t="s">
        <v>614</v>
      </c>
      <c r="C5" s="257" t="s">
        <v>21</v>
      </c>
      <c r="D5" s="257" t="s">
        <v>22</v>
      </c>
      <c r="E5" s="255" t="s">
        <v>230</v>
      </c>
      <c r="F5" s="255"/>
      <c r="G5" s="255" t="s">
        <v>40</v>
      </c>
      <c r="H5" s="255" t="s">
        <v>24</v>
      </c>
      <c r="I5" s="266" t="s">
        <v>182</v>
      </c>
      <c r="J5" s="267"/>
      <c r="K5" s="267"/>
      <c r="L5" s="267"/>
      <c r="M5" s="267"/>
      <c r="N5" s="267"/>
      <c r="O5" s="268"/>
      <c r="P5" s="259" t="s">
        <v>25</v>
      </c>
      <c r="Q5" s="261" t="s">
        <v>26</v>
      </c>
      <c r="R5" s="261"/>
      <c r="S5" s="257" t="s">
        <v>27</v>
      </c>
      <c r="T5" s="262" t="s">
        <v>28</v>
      </c>
      <c r="U5" s="53">
        <f>SUMIF($R7:$R31,"△",U7:U31)</f>
        <v>0</v>
      </c>
      <c r="V5" s="53">
        <f>SUMIF($R7:$R31,"△",V7:V31)</f>
        <v>0</v>
      </c>
      <c r="W5" s="53">
        <f>SUMIF($R7:$R31,"△",W7:W31)</f>
        <v>0</v>
      </c>
      <c r="X5" s="53">
        <f>SUMIF($R7:$R31,"△",X7:X31)</f>
        <v>0</v>
      </c>
      <c r="Y5" s="53">
        <f>SUMIF($R7:$R31,"△",Y7:Y31)</f>
        <v>0</v>
      </c>
      <c r="Z5" s="48">
        <f>SUM(U5:Y5)</f>
        <v>0</v>
      </c>
      <c r="AA5" s="55" t="s">
        <v>29</v>
      </c>
    </row>
    <row r="6" spans="1:27" ht="15.75" thickBot="1">
      <c r="A6" s="254"/>
      <c r="B6" s="256"/>
      <c r="C6" s="258"/>
      <c r="D6" s="258"/>
      <c r="E6" s="108" t="s">
        <v>36</v>
      </c>
      <c r="F6" s="107" t="s">
        <v>30</v>
      </c>
      <c r="G6" s="256"/>
      <c r="H6" s="256"/>
      <c r="I6" s="107" t="s">
        <v>167</v>
      </c>
      <c r="J6" s="107" t="s">
        <v>165</v>
      </c>
      <c r="K6" s="107" t="s">
        <v>166</v>
      </c>
      <c r="L6" s="107" t="s">
        <v>179</v>
      </c>
      <c r="M6" s="107" t="s">
        <v>620</v>
      </c>
      <c r="N6" s="107" t="s">
        <v>180</v>
      </c>
      <c r="O6" s="107" t="s">
        <v>181</v>
      </c>
      <c r="P6" s="260"/>
      <c r="Q6" s="56" t="s">
        <v>31</v>
      </c>
      <c r="R6" s="57" t="s">
        <v>32</v>
      </c>
      <c r="S6" s="258"/>
      <c r="T6" s="263"/>
      <c r="U6" s="58">
        <f>U4+U5</f>
        <v>18</v>
      </c>
      <c r="V6" s="58">
        <f>V4+V5</f>
        <v>0</v>
      </c>
      <c r="W6" s="58">
        <f>W4+W5</f>
        <v>0</v>
      </c>
      <c r="X6" s="58">
        <f>X4+X5</f>
        <v>0</v>
      </c>
      <c r="Y6" s="58">
        <f>Y4+Y5</f>
        <v>0</v>
      </c>
      <c r="Z6" s="59">
        <f>SUM(U6:Y6)</f>
        <v>18</v>
      </c>
      <c r="AA6" s="52" t="s">
        <v>532</v>
      </c>
    </row>
    <row r="7" spans="1:27" s="40" customFormat="1" ht="19.5" thickTop="1">
      <c r="A7" s="60">
        <v>1</v>
      </c>
      <c r="B7" s="81"/>
      <c r="C7" s="81"/>
      <c r="D7" s="61"/>
      <c r="E7" s="62"/>
      <c r="F7" s="264" t="s">
        <v>168</v>
      </c>
      <c r="G7" s="265"/>
      <c r="H7" s="110"/>
      <c r="I7" s="110"/>
      <c r="J7" s="110"/>
      <c r="K7" s="110"/>
      <c r="L7" s="110"/>
      <c r="M7" s="110"/>
      <c r="N7" s="110"/>
      <c r="O7" s="110"/>
      <c r="P7" s="63"/>
      <c r="Q7" s="64"/>
      <c r="R7" s="64"/>
      <c r="S7" s="64"/>
      <c r="T7" s="65"/>
    </row>
    <row r="8" spans="1:27" s="40" customFormat="1" ht="36">
      <c r="A8" s="66" t="s">
        <v>33</v>
      </c>
      <c r="B8" s="82">
        <f>ROW()-ROW($A$7)</f>
        <v>1</v>
      </c>
      <c r="C8" s="68" t="s">
        <v>39</v>
      </c>
      <c r="D8" s="78"/>
      <c r="E8" s="68"/>
      <c r="F8" s="1" t="s">
        <v>253</v>
      </c>
      <c r="G8" s="67" t="s">
        <v>606</v>
      </c>
      <c r="H8" s="67" t="s">
        <v>607</v>
      </c>
      <c r="I8" s="101" t="s">
        <v>615</v>
      </c>
      <c r="J8" s="101" t="s">
        <v>617</v>
      </c>
      <c r="K8" s="101"/>
      <c r="L8" s="101"/>
      <c r="M8" s="101"/>
      <c r="N8" s="101"/>
      <c r="O8" s="101"/>
      <c r="P8" s="69">
        <v>44082</v>
      </c>
      <c r="Q8" s="70" t="s">
        <v>857</v>
      </c>
      <c r="R8" s="70" t="s">
        <v>858</v>
      </c>
      <c r="S8" s="71"/>
      <c r="T8" s="72"/>
      <c r="U8" s="40">
        <v>1</v>
      </c>
    </row>
    <row r="9" spans="1:27" s="40" customFormat="1" ht="24">
      <c r="A9" s="66" t="s">
        <v>33</v>
      </c>
      <c r="B9" s="82">
        <f>ROW()-ROW($A$7)</f>
        <v>2</v>
      </c>
      <c r="C9" s="68" t="s">
        <v>39</v>
      </c>
      <c r="D9" s="78"/>
      <c r="E9" s="68"/>
      <c r="F9" s="1" t="s">
        <v>254</v>
      </c>
      <c r="G9" s="67" t="s">
        <v>255</v>
      </c>
      <c r="H9" s="67" t="s">
        <v>616</v>
      </c>
      <c r="I9" s="101" t="s">
        <v>615</v>
      </c>
      <c r="J9" s="101" t="s">
        <v>859</v>
      </c>
      <c r="K9" s="101"/>
      <c r="L9" s="101"/>
      <c r="M9" s="101"/>
      <c r="N9" s="101"/>
      <c r="O9" s="101"/>
      <c r="P9" s="69">
        <v>44082</v>
      </c>
      <c r="Q9" s="70" t="s">
        <v>857</v>
      </c>
      <c r="R9" s="70" t="s">
        <v>860</v>
      </c>
      <c r="S9" s="71" t="s">
        <v>861</v>
      </c>
      <c r="T9" s="72"/>
      <c r="U9" s="40">
        <v>1</v>
      </c>
    </row>
    <row r="10" spans="1:27" s="40" customFormat="1" ht="24.75" thickBot="1">
      <c r="A10" s="66" t="s">
        <v>33</v>
      </c>
      <c r="B10" s="82">
        <f>ROW()-ROW($A$7)</f>
        <v>3</v>
      </c>
      <c r="C10" s="68" t="s">
        <v>39</v>
      </c>
      <c r="D10" s="78"/>
      <c r="E10" s="68"/>
      <c r="F10" s="1" t="s">
        <v>169</v>
      </c>
      <c r="G10" s="67" t="s">
        <v>256</v>
      </c>
      <c r="H10" s="67" t="s">
        <v>608</v>
      </c>
      <c r="I10" s="101" t="s">
        <v>609</v>
      </c>
      <c r="J10" s="101" t="s">
        <v>610</v>
      </c>
      <c r="K10" s="101"/>
      <c r="L10" s="101"/>
      <c r="M10" s="101"/>
      <c r="N10" s="101"/>
      <c r="O10" s="101"/>
      <c r="P10" s="69">
        <v>44082</v>
      </c>
      <c r="Q10" s="70" t="s">
        <v>857</v>
      </c>
      <c r="R10" s="70" t="s">
        <v>858</v>
      </c>
      <c r="S10" s="71"/>
      <c r="T10" s="73"/>
      <c r="U10" s="40">
        <v>1</v>
      </c>
    </row>
    <row r="11" spans="1:27" s="40" customFormat="1" ht="19.5" thickTop="1">
      <c r="A11" s="60">
        <v>2</v>
      </c>
      <c r="B11" s="81"/>
      <c r="C11" s="81"/>
      <c r="D11" s="61"/>
      <c r="E11" s="62"/>
      <c r="F11" s="264" t="s">
        <v>175</v>
      </c>
      <c r="G11" s="265"/>
      <c r="H11" s="110"/>
      <c r="I11" s="110"/>
      <c r="J11" s="110"/>
      <c r="K11" s="110"/>
      <c r="L11" s="110"/>
      <c r="M11" s="110"/>
      <c r="N11" s="110"/>
      <c r="O11" s="110"/>
      <c r="P11" s="63"/>
      <c r="Q11" s="64"/>
      <c r="R11" s="64"/>
      <c r="S11" s="64"/>
      <c r="T11" s="65"/>
    </row>
    <row r="12" spans="1:27" s="40" customFormat="1" ht="24">
      <c r="A12" s="66" t="s">
        <v>33</v>
      </c>
      <c r="B12" s="82">
        <f>ROW()-ROW($A$11)</f>
        <v>1</v>
      </c>
      <c r="C12" s="68" t="s">
        <v>39</v>
      </c>
      <c r="D12" s="78"/>
      <c r="E12" s="68"/>
      <c r="F12" s="1" t="s">
        <v>253</v>
      </c>
      <c r="G12" s="67" t="s">
        <v>170</v>
      </c>
      <c r="H12" s="67" t="s">
        <v>611</v>
      </c>
      <c r="I12" s="101"/>
      <c r="J12" s="101"/>
      <c r="K12" s="101"/>
      <c r="L12" s="101" t="s">
        <v>617</v>
      </c>
      <c r="M12" s="101"/>
      <c r="N12" s="101"/>
      <c r="O12" s="101"/>
      <c r="P12" s="69">
        <v>44082</v>
      </c>
      <c r="Q12" s="70" t="s">
        <v>857</v>
      </c>
      <c r="R12" s="70" t="s">
        <v>858</v>
      </c>
      <c r="S12" s="71" t="s">
        <v>862</v>
      </c>
      <c r="T12" s="73"/>
      <c r="U12" s="40">
        <v>1</v>
      </c>
    </row>
    <row r="13" spans="1:27" s="40" customFormat="1">
      <c r="A13" s="66" t="s">
        <v>33</v>
      </c>
      <c r="B13" s="82">
        <f>ROW()-ROW($A$11)</f>
        <v>2</v>
      </c>
      <c r="C13" s="68" t="s">
        <v>39</v>
      </c>
      <c r="D13" s="78"/>
      <c r="E13" s="68"/>
      <c r="F13" s="1" t="s">
        <v>257</v>
      </c>
      <c r="G13" s="67" t="s">
        <v>258</v>
      </c>
      <c r="H13" s="67" t="s">
        <v>618</v>
      </c>
      <c r="I13" s="101"/>
      <c r="J13" s="101" t="s">
        <v>619</v>
      </c>
      <c r="K13" s="101"/>
      <c r="L13" s="101"/>
      <c r="M13" s="101"/>
      <c r="N13" s="101"/>
      <c r="O13" s="101"/>
      <c r="P13" s="69">
        <v>44082</v>
      </c>
      <c r="Q13" s="70" t="s">
        <v>857</v>
      </c>
      <c r="R13" s="70" t="s">
        <v>858</v>
      </c>
      <c r="S13" s="71"/>
      <c r="T13" s="72"/>
      <c r="U13" s="40">
        <v>1</v>
      </c>
    </row>
    <row r="14" spans="1:27" s="40" customFormat="1" ht="15.75" thickBot="1">
      <c r="A14" s="66" t="s">
        <v>33</v>
      </c>
      <c r="B14" s="82">
        <f>ROW()-ROW($A$11)</f>
        <v>3</v>
      </c>
      <c r="C14" s="68" t="s">
        <v>39</v>
      </c>
      <c r="D14" s="78"/>
      <c r="E14" s="68"/>
      <c r="F14" s="1" t="s">
        <v>171</v>
      </c>
      <c r="G14" s="67" t="s">
        <v>258</v>
      </c>
      <c r="H14" s="67" t="s">
        <v>611</v>
      </c>
      <c r="I14" s="101"/>
      <c r="J14" s="101"/>
      <c r="K14" s="101"/>
      <c r="L14" s="101" t="s">
        <v>612</v>
      </c>
      <c r="M14" s="101"/>
      <c r="N14" s="101"/>
      <c r="O14" s="101"/>
      <c r="P14" s="69">
        <v>44082</v>
      </c>
      <c r="Q14" s="70" t="s">
        <v>857</v>
      </c>
      <c r="R14" s="70" t="s">
        <v>858</v>
      </c>
      <c r="S14" s="71"/>
      <c r="T14" s="73"/>
      <c r="U14" s="40">
        <v>1</v>
      </c>
    </row>
    <row r="15" spans="1:27" s="40" customFormat="1" ht="19.5" thickTop="1">
      <c r="A15" s="60">
        <v>3</v>
      </c>
      <c r="B15" s="81"/>
      <c r="C15" s="81"/>
      <c r="D15" s="61"/>
      <c r="E15" s="62"/>
      <c r="F15" s="264" t="s">
        <v>851</v>
      </c>
      <c r="G15" s="265"/>
      <c r="H15" s="110"/>
      <c r="I15" s="110"/>
      <c r="J15" s="110"/>
      <c r="K15" s="110"/>
      <c r="L15" s="110"/>
      <c r="M15" s="110"/>
      <c r="N15" s="110"/>
      <c r="O15" s="110"/>
      <c r="P15" s="63"/>
      <c r="Q15" s="64"/>
      <c r="R15" s="64"/>
      <c r="S15" s="64"/>
      <c r="T15" s="65"/>
    </row>
    <row r="16" spans="1:27" s="40" customFormat="1" ht="24">
      <c r="A16" s="66" t="s">
        <v>33</v>
      </c>
      <c r="B16" s="82">
        <f>ROW()-ROW($A$15)</f>
        <v>1</v>
      </c>
      <c r="C16" s="68" t="s">
        <v>39</v>
      </c>
      <c r="D16" s="78"/>
      <c r="E16" s="68"/>
      <c r="F16" s="1" t="s">
        <v>253</v>
      </c>
      <c r="G16" s="67" t="s">
        <v>854</v>
      </c>
      <c r="H16" s="67" t="s">
        <v>855</v>
      </c>
      <c r="I16" s="101"/>
      <c r="J16" s="101"/>
      <c r="K16" s="101"/>
      <c r="L16" s="101"/>
      <c r="M16" s="101" t="s">
        <v>621</v>
      </c>
      <c r="N16" s="101"/>
      <c r="O16" s="101"/>
      <c r="P16" s="69">
        <v>44082</v>
      </c>
      <c r="Q16" s="70" t="s">
        <v>857</v>
      </c>
      <c r="R16" s="70" t="s">
        <v>858</v>
      </c>
      <c r="S16" s="71"/>
      <c r="T16" s="72"/>
      <c r="U16" s="40">
        <v>1</v>
      </c>
    </row>
    <row r="17" spans="1:21" s="40" customFormat="1">
      <c r="A17" s="66" t="s">
        <v>33</v>
      </c>
      <c r="B17" s="82">
        <f>ROW()-ROW($A$15)</f>
        <v>2</v>
      </c>
      <c r="C17" s="68" t="s">
        <v>39</v>
      </c>
      <c r="D17" s="78"/>
      <c r="E17" s="68"/>
      <c r="F17" s="1" t="s">
        <v>852</v>
      </c>
      <c r="G17" s="67" t="s">
        <v>258</v>
      </c>
      <c r="H17" s="67" t="s">
        <v>856</v>
      </c>
      <c r="I17" s="101"/>
      <c r="J17" s="101"/>
      <c r="K17" s="101"/>
      <c r="L17" s="101"/>
      <c r="M17" s="101" t="s">
        <v>622</v>
      </c>
      <c r="N17" s="101"/>
      <c r="O17" s="101"/>
      <c r="P17" s="69">
        <v>44082</v>
      </c>
      <c r="Q17" s="70" t="s">
        <v>857</v>
      </c>
      <c r="R17" s="70" t="s">
        <v>858</v>
      </c>
      <c r="S17" s="71"/>
      <c r="T17" s="72"/>
      <c r="U17" s="40">
        <v>1</v>
      </c>
    </row>
    <row r="18" spans="1:21" s="40" customFormat="1" ht="15.75" thickBot="1">
      <c r="A18" s="66" t="s">
        <v>33</v>
      </c>
      <c r="B18" s="82">
        <f>ROW()-ROW($A$15)</f>
        <v>3</v>
      </c>
      <c r="C18" s="68" t="s">
        <v>39</v>
      </c>
      <c r="D18" s="78"/>
      <c r="E18" s="68"/>
      <c r="F18" s="1" t="s">
        <v>853</v>
      </c>
      <c r="G18" s="67" t="s">
        <v>258</v>
      </c>
      <c r="H18" s="67" t="s">
        <v>855</v>
      </c>
      <c r="I18" s="102"/>
      <c r="J18" s="102"/>
      <c r="K18" s="102"/>
      <c r="L18" s="102"/>
      <c r="M18" s="102" t="s">
        <v>623</v>
      </c>
      <c r="N18" s="102"/>
      <c r="O18" s="102"/>
      <c r="P18" s="69">
        <v>44082</v>
      </c>
      <c r="Q18" s="70" t="s">
        <v>857</v>
      </c>
      <c r="R18" s="70" t="s">
        <v>858</v>
      </c>
      <c r="S18" s="71"/>
      <c r="T18" s="72"/>
      <c r="U18" s="40">
        <v>1</v>
      </c>
    </row>
    <row r="19" spans="1:21" s="40" customFormat="1" ht="19.5" thickTop="1">
      <c r="A19" s="60">
        <v>4</v>
      </c>
      <c r="B19" s="81"/>
      <c r="C19" s="81"/>
      <c r="D19" s="61"/>
      <c r="E19" s="62"/>
      <c r="F19" s="264" t="s">
        <v>176</v>
      </c>
      <c r="G19" s="265"/>
      <c r="H19" s="110"/>
      <c r="I19" s="110"/>
      <c r="J19" s="110"/>
      <c r="K19" s="110"/>
      <c r="L19" s="110"/>
      <c r="M19" s="110"/>
      <c r="N19" s="110"/>
      <c r="O19" s="110"/>
      <c r="P19" s="63"/>
      <c r="Q19" s="64"/>
      <c r="R19" s="64"/>
      <c r="S19" s="64"/>
      <c r="T19" s="65"/>
    </row>
    <row r="20" spans="1:21" s="40" customFormat="1">
      <c r="A20" s="66" t="s">
        <v>33</v>
      </c>
      <c r="B20" s="82">
        <f>ROW()-ROW($A$19)</f>
        <v>1</v>
      </c>
      <c r="C20" s="68" t="s">
        <v>39</v>
      </c>
      <c r="D20" s="78"/>
      <c r="E20" s="68"/>
      <c r="F20" s="1" t="s">
        <v>253</v>
      </c>
      <c r="G20" s="1" t="s">
        <v>253</v>
      </c>
      <c r="H20" s="67" t="s">
        <v>624</v>
      </c>
      <c r="I20" s="101"/>
      <c r="J20" s="101"/>
      <c r="K20" s="101"/>
      <c r="L20" s="101"/>
      <c r="M20" s="101"/>
      <c r="N20" s="101" t="s">
        <v>626</v>
      </c>
      <c r="O20" s="101"/>
      <c r="P20" s="69">
        <v>44082</v>
      </c>
      <c r="Q20" s="70" t="s">
        <v>857</v>
      </c>
      <c r="R20" s="70" t="s">
        <v>858</v>
      </c>
      <c r="S20" s="71"/>
      <c r="T20" s="73"/>
      <c r="U20" s="40">
        <v>1</v>
      </c>
    </row>
    <row r="21" spans="1:21" s="40" customFormat="1">
      <c r="A21" s="66" t="s">
        <v>33</v>
      </c>
      <c r="B21" s="82">
        <f>ROW()-ROW($A$19)</f>
        <v>2</v>
      </c>
      <c r="C21" s="68" t="s">
        <v>39</v>
      </c>
      <c r="D21" s="78"/>
      <c r="E21" s="68"/>
      <c r="F21" s="1" t="s">
        <v>259</v>
      </c>
      <c r="G21" s="1" t="s">
        <v>259</v>
      </c>
      <c r="H21" s="67" t="s">
        <v>625</v>
      </c>
      <c r="I21" s="101"/>
      <c r="J21" s="101"/>
      <c r="K21" s="101"/>
      <c r="L21" s="101"/>
      <c r="M21" s="101"/>
      <c r="N21" s="101" t="s">
        <v>619</v>
      </c>
      <c r="O21" s="101"/>
      <c r="P21" s="69">
        <v>44082</v>
      </c>
      <c r="Q21" s="70" t="s">
        <v>857</v>
      </c>
      <c r="R21" s="70" t="s">
        <v>858</v>
      </c>
      <c r="S21" s="71"/>
      <c r="T21" s="73"/>
      <c r="U21" s="40">
        <v>1</v>
      </c>
    </row>
    <row r="22" spans="1:21" s="40" customFormat="1" ht="15.75" thickBot="1">
      <c r="A22" s="66" t="s">
        <v>38</v>
      </c>
      <c r="B22" s="82">
        <f>ROW()-ROW($A$19)</f>
        <v>3</v>
      </c>
      <c r="C22" s="68" t="s">
        <v>39</v>
      </c>
      <c r="D22" s="78"/>
      <c r="E22" s="68"/>
      <c r="F22" s="1" t="s">
        <v>172</v>
      </c>
      <c r="G22" s="1" t="s">
        <v>172</v>
      </c>
      <c r="H22" s="67" t="s">
        <v>624</v>
      </c>
      <c r="I22" s="101"/>
      <c r="J22" s="101"/>
      <c r="K22" s="101"/>
      <c r="L22" s="101"/>
      <c r="M22" s="101"/>
      <c r="N22" s="101" t="s">
        <v>627</v>
      </c>
      <c r="O22" s="101"/>
      <c r="P22" s="69">
        <v>44082</v>
      </c>
      <c r="Q22" s="70" t="s">
        <v>857</v>
      </c>
      <c r="R22" s="70" t="s">
        <v>858</v>
      </c>
      <c r="S22" s="71"/>
      <c r="T22" s="72"/>
      <c r="U22" s="40">
        <v>1</v>
      </c>
    </row>
    <row r="23" spans="1:21" s="40" customFormat="1" ht="19.5" thickTop="1">
      <c r="A23" s="60">
        <v>5</v>
      </c>
      <c r="B23" s="81"/>
      <c r="C23" s="81"/>
      <c r="D23" s="61"/>
      <c r="E23" s="62"/>
      <c r="F23" s="264" t="s">
        <v>177</v>
      </c>
      <c r="G23" s="265"/>
      <c r="H23" s="110"/>
      <c r="I23" s="110"/>
      <c r="J23" s="110"/>
      <c r="K23" s="110"/>
      <c r="L23" s="110"/>
      <c r="M23" s="110"/>
      <c r="N23" s="110"/>
      <c r="O23" s="110"/>
      <c r="P23" s="63"/>
      <c r="Q23" s="64"/>
      <c r="R23" s="64"/>
      <c r="S23" s="64"/>
      <c r="T23" s="65"/>
    </row>
    <row r="24" spans="1:21" s="40" customFormat="1">
      <c r="A24" s="66" t="s">
        <v>33</v>
      </c>
      <c r="B24" s="82">
        <f>ROW()-ROW($A$23)</f>
        <v>1</v>
      </c>
      <c r="C24" s="68" t="s">
        <v>39</v>
      </c>
      <c r="D24" s="78"/>
      <c r="E24" s="68"/>
      <c r="F24" s="1" t="s">
        <v>253</v>
      </c>
      <c r="G24" s="1" t="s">
        <v>253</v>
      </c>
      <c r="H24" s="67" t="s">
        <v>628</v>
      </c>
      <c r="I24" s="101"/>
      <c r="J24" s="101"/>
      <c r="K24" s="101"/>
      <c r="L24" s="101"/>
      <c r="M24" s="101"/>
      <c r="N24" s="101"/>
      <c r="O24" s="101" t="s">
        <v>617</v>
      </c>
      <c r="P24" s="69">
        <v>44082</v>
      </c>
      <c r="Q24" s="70" t="s">
        <v>857</v>
      </c>
      <c r="R24" s="70" t="s">
        <v>858</v>
      </c>
      <c r="S24" s="71"/>
      <c r="T24" s="72"/>
      <c r="U24" s="40">
        <v>1</v>
      </c>
    </row>
    <row r="25" spans="1:21" s="40" customFormat="1">
      <c r="A25" s="66" t="s">
        <v>33</v>
      </c>
      <c r="B25" s="82">
        <f>ROW()-ROW($A$23)</f>
        <v>2</v>
      </c>
      <c r="C25" s="68" t="s">
        <v>39</v>
      </c>
      <c r="D25" s="78"/>
      <c r="E25" s="68"/>
      <c r="F25" s="1" t="s">
        <v>260</v>
      </c>
      <c r="G25" s="1" t="s">
        <v>260</v>
      </c>
      <c r="H25" s="67" t="s">
        <v>629</v>
      </c>
      <c r="I25" s="102"/>
      <c r="J25" s="102"/>
      <c r="K25" s="102"/>
      <c r="L25" s="102"/>
      <c r="M25" s="102"/>
      <c r="N25" s="102"/>
      <c r="O25" s="102" t="s">
        <v>619</v>
      </c>
      <c r="P25" s="69">
        <v>44082</v>
      </c>
      <c r="Q25" s="70" t="s">
        <v>857</v>
      </c>
      <c r="R25" s="70" t="s">
        <v>858</v>
      </c>
      <c r="S25" s="71"/>
      <c r="T25" s="72"/>
      <c r="U25" s="40">
        <v>1</v>
      </c>
    </row>
    <row r="26" spans="1:21" s="40" customFormat="1" ht="15.75" thickBot="1">
      <c r="A26" s="66" t="s">
        <v>33</v>
      </c>
      <c r="B26" s="82">
        <f>ROW()-ROW($A$23)</f>
        <v>3</v>
      </c>
      <c r="C26" s="68" t="s">
        <v>39</v>
      </c>
      <c r="D26" s="78"/>
      <c r="E26" s="68"/>
      <c r="F26" s="1" t="s">
        <v>173</v>
      </c>
      <c r="G26" s="1" t="s">
        <v>173</v>
      </c>
      <c r="H26" s="67" t="s">
        <v>628</v>
      </c>
      <c r="I26" s="102"/>
      <c r="J26" s="102"/>
      <c r="K26" s="102"/>
      <c r="L26" s="102"/>
      <c r="M26" s="102"/>
      <c r="N26" s="102"/>
      <c r="O26" s="102" t="s">
        <v>612</v>
      </c>
      <c r="P26" s="69">
        <v>44082</v>
      </c>
      <c r="Q26" s="70" t="s">
        <v>857</v>
      </c>
      <c r="R26" s="70" t="s">
        <v>858</v>
      </c>
      <c r="S26" s="71"/>
      <c r="T26" s="72"/>
      <c r="U26" s="40">
        <v>1</v>
      </c>
    </row>
    <row r="27" spans="1:21" s="40" customFormat="1" ht="19.5" thickTop="1">
      <c r="A27" s="60">
        <v>6</v>
      </c>
      <c r="B27" s="81"/>
      <c r="C27" s="81"/>
      <c r="D27" s="61"/>
      <c r="E27" s="62"/>
      <c r="F27" s="264" t="s">
        <v>178</v>
      </c>
      <c r="G27" s="265"/>
      <c r="H27" s="110"/>
      <c r="I27" s="110"/>
      <c r="J27" s="110"/>
      <c r="K27" s="110"/>
      <c r="L27" s="110"/>
      <c r="M27" s="110"/>
      <c r="N27" s="110"/>
      <c r="O27" s="110"/>
      <c r="P27" s="63"/>
      <c r="Q27" s="64"/>
      <c r="R27" s="64"/>
      <c r="S27" s="64"/>
      <c r="T27" s="65"/>
    </row>
    <row r="28" spans="1:21" s="40" customFormat="1">
      <c r="A28" s="66" t="s">
        <v>33</v>
      </c>
      <c r="B28" s="82">
        <f>ROW()-ROW($A$27)</f>
        <v>1</v>
      </c>
      <c r="C28" s="68" t="s">
        <v>39</v>
      </c>
      <c r="D28" s="78"/>
      <c r="E28" s="68"/>
      <c r="F28" s="1" t="s">
        <v>253</v>
      </c>
      <c r="G28" s="1" t="s">
        <v>253</v>
      </c>
      <c r="H28" s="67" t="s">
        <v>630</v>
      </c>
      <c r="I28" s="101"/>
      <c r="J28" s="101"/>
      <c r="K28" s="101"/>
      <c r="L28" s="101"/>
      <c r="M28" s="101"/>
      <c r="N28" s="101"/>
      <c r="O28" s="101" t="s">
        <v>617</v>
      </c>
      <c r="P28" s="69">
        <v>44082</v>
      </c>
      <c r="Q28" s="70" t="s">
        <v>857</v>
      </c>
      <c r="R28" s="70" t="s">
        <v>858</v>
      </c>
      <c r="S28" s="71"/>
      <c r="T28" s="72"/>
      <c r="U28" s="40">
        <v>1</v>
      </c>
    </row>
    <row r="29" spans="1:21" s="40" customFormat="1">
      <c r="A29" s="66" t="s">
        <v>33</v>
      </c>
      <c r="B29" s="82">
        <f>ROW()-ROW($A$27)</f>
        <v>2</v>
      </c>
      <c r="C29" s="68" t="s">
        <v>39</v>
      </c>
      <c r="D29" s="78"/>
      <c r="E29" s="68"/>
      <c r="F29" s="1" t="s">
        <v>261</v>
      </c>
      <c r="G29" s="1" t="s">
        <v>261</v>
      </c>
      <c r="H29" s="67" t="s">
        <v>631</v>
      </c>
      <c r="I29" s="102"/>
      <c r="J29" s="102"/>
      <c r="K29" s="102"/>
      <c r="L29" s="102"/>
      <c r="M29" s="102"/>
      <c r="N29" s="102"/>
      <c r="O29" s="102" t="s">
        <v>619</v>
      </c>
      <c r="P29" s="69">
        <v>44082</v>
      </c>
      <c r="Q29" s="70" t="s">
        <v>857</v>
      </c>
      <c r="R29" s="70" t="s">
        <v>858</v>
      </c>
      <c r="S29" s="71"/>
      <c r="T29" s="72"/>
      <c r="U29" s="40">
        <v>1</v>
      </c>
    </row>
    <row r="30" spans="1:21" s="40" customFormat="1" ht="15.75" thickBot="1">
      <c r="A30" s="66" t="s">
        <v>33</v>
      </c>
      <c r="B30" s="82">
        <f>ROW()-ROW($A$27)</f>
        <v>3</v>
      </c>
      <c r="C30" s="68" t="s">
        <v>39</v>
      </c>
      <c r="D30" s="78"/>
      <c r="E30" s="68"/>
      <c r="F30" s="1" t="s">
        <v>174</v>
      </c>
      <c r="G30" s="1" t="s">
        <v>174</v>
      </c>
      <c r="H30" s="67" t="s">
        <v>630</v>
      </c>
      <c r="I30" s="102"/>
      <c r="J30" s="102"/>
      <c r="K30" s="102"/>
      <c r="L30" s="102"/>
      <c r="M30" s="102"/>
      <c r="N30" s="102"/>
      <c r="O30" s="102" t="s">
        <v>612</v>
      </c>
      <c r="P30" s="69">
        <v>44082</v>
      </c>
      <c r="Q30" s="70" t="s">
        <v>857</v>
      </c>
      <c r="R30" s="70" t="s">
        <v>858</v>
      </c>
      <c r="S30" s="71"/>
      <c r="T30" s="72"/>
      <c r="U30" s="40">
        <v>1</v>
      </c>
    </row>
    <row r="31" spans="1:21" s="52" customFormat="1" ht="15.75" thickTop="1">
      <c r="A31" s="74"/>
      <c r="B31" s="83"/>
      <c r="C31" s="8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5"/>
      <c r="Q31" s="74"/>
      <c r="R31" s="76"/>
      <c r="S31" s="74"/>
      <c r="T31" s="74"/>
    </row>
  </sheetData>
  <mergeCells count="18">
    <mergeCell ref="F11:G11"/>
    <mergeCell ref="F15:G15"/>
    <mergeCell ref="F19:G19"/>
    <mergeCell ref="F23:G23"/>
    <mergeCell ref="F27:G27"/>
    <mergeCell ref="P5:P6"/>
    <mergeCell ref="Q5:R5"/>
    <mergeCell ref="S5:S6"/>
    <mergeCell ref="T5:T6"/>
    <mergeCell ref="F7:G7"/>
    <mergeCell ref="G5:G6"/>
    <mergeCell ref="I5:O5"/>
    <mergeCell ref="H5:H6"/>
    <mergeCell ref="A5:A6"/>
    <mergeCell ref="B5:B6"/>
    <mergeCell ref="C5:C6"/>
    <mergeCell ref="D5:D6"/>
    <mergeCell ref="E5:F5"/>
  </mergeCells>
  <phoneticPr fontId="2"/>
  <conditionalFormatting sqref="B26 B29 B22 B7:B18">
    <cfRule type="expression" dxfId="684" priority="156">
      <formula>$A7="SKIP_NEW"</formula>
    </cfRule>
    <cfRule type="expression" dxfId="683" priority="157">
      <formula>$X7=1</formula>
    </cfRule>
    <cfRule type="expression" dxfId="682" priority="158">
      <formula>$W7=1</formula>
    </cfRule>
    <cfRule type="expression" dxfId="681" priority="159">
      <formula>$V7=1</formula>
    </cfRule>
    <cfRule type="expression" dxfId="680" priority="160">
      <formula>$U7=1</formula>
    </cfRule>
  </conditionalFormatting>
  <conditionalFormatting sqref="B19">
    <cfRule type="expression" dxfId="679" priority="141">
      <formula>$A19="SKIP_NEW"</formula>
    </cfRule>
    <cfRule type="expression" dxfId="678" priority="142">
      <formula>$X19=1</formula>
    </cfRule>
    <cfRule type="expression" dxfId="677" priority="143">
      <formula>$W19=1</formula>
    </cfRule>
    <cfRule type="expression" dxfId="676" priority="144">
      <formula>$V19=1</formula>
    </cfRule>
    <cfRule type="expression" dxfId="675" priority="145">
      <formula>$U19=1</formula>
    </cfRule>
  </conditionalFormatting>
  <conditionalFormatting sqref="B23:B24">
    <cfRule type="expression" dxfId="674" priority="136">
      <formula>$A23="SKIP_NEW"</formula>
    </cfRule>
    <cfRule type="expression" dxfId="673" priority="137">
      <formula>$X23=1</formula>
    </cfRule>
    <cfRule type="expression" dxfId="672" priority="138">
      <formula>$W23=1</formula>
    </cfRule>
    <cfRule type="expression" dxfId="671" priority="139">
      <formula>$V23=1</formula>
    </cfRule>
    <cfRule type="expression" dxfId="670" priority="140">
      <formula>$U23=1</formula>
    </cfRule>
  </conditionalFormatting>
  <conditionalFormatting sqref="B27:B28">
    <cfRule type="expression" dxfId="669" priority="131">
      <formula>$A27="SKIP_NEW"</formula>
    </cfRule>
    <cfRule type="expression" dxfId="668" priority="132">
      <formula>$X27=1</formula>
    </cfRule>
    <cfRule type="expression" dxfId="667" priority="133">
      <formula>$W27=1</formula>
    </cfRule>
    <cfRule type="expression" dxfId="666" priority="134">
      <formula>$V27=1</formula>
    </cfRule>
    <cfRule type="expression" dxfId="665" priority="135">
      <formula>$U27=1</formula>
    </cfRule>
  </conditionalFormatting>
  <conditionalFormatting sqref="B25">
    <cfRule type="expression" dxfId="664" priority="51">
      <formula>$A25="SKIP_NEW"</formula>
    </cfRule>
    <cfRule type="expression" dxfId="663" priority="52">
      <formula>$X25=1</formula>
    </cfRule>
    <cfRule type="expression" dxfId="662" priority="53">
      <formula>$W25=1</formula>
    </cfRule>
    <cfRule type="expression" dxfId="661" priority="54">
      <formula>$V25=1</formula>
    </cfRule>
    <cfRule type="expression" dxfId="660" priority="55">
      <formula>$U25=1</formula>
    </cfRule>
  </conditionalFormatting>
  <conditionalFormatting sqref="B30">
    <cfRule type="expression" dxfId="659" priority="31">
      <formula>$A30="SKIP_NEW"</formula>
    </cfRule>
    <cfRule type="expression" dxfId="658" priority="32">
      <formula>$X30=1</formula>
    </cfRule>
    <cfRule type="expression" dxfId="657" priority="33">
      <formula>$W30=1</formula>
    </cfRule>
    <cfRule type="expression" dxfId="656" priority="34">
      <formula>$V30=1</formula>
    </cfRule>
    <cfRule type="expression" dxfId="655" priority="35">
      <formula>$U30=1</formula>
    </cfRule>
  </conditionalFormatting>
  <conditionalFormatting sqref="B20">
    <cfRule type="expression" dxfId="654" priority="11">
      <formula>$A20="SKIP_NEW"</formula>
    </cfRule>
    <cfRule type="expression" dxfId="653" priority="12">
      <formula>$X20=1</formula>
    </cfRule>
    <cfRule type="expression" dxfId="652" priority="13">
      <formula>$W20=1</formula>
    </cfRule>
    <cfRule type="expression" dxfId="651" priority="14">
      <formula>$V20=1</formula>
    </cfRule>
    <cfRule type="expression" dxfId="650" priority="15">
      <formula>$U20=1</formula>
    </cfRule>
  </conditionalFormatting>
  <conditionalFormatting sqref="B21">
    <cfRule type="expression" dxfId="649" priority="6">
      <formula>$A21="SKIP_NEW"</formula>
    </cfRule>
    <cfRule type="expression" dxfId="648" priority="7">
      <formula>$X21=1</formula>
    </cfRule>
    <cfRule type="expression" dxfId="647" priority="8">
      <formula>$W21=1</formula>
    </cfRule>
    <cfRule type="expression" dxfId="646" priority="9">
      <formula>$V21=1</formula>
    </cfRule>
    <cfRule type="expression" dxfId="645" priority="10">
      <formula>$U21=1</formula>
    </cfRule>
  </conditionalFormatting>
  <dataValidations count="7">
    <dataValidation type="list" allowBlank="1" showInputMessage="1" showErrorMessage="1" sqref="A20:A22 A12:A14 A24:A26 A28:A30 A16:A18 A8:A10">
      <formula1>"NEW,SKIP_NEW,SKIP_OLD"</formula1>
      <formula2>0</formula2>
    </dataValidation>
    <dataValidation type="list" allowBlank="1" showInputMessage="1" showErrorMessage="1" sqref="R16:R18 R24:R26 R28:R30 R12:R14 R20:R22 R8:R10">
      <formula1>"○,△,×,×→〇,－"</formula1>
    </dataValidation>
    <dataValidation showDropDown="1" showInputMessage="1" showErrorMessage="1" sqref="R7 R15 R11 R23 R27 R19"/>
    <dataValidation type="list" allowBlank="1" showInputMessage="1" showErrorMessage="1" sqref="E20:E22 E16:E17 E12:E14 E28 E24 E8:E10">
      <formula1>"状態,セグメント作成,テンプレート登録,テンプレート削除"</formula1>
    </dataValidation>
    <dataValidation type="list" allowBlank="1" showInputMessage="1" showErrorMessage="1" sqref="C28:C30 C16:C18 C8:C10 C24:C26 C12:C14 C20:C22">
      <formula1>"正常,異常"</formula1>
    </dataValidation>
    <dataValidation type="list" allowBlank="1" showInputMessage="1" showErrorMessage="1" sqref="E25:E26">
      <formula1>"状態,セグメント作成,テンプレート登録,テンプレート削除,テンプレート取得"</formula1>
    </dataValidation>
    <dataValidation type="list" allowBlank="1" showInputMessage="1" showErrorMessage="1" sqref="E18 E29:E30">
      <formula1>"状態,セグメント作成,テンプレート登録,テンプレート削除,テンプレート取得,セグメント更新"</formula1>
    </dataValidation>
  </dataValidations>
  <hyperlinks>
    <hyperlink ref="A1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W48"/>
  <sheetViews>
    <sheetView showGridLines="0" zoomScale="85" zoomScaleNormal="85" workbookViewId="0">
      <pane ySplit="6" topLeftCell="A28" activePane="bottomLeft" state="frozen"/>
      <selection activeCell="C39" sqref="C39"/>
      <selection pane="bottomLeft" activeCell="X45" sqref="X45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7" width="9.125" style="52" customWidth="1"/>
    <col min="8" max="15" width="10.375" style="52" customWidth="1"/>
    <col min="16" max="16" width="25.125" style="52" customWidth="1"/>
    <col min="17" max="17" width="9.5" style="84" bestFit="1" customWidth="1"/>
    <col min="18" max="18" width="10.25" style="84" bestFit="1" customWidth="1"/>
    <col min="19" max="21" width="16" style="84" customWidth="1"/>
    <col min="22" max="22" width="9.125" style="77" customWidth="1"/>
    <col min="23" max="23" width="9.125" style="52" customWidth="1"/>
    <col min="24" max="24" width="9.125" style="55" customWidth="1"/>
    <col min="25" max="25" width="12.625" style="52" customWidth="1"/>
    <col min="26" max="26" width="30.625" style="52" customWidth="1"/>
    <col min="27" max="32" width="5.625" style="52" customWidth="1"/>
    <col min="33" max="1037" width="9.125" style="52" customWidth="1"/>
    <col min="1038" max="16384" width="9" style="42"/>
  </cols>
  <sheetData>
    <row r="1" spans="1:33" s="38" customFormat="1" ht="14.25" customHeight="1">
      <c r="A1" s="30" t="s">
        <v>14</v>
      </c>
      <c r="B1" s="31"/>
      <c r="C1" s="31"/>
      <c r="D1" s="32"/>
      <c r="E1" s="31"/>
      <c r="F1" s="31"/>
      <c r="G1" s="33"/>
      <c r="H1" s="34"/>
      <c r="I1" s="34"/>
      <c r="J1" s="34"/>
      <c r="K1" s="34"/>
      <c r="L1" s="34"/>
      <c r="M1" s="34"/>
      <c r="N1" s="34"/>
      <c r="O1" s="34"/>
      <c r="P1" s="34"/>
      <c r="Q1" s="33"/>
      <c r="R1" s="33"/>
      <c r="S1" s="33"/>
      <c r="T1" s="33"/>
      <c r="U1" s="33"/>
      <c r="V1" s="35"/>
      <c r="W1" s="31"/>
      <c r="X1" s="36"/>
      <c r="Y1" s="31"/>
      <c r="Z1" s="37"/>
    </row>
    <row r="2" spans="1:33" s="40" customFormat="1" ht="12" customHeight="1">
      <c r="A2" s="39" t="s">
        <v>15</v>
      </c>
      <c r="B2" s="39" t="s">
        <v>16</v>
      </c>
      <c r="C2" s="39" t="s">
        <v>17</v>
      </c>
      <c r="D2" s="39" t="s">
        <v>18</v>
      </c>
      <c r="E2" s="36"/>
      <c r="F2" s="36"/>
      <c r="G2" s="36"/>
      <c r="Q2" s="36"/>
      <c r="R2" s="36"/>
      <c r="S2" s="36"/>
      <c r="T2" s="36"/>
      <c r="U2" s="36"/>
      <c r="V2" s="41"/>
      <c r="W2" s="36"/>
      <c r="X2" s="36"/>
      <c r="Y2" s="36"/>
      <c r="Z2" s="42"/>
      <c r="AA2" s="43" t="s">
        <v>223</v>
      </c>
      <c r="AB2" s="44"/>
      <c r="AC2" s="44"/>
      <c r="AD2" s="44"/>
      <c r="AE2" s="44"/>
      <c r="AF2" s="45" t="s">
        <v>5</v>
      </c>
    </row>
    <row r="3" spans="1:33" s="40" customFormat="1" ht="12" customHeight="1">
      <c r="A3" s="39">
        <f>COUNTIF(B7:B48,"&gt;0")</f>
        <v>35</v>
      </c>
      <c r="B3" s="39">
        <f>COUNTIF(A:A,"NEW")</f>
        <v>33</v>
      </c>
      <c r="C3" s="39">
        <f>COUNTIF(A:A,"SKIP_NEW")+COUNTIF(A:A,"SKIP_OLD")</f>
        <v>2</v>
      </c>
      <c r="D3" s="39">
        <f>COUNTIF(X:X,"○")+COUNTIF(X:X,"×→〇")</f>
        <v>33</v>
      </c>
      <c r="E3" s="36"/>
      <c r="F3" s="36"/>
      <c r="G3" s="36"/>
      <c r="Q3" s="36"/>
      <c r="R3" s="36"/>
      <c r="S3" s="36"/>
      <c r="T3" s="36"/>
      <c r="U3" s="36"/>
      <c r="V3" s="41"/>
      <c r="W3" s="36"/>
      <c r="X3" s="36"/>
      <c r="Y3" s="36"/>
      <c r="Z3" s="42"/>
      <c r="AA3" s="46">
        <f>SUM(AA7:AA48)</f>
        <v>35</v>
      </c>
      <c r="AB3" s="47">
        <f>SUM(AB7:AB48)</f>
        <v>0</v>
      </c>
      <c r="AC3" s="47">
        <f>SUM(AC7:AC48)</f>
        <v>0</v>
      </c>
      <c r="AD3" s="47">
        <f>SUM(AD7:AD48)</f>
        <v>0</v>
      </c>
      <c r="AE3" s="47">
        <f>SUM(AE7:AE48)</f>
        <v>0</v>
      </c>
      <c r="AF3" s="48">
        <f>SUM(AA3:AE3)</f>
        <v>35</v>
      </c>
      <c r="AG3" s="40" t="s">
        <v>19</v>
      </c>
    </row>
    <row r="4" spans="1:33" ht="12" customHeight="1">
      <c r="A4" s="49"/>
      <c r="B4" s="80"/>
      <c r="C4" s="50">
        <f>COUNTIF(A:A,"SKIP_NEW")</f>
        <v>2</v>
      </c>
      <c r="D4" s="51"/>
      <c r="E4" s="36"/>
      <c r="F4" s="36"/>
      <c r="G4" s="36"/>
      <c r="V4" s="41"/>
      <c r="W4" s="36"/>
      <c r="X4" s="36"/>
      <c r="Y4" s="36"/>
      <c r="AA4" s="53">
        <f>SUMIF($X7:$X48,"○",AA7:AA48)+SUMIF($X7:$X48,"×→〇",AA7:AA48)</f>
        <v>33</v>
      </c>
      <c r="AB4" s="54">
        <f>SUMIF($X7:$X48,"○",AB7:AB48)+SUMIF($X7:$X48,"×→〇",AB7:AB48)</f>
        <v>0</v>
      </c>
      <c r="AC4" s="54">
        <f>SUMIF($X7:$X48,"○",AC7:AC48)+SUMIF($X7:$X48,"×→〇",AC7:AC48)</f>
        <v>0</v>
      </c>
      <c r="AD4" s="54">
        <f>SUMIF($X7:$X48,"○",AD7:AD48)+SUMIF($X7:$X48,"×→〇",AD7:AD48)</f>
        <v>0</v>
      </c>
      <c r="AE4" s="54">
        <f>SUMIF($X7:$X48,"○",AE7:AE48)+SUMIF($X7:$X48,"×→〇",AE7:AE48)</f>
        <v>0</v>
      </c>
      <c r="AF4" s="48">
        <f>SUM(AA4:AE4)</f>
        <v>33</v>
      </c>
      <c r="AG4" s="55" t="s">
        <v>20</v>
      </c>
    </row>
    <row r="5" spans="1:33" ht="14.25" customHeight="1">
      <c r="A5" s="253" t="s">
        <v>613</v>
      </c>
      <c r="B5" s="255" t="s">
        <v>614</v>
      </c>
      <c r="C5" s="257" t="s">
        <v>21</v>
      </c>
      <c r="D5" s="257" t="s">
        <v>22</v>
      </c>
      <c r="E5" s="255" t="s">
        <v>229</v>
      </c>
      <c r="F5" s="255"/>
      <c r="G5" s="255"/>
      <c r="H5" s="266" t="s">
        <v>196</v>
      </c>
      <c r="I5" s="267"/>
      <c r="J5" s="267"/>
      <c r="K5" s="267"/>
      <c r="L5" s="268"/>
      <c r="M5" s="266" t="s">
        <v>198</v>
      </c>
      <c r="N5" s="268"/>
      <c r="O5" s="106" t="s">
        <v>191</v>
      </c>
      <c r="P5" s="255" t="s">
        <v>24</v>
      </c>
      <c r="Q5" s="266" t="s">
        <v>186</v>
      </c>
      <c r="R5" s="268"/>
      <c r="S5" s="266" t="s">
        <v>182</v>
      </c>
      <c r="T5" s="267"/>
      <c r="U5" s="267"/>
      <c r="V5" s="259" t="s">
        <v>25</v>
      </c>
      <c r="W5" s="261" t="s">
        <v>26</v>
      </c>
      <c r="X5" s="261"/>
      <c r="Y5" s="257" t="s">
        <v>27</v>
      </c>
      <c r="Z5" s="262" t="s">
        <v>28</v>
      </c>
      <c r="AA5" s="53">
        <f>SUMIF($X7:$X48,"△",AA7:AA48)</f>
        <v>0</v>
      </c>
      <c r="AB5" s="53">
        <f>SUMIF($X7:$X48,"△",AB7:AB48)</f>
        <v>0</v>
      </c>
      <c r="AC5" s="53">
        <f>SUMIF($X7:$X48,"△",AC7:AC48)</f>
        <v>0</v>
      </c>
      <c r="AD5" s="53">
        <f>SUMIF($X7:$X48,"△",AD7:AD48)</f>
        <v>0</v>
      </c>
      <c r="AE5" s="53">
        <f>SUMIF($X7:$X48,"△",AE7:AE48)</f>
        <v>0</v>
      </c>
      <c r="AF5" s="48">
        <f>SUM(AA5:AE5)</f>
        <v>0</v>
      </c>
      <c r="AG5" s="55" t="s">
        <v>29</v>
      </c>
    </row>
    <row r="6" spans="1:33" ht="15.75" thickBot="1">
      <c r="A6" s="254"/>
      <c r="B6" s="256"/>
      <c r="C6" s="258"/>
      <c r="D6" s="258"/>
      <c r="E6" s="107" t="s">
        <v>200</v>
      </c>
      <c r="F6" s="107" t="s">
        <v>201</v>
      </c>
      <c r="G6" s="107" t="s">
        <v>194</v>
      </c>
      <c r="H6" s="107" t="s">
        <v>189</v>
      </c>
      <c r="I6" s="107" t="s">
        <v>210</v>
      </c>
      <c r="J6" s="107" t="s">
        <v>190</v>
      </c>
      <c r="K6" s="107" t="s">
        <v>197</v>
      </c>
      <c r="L6" s="107" t="s">
        <v>195</v>
      </c>
      <c r="M6" s="107" t="s">
        <v>192</v>
      </c>
      <c r="N6" s="107" t="s">
        <v>193</v>
      </c>
      <c r="O6" s="107" t="s">
        <v>194</v>
      </c>
      <c r="P6" s="256"/>
      <c r="Q6" s="218" t="s">
        <v>187</v>
      </c>
      <c r="R6" s="218" t="s">
        <v>188</v>
      </c>
      <c r="S6" s="218" t="s">
        <v>183</v>
      </c>
      <c r="T6" s="218" t="s">
        <v>184</v>
      </c>
      <c r="U6" s="218" t="s">
        <v>185</v>
      </c>
      <c r="V6" s="260"/>
      <c r="W6" s="56" t="s">
        <v>31</v>
      </c>
      <c r="X6" s="57" t="s">
        <v>32</v>
      </c>
      <c r="Y6" s="258"/>
      <c r="Z6" s="263"/>
      <c r="AA6" s="58">
        <f>AA4+AA5</f>
        <v>33</v>
      </c>
      <c r="AB6" s="58">
        <f>AB4+AB5</f>
        <v>0</v>
      </c>
      <c r="AC6" s="58">
        <f>AC4+AC5</f>
        <v>0</v>
      </c>
      <c r="AD6" s="58">
        <f>AD4+AD5</f>
        <v>0</v>
      </c>
      <c r="AE6" s="58">
        <f>AE4+AE5</f>
        <v>0</v>
      </c>
      <c r="AF6" s="59">
        <f>SUM(AA6:AE6)</f>
        <v>33</v>
      </c>
      <c r="AG6" s="52" t="s">
        <v>50</v>
      </c>
    </row>
    <row r="7" spans="1:33" s="40" customFormat="1" ht="19.5" thickTop="1">
      <c r="A7" s="60">
        <v>1</v>
      </c>
      <c r="B7" s="81"/>
      <c r="C7" s="81"/>
      <c r="D7" s="61"/>
      <c r="E7" s="109" t="s">
        <v>262</v>
      </c>
      <c r="F7" s="104"/>
      <c r="G7" s="109"/>
      <c r="H7" s="110"/>
      <c r="I7" s="110"/>
      <c r="J7" s="110"/>
      <c r="K7" s="110"/>
      <c r="L7" s="110"/>
      <c r="M7" s="110"/>
      <c r="N7" s="110"/>
      <c r="O7" s="110"/>
      <c r="P7" s="110"/>
      <c r="Q7" s="86"/>
      <c r="R7" s="86"/>
      <c r="S7" s="86"/>
      <c r="T7" s="86"/>
      <c r="U7" s="86"/>
      <c r="V7" s="63"/>
      <c r="W7" s="64"/>
      <c r="X7" s="64"/>
      <c r="Y7" s="64"/>
      <c r="Z7" s="65"/>
    </row>
    <row r="8" spans="1:33" s="40" customFormat="1" ht="36">
      <c r="A8" s="66" t="s">
        <v>33</v>
      </c>
      <c r="B8" s="82">
        <f>ROW()-ROW($A$7)</f>
        <v>1</v>
      </c>
      <c r="C8" s="68" t="s">
        <v>39</v>
      </c>
      <c r="D8" s="217" t="s">
        <v>906</v>
      </c>
      <c r="E8" s="1" t="s">
        <v>202</v>
      </c>
      <c r="F8" s="1" t="s">
        <v>203</v>
      </c>
      <c r="G8" s="1" t="s">
        <v>203</v>
      </c>
      <c r="H8" s="67" t="s">
        <v>204</v>
      </c>
      <c r="I8" s="67" t="s">
        <v>204</v>
      </c>
      <c r="J8" s="67" t="s">
        <v>205</v>
      </c>
      <c r="K8" s="67" t="s">
        <v>206</v>
      </c>
      <c r="L8" s="67" t="s">
        <v>206</v>
      </c>
      <c r="M8" s="67" t="s">
        <v>204</v>
      </c>
      <c r="N8" s="67" t="s">
        <v>207</v>
      </c>
      <c r="O8" s="67" t="s">
        <v>204</v>
      </c>
      <c r="P8" s="67" t="s">
        <v>761</v>
      </c>
      <c r="Q8" s="123" t="s">
        <v>909</v>
      </c>
      <c r="R8" s="123"/>
      <c r="S8" s="123" t="s">
        <v>909</v>
      </c>
      <c r="T8" s="123" t="s">
        <v>909</v>
      </c>
      <c r="U8" s="123" t="s">
        <v>909</v>
      </c>
      <c r="V8" s="69">
        <v>44092</v>
      </c>
      <c r="W8" s="70" t="s">
        <v>908</v>
      </c>
      <c r="X8" s="70" t="s">
        <v>858</v>
      </c>
      <c r="Y8" s="71"/>
      <c r="Z8" s="72"/>
      <c r="AA8" s="40">
        <v>1</v>
      </c>
    </row>
    <row r="9" spans="1:33" s="40" customFormat="1">
      <c r="A9" s="66" t="s">
        <v>33</v>
      </c>
      <c r="B9" s="82">
        <f>ROW()-ROW($A$7)</f>
        <v>2</v>
      </c>
      <c r="C9" s="68" t="s">
        <v>39</v>
      </c>
      <c r="D9" s="217" t="s">
        <v>906</v>
      </c>
      <c r="E9" s="1" t="s">
        <v>203</v>
      </c>
      <c r="F9" s="1" t="s">
        <v>208</v>
      </c>
      <c r="G9" s="1" t="s">
        <v>203</v>
      </c>
      <c r="H9" s="67" t="s">
        <v>204</v>
      </c>
      <c r="I9" s="67" t="s">
        <v>204</v>
      </c>
      <c r="J9" s="67" t="s">
        <v>205</v>
      </c>
      <c r="K9" s="67" t="s">
        <v>206</v>
      </c>
      <c r="L9" s="67" t="s">
        <v>206</v>
      </c>
      <c r="M9" s="67" t="s">
        <v>204</v>
      </c>
      <c r="N9" s="67" t="s">
        <v>207</v>
      </c>
      <c r="O9" s="67" t="s">
        <v>204</v>
      </c>
      <c r="P9" s="67" t="s">
        <v>681</v>
      </c>
      <c r="Q9" s="123" t="s">
        <v>909</v>
      </c>
      <c r="R9" s="123"/>
      <c r="S9" s="123" t="s">
        <v>909</v>
      </c>
      <c r="T9" s="123" t="s">
        <v>909</v>
      </c>
      <c r="U9" s="123" t="s">
        <v>909</v>
      </c>
      <c r="V9" s="69">
        <v>44092</v>
      </c>
      <c r="W9" s="70" t="s">
        <v>908</v>
      </c>
      <c r="X9" s="70" t="s">
        <v>858</v>
      </c>
      <c r="Y9" s="71"/>
      <c r="Z9" s="72"/>
      <c r="AA9" s="40">
        <v>1</v>
      </c>
    </row>
    <row r="10" spans="1:33" s="40" customFormat="1">
      <c r="A10" s="66" t="s">
        <v>33</v>
      </c>
      <c r="B10" s="82">
        <f>ROW()-ROW($A$7)</f>
        <v>3</v>
      </c>
      <c r="C10" s="68" t="s">
        <v>39</v>
      </c>
      <c r="D10" s="217" t="s">
        <v>906</v>
      </c>
      <c r="E10" s="1" t="s">
        <v>203</v>
      </c>
      <c r="F10" s="1" t="s">
        <v>203</v>
      </c>
      <c r="G10" s="1" t="s">
        <v>209</v>
      </c>
      <c r="H10" s="67" t="s">
        <v>204</v>
      </c>
      <c r="I10" s="67" t="s">
        <v>204</v>
      </c>
      <c r="J10" s="67" t="s">
        <v>205</v>
      </c>
      <c r="K10" s="67" t="s">
        <v>206</v>
      </c>
      <c r="L10" s="67" t="s">
        <v>206</v>
      </c>
      <c r="M10" s="67" t="s">
        <v>204</v>
      </c>
      <c r="N10" s="67" t="s">
        <v>207</v>
      </c>
      <c r="O10" s="67" t="s">
        <v>204</v>
      </c>
      <c r="P10" s="67" t="s">
        <v>681</v>
      </c>
      <c r="Q10" s="123" t="s">
        <v>909</v>
      </c>
      <c r="R10" s="123"/>
      <c r="S10" s="123" t="s">
        <v>909</v>
      </c>
      <c r="T10" s="123" t="s">
        <v>909</v>
      </c>
      <c r="U10" s="123" t="s">
        <v>909</v>
      </c>
      <c r="V10" s="69">
        <v>44092</v>
      </c>
      <c r="W10" s="70" t="s">
        <v>908</v>
      </c>
      <c r="X10" s="70" t="s">
        <v>858</v>
      </c>
      <c r="Y10" s="71"/>
      <c r="Z10" s="72"/>
      <c r="AA10" s="40">
        <v>1</v>
      </c>
    </row>
    <row r="11" spans="1:33" s="40" customFormat="1">
      <c r="A11" s="66" t="s">
        <v>33</v>
      </c>
      <c r="B11" s="82">
        <f>ROW()-ROW($A$7)</f>
        <v>4</v>
      </c>
      <c r="C11" s="68" t="s">
        <v>39</v>
      </c>
      <c r="D11" s="78"/>
      <c r="E11" s="1" t="s">
        <v>202</v>
      </c>
      <c r="F11" s="1" t="s">
        <v>203</v>
      </c>
      <c r="G11" s="1" t="s">
        <v>203</v>
      </c>
      <c r="H11" s="67" t="s">
        <v>204</v>
      </c>
      <c r="I11" s="67" t="s">
        <v>204</v>
      </c>
      <c r="J11" s="67" t="s">
        <v>205</v>
      </c>
      <c r="K11" s="67" t="s">
        <v>206</v>
      </c>
      <c r="L11" s="67" t="s">
        <v>206</v>
      </c>
      <c r="M11" s="67" t="s">
        <v>206</v>
      </c>
      <c r="N11" s="67" t="s">
        <v>206</v>
      </c>
      <c r="O11" s="67" t="s">
        <v>206</v>
      </c>
      <c r="P11" s="67" t="s">
        <v>681</v>
      </c>
      <c r="Q11" s="222" t="s">
        <v>910</v>
      </c>
      <c r="R11" s="222" t="s">
        <v>910</v>
      </c>
      <c r="S11" s="222" t="s">
        <v>910</v>
      </c>
      <c r="T11" s="222" t="s">
        <v>910</v>
      </c>
      <c r="U11" s="222" t="s">
        <v>910</v>
      </c>
      <c r="V11" s="69">
        <v>44090</v>
      </c>
      <c r="W11" s="70" t="s">
        <v>857</v>
      </c>
      <c r="X11" s="70" t="s">
        <v>858</v>
      </c>
      <c r="Y11" s="71"/>
      <c r="Z11" s="72"/>
      <c r="AA11" s="40">
        <v>1</v>
      </c>
    </row>
    <row r="12" spans="1:33" s="40" customFormat="1">
      <c r="A12" s="66" t="s">
        <v>33</v>
      </c>
      <c r="B12" s="82">
        <f t="shared" ref="B12:B17" si="0">ROW()-ROW($A$7)</f>
        <v>5</v>
      </c>
      <c r="C12" s="68" t="s">
        <v>39</v>
      </c>
      <c r="D12" s="78"/>
      <c r="E12" s="1" t="s">
        <v>202</v>
      </c>
      <c r="F12" s="1" t="s">
        <v>203</v>
      </c>
      <c r="G12" s="1" t="s">
        <v>203</v>
      </c>
      <c r="H12" s="67" t="s">
        <v>206</v>
      </c>
      <c r="I12" s="67" t="s">
        <v>206</v>
      </c>
      <c r="J12" s="67" t="s">
        <v>206</v>
      </c>
      <c r="K12" s="67" t="s">
        <v>206</v>
      </c>
      <c r="L12" s="67" t="s">
        <v>206</v>
      </c>
      <c r="M12" s="67" t="s">
        <v>206</v>
      </c>
      <c r="N12" s="67" t="s">
        <v>206</v>
      </c>
      <c r="O12" s="67" t="s">
        <v>204</v>
      </c>
      <c r="P12" s="67" t="s">
        <v>681</v>
      </c>
      <c r="Q12" s="222" t="s">
        <v>910</v>
      </c>
      <c r="R12" s="222" t="s">
        <v>910</v>
      </c>
      <c r="S12" s="222" t="s">
        <v>910</v>
      </c>
      <c r="T12" s="222" t="s">
        <v>910</v>
      </c>
      <c r="U12" s="222" t="s">
        <v>910</v>
      </c>
      <c r="V12" s="69">
        <v>44090</v>
      </c>
      <c r="W12" s="70" t="s">
        <v>857</v>
      </c>
      <c r="X12" s="70" t="s">
        <v>858</v>
      </c>
      <c r="Y12" s="71"/>
      <c r="Z12" s="72"/>
      <c r="AA12" s="40">
        <v>1</v>
      </c>
    </row>
    <row r="13" spans="1:33" s="40" customFormat="1">
      <c r="A13" s="66" t="s">
        <v>33</v>
      </c>
      <c r="B13" s="82">
        <f t="shared" si="0"/>
        <v>6</v>
      </c>
      <c r="C13" s="68" t="s">
        <v>39</v>
      </c>
      <c r="D13" s="78"/>
      <c r="E13" s="1" t="s">
        <v>202</v>
      </c>
      <c r="F13" s="1" t="s">
        <v>203</v>
      </c>
      <c r="G13" s="1" t="s">
        <v>203</v>
      </c>
      <c r="H13" s="67" t="s">
        <v>204</v>
      </c>
      <c r="I13" s="67" t="s">
        <v>206</v>
      </c>
      <c r="J13" s="67" t="s">
        <v>206</v>
      </c>
      <c r="K13" s="67" t="s">
        <v>206</v>
      </c>
      <c r="L13" s="67" t="s">
        <v>206</v>
      </c>
      <c r="M13" s="67" t="s">
        <v>204</v>
      </c>
      <c r="N13" s="67" t="s">
        <v>207</v>
      </c>
      <c r="O13" s="67" t="s">
        <v>204</v>
      </c>
      <c r="P13" s="67" t="s">
        <v>681</v>
      </c>
      <c r="Q13" s="222" t="s">
        <v>910</v>
      </c>
      <c r="R13" s="222" t="s">
        <v>910</v>
      </c>
      <c r="S13" s="222" t="s">
        <v>910</v>
      </c>
      <c r="T13" s="222" t="s">
        <v>910</v>
      </c>
      <c r="U13" s="222" t="s">
        <v>910</v>
      </c>
      <c r="V13" s="69">
        <v>44090</v>
      </c>
      <c r="W13" s="70" t="s">
        <v>857</v>
      </c>
      <c r="X13" s="70" t="s">
        <v>858</v>
      </c>
      <c r="Y13" s="71"/>
      <c r="Z13" s="72"/>
      <c r="AA13" s="40">
        <v>1</v>
      </c>
    </row>
    <row r="14" spans="1:33" s="40" customFormat="1">
      <c r="A14" s="66" t="s">
        <v>33</v>
      </c>
      <c r="B14" s="82">
        <f t="shared" si="0"/>
        <v>7</v>
      </c>
      <c r="C14" s="68" t="s">
        <v>39</v>
      </c>
      <c r="D14" s="78"/>
      <c r="E14" s="1" t="s">
        <v>202</v>
      </c>
      <c r="F14" s="1" t="s">
        <v>203</v>
      </c>
      <c r="G14" s="1" t="s">
        <v>203</v>
      </c>
      <c r="H14" s="67" t="s">
        <v>206</v>
      </c>
      <c r="I14" s="67" t="s">
        <v>204</v>
      </c>
      <c r="J14" s="67" t="s">
        <v>206</v>
      </c>
      <c r="K14" s="67" t="s">
        <v>206</v>
      </c>
      <c r="L14" s="67" t="s">
        <v>206</v>
      </c>
      <c r="M14" s="67" t="s">
        <v>204</v>
      </c>
      <c r="N14" s="67" t="s">
        <v>207</v>
      </c>
      <c r="O14" s="67" t="s">
        <v>204</v>
      </c>
      <c r="P14" s="67" t="s">
        <v>681</v>
      </c>
      <c r="Q14" s="222" t="s">
        <v>910</v>
      </c>
      <c r="R14" s="222" t="s">
        <v>910</v>
      </c>
      <c r="S14" s="222" t="s">
        <v>910</v>
      </c>
      <c r="T14" s="222" t="s">
        <v>910</v>
      </c>
      <c r="U14" s="222" t="s">
        <v>910</v>
      </c>
      <c r="V14" s="69">
        <v>44090</v>
      </c>
      <c r="W14" s="70" t="s">
        <v>857</v>
      </c>
      <c r="X14" s="70" t="s">
        <v>858</v>
      </c>
      <c r="Y14" s="71"/>
      <c r="Z14" s="72"/>
      <c r="AA14" s="40">
        <v>1</v>
      </c>
    </row>
    <row r="15" spans="1:33" s="40" customFormat="1">
      <c r="A15" s="66" t="s">
        <v>33</v>
      </c>
      <c r="B15" s="82">
        <f t="shared" si="0"/>
        <v>8</v>
      </c>
      <c r="C15" s="68" t="s">
        <v>39</v>
      </c>
      <c r="D15" s="78"/>
      <c r="E15" s="1" t="s">
        <v>202</v>
      </c>
      <c r="F15" s="1" t="s">
        <v>203</v>
      </c>
      <c r="G15" s="1" t="s">
        <v>203</v>
      </c>
      <c r="H15" s="67" t="s">
        <v>206</v>
      </c>
      <c r="I15" s="67" t="s">
        <v>206</v>
      </c>
      <c r="J15" s="67" t="s">
        <v>204</v>
      </c>
      <c r="K15" s="67" t="s">
        <v>206</v>
      </c>
      <c r="L15" s="67" t="s">
        <v>206</v>
      </c>
      <c r="M15" s="67" t="s">
        <v>204</v>
      </c>
      <c r="N15" s="67" t="s">
        <v>207</v>
      </c>
      <c r="O15" s="67" t="s">
        <v>204</v>
      </c>
      <c r="P15" s="67" t="s">
        <v>681</v>
      </c>
      <c r="Q15" s="222" t="s">
        <v>910</v>
      </c>
      <c r="R15" s="222" t="s">
        <v>910</v>
      </c>
      <c r="S15" s="222" t="s">
        <v>910</v>
      </c>
      <c r="T15" s="222" t="s">
        <v>910</v>
      </c>
      <c r="U15" s="222" t="s">
        <v>910</v>
      </c>
      <c r="V15" s="69">
        <v>44090</v>
      </c>
      <c r="W15" s="70" t="s">
        <v>857</v>
      </c>
      <c r="X15" s="70" t="s">
        <v>858</v>
      </c>
      <c r="Y15" s="71"/>
      <c r="Z15" s="72"/>
      <c r="AA15" s="40">
        <v>1</v>
      </c>
    </row>
    <row r="16" spans="1:33" s="40" customFormat="1">
      <c r="A16" s="66" t="s">
        <v>33</v>
      </c>
      <c r="B16" s="82">
        <f t="shared" si="0"/>
        <v>9</v>
      </c>
      <c r="C16" s="68" t="s">
        <v>39</v>
      </c>
      <c r="D16" s="78"/>
      <c r="E16" s="1" t="s">
        <v>202</v>
      </c>
      <c r="F16" s="1" t="s">
        <v>203</v>
      </c>
      <c r="G16" s="1" t="s">
        <v>203</v>
      </c>
      <c r="H16" s="67" t="s">
        <v>206</v>
      </c>
      <c r="I16" s="67" t="s">
        <v>206</v>
      </c>
      <c r="J16" s="67" t="s">
        <v>206</v>
      </c>
      <c r="K16" s="67" t="s">
        <v>211</v>
      </c>
      <c r="L16" s="67" t="s">
        <v>206</v>
      </c>
      <c r="M16" s="67" t="s">
        <v>204</v>
      </c>
      <c r="N16" s="67" t="s">
        <v>207</v>
      </c>
      <c r="O16" s="67" t="s">
        <v>204</v>
      </c>
      <c r="P16" s="67" t="s">
        <v>681</v>
      </c>
      <c r="Q16" s="222" t="s">
        <v>910</v>
      </c>
      <c r="R16" s="222" t="s">
        <v>910</v>
      </c>
      <c r="S16" s="222" t="s">
        <v>910</v>
      </c>
      <c r="T16" s="222" t="s">
        <v>910</v>
      </c>
      <c r="U16" s="222" t="s">
        <v>910</v>
      </c>
      <c r="V16" s="69">
        <v>44090</v>
      </c>
      <c r="W16" s="70" t="s">
        <v>857</v>
      </c>
      <c r="X16" s="70" t="s">
        <v>858</v>
      </c>
      <c r="Y16" s="71"/>
      <c r="Z16" s="72"/>
      <c r="AA16" s="40">
        <v>1</v>
      </c>
    </row>
    <row r="17" spans="1:27" s="40" customFormat="1" ht="15.75" thickBot="1">
      <c r="A17" s="66" t="s">
        <v>33</v>
      </c>
      <c r="B17" s="82">
        <f t="shared" si="0"/>
        <v>10</v>
      </c>
      <c r="C17" s="68" t="s">
        <v>39</v>
      </c>
      <c r="D17" s="78"/>
      <c r="E17" s="1" t="s">
        <v>202</v>
      </c>
      <c r="F17" s="1" t="s">
        <v>203</v>
      </c>
      <c r="G17" s="1" t="s">
        <v>203</v>
      </c>
      <c r="H17" s="67" t="s">
        <v>206</v>
      </c>
      <c r="I17" s="67" t="s">
        <v>206</v>
      </c>
      <c r="J17" s="67" t="s">
        <v>206</v>
      </c>
      <c r="K17" s="67" t="s">
        <v>206</v>
      </c>
      <c r="L17" s="67" t="s">
        <v>204</v>
      </c>
      <c r="M17" s="67" t="s">
        <v>204</v>
      </c>
      <c r="N17" s="67" t="s">
        <v>207</v>
      </c>
      <c r="O17" s="67" t="s">
        <v>204</v>
      </c>
      <c r="P17" s="67" t="s">
        <v>681</v>
      </c>
      <c r="Q17" s="222" t="s">
        <v>910</v>
      </c>
      <c r="R17" s="222" t="s">
        <v>910</v>
      </c>
      <c r="S17" s="222" t="s">
        <v>910</v>
      </c>
      <c r="T17" s="222" t="s">
        <v>910</v>
      </c>
      <c r="U17" s="222" t="s">
        <v>910</v>
      </c>
      <c r="V17" s="69">
        <v>44090</v>
      </c>
      <c r="W17" s="70" t="s">
        <v>857</v>
      </c>
      <c r="X17" s="70" t="s">
        <v>858</v>
      </c>
      <c r="Y17" s="71"/>
      <c r="Z17" s="72"/>
      <c r="AA17" s="40">
        <v>1</v>
      </c>
    </row>
    <row r="18" spans="1:27" s="40" customFormat="1" ht="19.5" thickTop="1">
      <c r="A18" s="60">
        <v>2</v>
      </c>
      <c r="B18" s="81"/>
      <c r="C18" s="81"/>
      <c r="D18" s="61"/>
      <c r="E18" s="109" t="s">
        <v>263</v>
      </c>
      <c r="F18" s="104"/>
      <c r="G18" s="109"/>
      <c r="H18" s="110"/>
      <c r="I18" s="110"/>
      <c r="J18" s="110"/>
      <c r="K18" s="110"/>
      <c r="L18" s="110"/>
      <c r="M18" s="110"/>
      <c r="N18" s="110"/>
      <c r="O18" s="110"/>
      <c r="P18" s="110"/>
      <c r="Q18" s="86"/>
      <c r="R18" s="86"/>
      <c r="S18" s="86"/>
      <c r="T18" s="86"/>
      <c r="U18" s="86"/>
      <c r="V18" s="63"/>
      <c r="W18" s="64"/>
      <c r="X18" s="64"/>
      <c r="Y18" s="64"/>
      <c r="Z18" s="65"/>
    </row>
    <row r="19" spans="1:27" s="40" customFormat="1" ht="36">
      <c r="A19" s="66" t="s">
        <v>33</v>
      </c>
      <c r="B19" s="82">
        <f>ROW()-ROW($A$18)</f>
        <v>1</v>
      </c>
      <c r="C19" s="68" t="s">
        <v>39</v>
      </c>
      <c r="D19" s="78"/>
      <c r="E19" s="1" t="s">
        <v>199</v>
      </c>
      <c r="F19" s="67" t="s">
        <v>206</v>
      </c>
      <c r="G19" s="67" t="s">
        <v>206</v>
      </c>
      <c r="H19" s="67" t="s">
        <v>264</v>
      </c>
      <c r="I19" s="67" t="s">
        <v>265</v>
      </c>
      <c r="J19" s="67" t="s">
        <v>265</v>
      </c>
      <c r="K19" s="67" t="s">
        <v>206</v>
      </c>
      <c r="L19" s="67" t="s">
        <v>206</v>
      </c>
      <c r="M19" s="67" t="s">
        <v>206</v>
      </c>
      <c r="N19" s="67" t="s">
        <v>206</v>
      </c>
      <c r="O19" s="67" t="s">
        <v>206</v>
      </c>
      <c r="P19" s="67" t="s">
        <v>761</v>
      </c>
      <c r="Q19" s="222" t="s">
        <v>910</v>
      </c>
      <c r="R19" s="222" t="s">
        <v>910</v>
      </c>
      <c r="S19" s="222" t="s">
        <v>910</v>
      </c>
      <c r="T19" s="222" t="s">
        <v>910</v>
      </c>
      <c r="U19" s="222" t="s">
        <v>910</v>
      </c>
      <c r="V19" s="69">
        <v>44092</v>
      </c>
      <c r="W19" s="70" t="s">
        <v>857</v>
      </c>
      <c r="X19" s="70" t="s">
        <v>858</v>
      </c>
      <c r="Y19" s="71"/>
      <c r="Z19" s="73"/>
      <c r="AA19" s="40">
        <v>1</v>
      </c>
    </row>
    <row r="20" spans="1:27" s="40" customFormat="1">
      <c r="A20" s="66" t="s">
        <v>33</v>
      </c>
      <c r="B20" s="82">
        <f>ROW()-ROW($A$18)</f>
        <v>2</v>
      </c>
      <c r="C20" s="68" t="s">
        <v>39</v>
      </c>
      <c r="D20" s="78"/>
      <c r="E20" s="1" t="s">
        <v>212</v>
      </c>
      <c r="F20" s="67" t="s">
        <v>206</v>
      </c>
      <c r="G20" s="67" t="s">
        <v>206</v>
      </c>
      <c r="H20" s="67" t="s">
        <v>265</v>
      </c>
      <c r="I20" s="67" t="s">
        <v>266</v>
      </c>
      <c r="J20" s="67" t="s">
        <v>265</v>
      </c>
      <c r="K20" s="67" t="s">
        <v>206</v>
      </c>
      <c r="L20" s="67" t="s">
        <v>206</v>
      </c>
      <c r="M20" s="67" t="s">
        <v>206</v>
      </c>
      <c r="N20" s="67" t="s">
        <v>206</v>
      </c>
      <c r="O20" s="67" t="s">
        <v>206</v>
      </c>
      <c r="P20" s="67" t="s">
        <v>681</v>
      </c>
      <c r="Q20" s="222" t="s">
        <v>910</v>
      </c>
      <c r="R20" s="222" t="s">
        <v>910</v>
      </c>
      <c r="S20" s="222" t="s">
        <v>910</v>
      </c>
      <c r="T20" s="222" t="s">
        <v>910</v>
      </c>
      <c r="U20" s="222" t="s">
        <v>910</v>
      </c>
      <c r="V20" s="69">
        <v>44092</v>
      </c>
      <c r="W20" s="70" t="s">
        <v>857</v>
      </c>
      <c r="X20" s="70" t="s">
        <v>858</v>
      </c>
      <c r="Y20" s="71"/>
      <c r="Z20" s="72"/>
      <c r="AA20" s="40">
        <v>1</v>
      </c>
    </row>
    <row r="21" spans="1:27" s="40" customFormat="1" ht="15.75" thickBot="1">
      <c r="A21" s="66" t="s">
        <v>33</v>
      </c>
      <c r="B21" s="82">
        <f>ROW()-ROW($A$18)</f>
        <v>3</v>
      </c>
      <c r="C21" s="68" t="s">
        <v>39</v>
      </c>
      <c r="D21" s="217" t="s">
        <v>906</v>
      </c>
      <c r="E21" s="1" t="s">
        <v>199</v>
      </c>
      <c r="F21" s="67" t="s">
        <v>206</v>
      </c>
      <c r="G21" s="67" t="s">
        <v>206</v>
      </c>
      <c r="H21" s="67" t="s">
        <v>265</v>
      </c>
      <c r="I21" s="67" t="s">
        <v>265</v>
      </c>
      <c r="J21" s="67" t="s">
        <v>267</v>
      </c>
      <c r="K21" s="67" t="s">
        <v>206</v>
      </c>
      <c r="L21" s="67" t="s">
        <v>206</v>
      </c>
      <c r="M21" s="67" t="s">
        <v>206</v>
      </c>
      <c r="N21" s="67" t="s">
        <v>206</v>
      </c>
      <c r="O21" s="67" t="s">
        <v>206</v>
      </c>
      <c r="P21" s="67" t="s">
        <v>681</v>
      </c>
      <c r="Q21" s="123" t="s">
        <v>909</v>
      </c>
      <c r="R21" s="123"/>
      <c r="S21" s="123" t="s">
        <v>909</v>
      </c>
      <c r="T21" s="123" t="s">
        <v>909</v>
      </c>
      <c r="U21" s="123" t="s">
        <v>909</v>
      </c>
      <c r="V21" s="69">
        <v>44092</v>
      </c>
      <c r="W21" s="70" t="s">
        <v>908</v>
      </c>
      <c r="X21" s="70" t="s">
        <v>858</v>
      </c>
      <c r="Y21" s="71"/>
      <c r="Z21" s="73"/>
      <c r="AA21" s="40">
        <v>1</v>
      </c>
    </row>
    <row r="22" spans="1:27" s="40" customFormat="1" ht="19.5" thickTop="1">
      <c r="A22" s="60">
        <v>3</v>
      </c>
      <c r="B22" s="81"/>
      <c r="C22" s="81"/>
      <c r="D22" s="61"/>
      <c r="E22" s="109" t="s">
        <v>268</v>
      </c>
      <c r="F22" s="104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86"/>
      <c r="R22" s="86"/>
      <c r="S22" s="86"/>
      <c r="T22" s="86"/>
      <c r="U22" s="86"/>
      <c r="V22" s="63"/>
      <c r="W22" s="64"/>
      <c r="X22" s="64"/>
      <c r="Y22" s="64"/>
      <c r="Z22" s="65"/>
    </row>
    <row r="23" spans="1:27" s="40" customFormat="1" ht="36">
      <c r="A23" s="66" t="s">
        <v>33</v>
      </c>
      <c r="B23" s="82">
        <f>ROW()-ROW($A$22)</f>
        <v>1</v>
      </c>
      <c r="C23" s="68" t="s">
        <v>39</v>
      </c>
      <c r="D23" s="78"/>
      <c r="E23" s="67" t="s">
        <v>216</v>
      </c>
      <c r="F23" s="67" t="s">
        <v>216</v>
      </c>
      <c r="G23" s="67" t="s">
        <v>216</v>
      </c>
      <c r="H23" s="67" t="s">
        <v>218</v>
      </c>
      <c r="I23" s="67" t="s">
        <v>218</v>
      </c>
      <c r="J23" s="67" t="s">
        <v>218</v>
      </c>
      <c r="K23" s="67" t="s">
        <v>206</v>
      </c>
      <c r="L23" s="67" t="s">
        <v>206</v>
      </c>
      <c r="M23" s="67" t="s">
        <v>218</v>
      </c>
      <c r="N23" s="67" t="s">
        <v>218</v>
      </c>
      <c r="O23" s="67" t="s">
        <v>218</v>
      </c>
      <c r="P23" s="67" t="s">
        <v>761</v>
      </c>
      <c r="Q23" s="222" t="s">
        <v>910</v>
      </c>
      <c r="R23" s="222" t="s">
        <v>910</v>
      </c>
      <c r="S23" s="222" t="s">
        <v>910</v>
      </c>
      <c r="T23" s="222" t="s">
        <v>910</v>
      </c>
      <c r="U23" s="222" t="s">
        <v>910</v>
      </c>
      <c r="V23" s="69">
        <v>44092</v>
      </c>
      <c r="W23" s="70" t="s">
        <v>857</v>
      </c>
      <c r="X23" s="70" t="s">
        <v>858</v>
      </c>
      <c r="Y23" s="71"/>
      <c r="Z23" s="72"/>
      <c r="AA23" s="40">
        <v>1</v>
      </c>
    </row>
    <row r="24" spans="1:27" s="40" customFormat="1">
      <c r="A24" s="66" t="s">
        <v>34</v>
      </c>
      <c r="B24" s="82">
        <f>ROW()-ROW($A$22)</f>
        <v>2</v>
      </c>
      <c r="C24" s="68" t="s">
        <v>39</v>
      </c>
      <c r="D24" s="78"/>
      <c r="E24" s="67" t="s">
        <v>215</v>
      </c>
      <c r="F24" s="67" t="s">
        <v>215</v>
      </c>
      <c r="G24" s="67" t="s">
        <v>215</v>
      </c>
      <c r="H24" s="67" t="s">
        <v>219</v>
      </c>
      <c r="I24" s="67" t="s">
        <v>219</v>
      </c>
      <c r="J24" s="67" t="s">
        <v>219</v>
      </c>
      <c r="K24" s="67" t="s">
        <v>206</v>
      </c>
      <c r="L24" s="67" t="s">
        <v>206</v>
      </c>
      <c r="M24" s="67" t="s">
        <v>219</v>
      </c>
      <c r="N24" s="67" t="s">
        <v>219</v>
      </c>
      <c r="O24" s="67" t="s">
        <v>219</v>
      </c>
      <c r="P24" s="67" t="s">
        <v>681</v>
      </c>
      <c r="Q24" s="123"/>
      <c r="R24" s="123"/>
      <c r="S24" s="123"/>
      <c r="T24" s="123"/>
      <c r="U24" s="123"/>
      <c r="V24" s="69"/>
      <c r="W24" s="70" t="s">
        <v>857</v>
      </c>
      <c r="X24" s="70"/>
      <c r="Y24" s="71"/>
      <c r="Z24" s="72"/>
      <c r="AA24" s="40">
        <v>1</v>
      </c>
    </row>
    <row r="25" spans="1:27" s="40" customFormat="1">
      <c r="A25" s="66" t="s">
        <v>33</v>
      </c>
      <c r="B25" s="82">
        <f>ROW()-ROW($A$22)</f>
        <v>3</v>
      </c>
      <c r="C25" s="68" t="s">
        <v>39</v>
      </c>
      <c r="D25" s="78"/>
      <c r="E25" s="67" t="s">
        <v>213</v>
      </c>
      <c r="F25" s="67" t="s">
        <v>213</v>
      </c>
      <c r="G25" s="67" t="s">
        <v>213</v>
      </c>
      <c r="H25" s="67" t="s">
        <v>220</v>
      </c>
      <c r="I25" s="67" t="s">
        <v>220</v>
      </c>
      <c r="J25" s="67" t="s">
        <v>220</v>
      </c>
      <c r="K25" s="67" t="s">
        <v>206</v>
      </c>
      <c r="L25" s="67" t="s">
        <v>206</v>
      </c>
      <c r="M25" s="67" t="s">
        <v>220</v>
      </c>
      <c r="N25" s="67" t="s">
        <v>220</v>
      </c>
      <c r="O25" s="67" t="s">
        <v>220</v>
      </c>
      <c r="P25" s="67" t="s">
        <v>681</v>
      </c>
      <c r="Q25" s="222" t="s">
        <v>910</v>
      </c>
      <c r="R25" s="222" t="s">
        <v>910</v>
      </c>
      <c r="S25" s="222" t="s">
        <v>910</v>
      </c>
      <c r="T25" s="222" t="s">
        <v>910</v>
      </c>
      <c r="U25" s="222" t="s">
        <v>910</v>
      </c>
      <c r="V25" s="69">
        <v>44092</v>
      </c>
      <c r="W25" s="70" t="s">
        <v>857</v>
      </c>
      <c r="X25" s="70" t="s">
        <v>858</v>
      </c>
      <c r="Y25" s="71"/>
      <c r="Z25" s="72"/>
      <c r="AA25" s="40">
        <v>1</v>
      </c>
    </row>
    <row r="26" spans="1:27" s="40" customFormat="1">
      <c r="A26" s="66" t="s">
        <v>34</v>
      </c>
      <c r="B26" s="82">
        <f>ROW()-ROW($A$22)</f>
        <v>4</v>
      </c>
      <c r="C26" s="68" t="s">
        <v>39</v>
      </c>
      <c r="D26" s="78"/>
      <c r="E26" s="67" t="s">
        <v>217</v>
      </c>
      <c r="F26" s="67" t="s">
        <v>217</v>
      </c>
      <c r="G26" s="67" t="s">
        <v>217</v>
      </c>
      <c r="H26" s="67" t="s">
        <v>221</v>
      </c>
      <c r="I26" s="67" t="s">
        <v>221</v>
      </c>
      <c r="J26" s="67" t="s">
        <v>221</v>
      </c>
      <c r="K26" s="67" t="s">
        <v>206</v>
      </c>
      <c r="L26" s="67" t="s">
        <v>206</v>
      </c>
      <c r="M26" s="67" t="s">
        <v>221</v>
      </c>
      <c r="N26" s="67" t="s">
        <v>221</v>
      </c>
      <c r="O26" s="67" t="s">
        <v>221</v>
      </c>
      <c r="P26" s="67" t="s">
        <v>681</v>
      </c>
      <c r="Q26" s="219"/>
      <c r="R26" s="219"/>
      <c r="S26" s="219"/>
      <c r="T26" s="219"/>
      <c r="U26" s="219"/>
      <c r="V26" s="69"/>
      <c r="W26" s="70" t="s">
        <v>857</v>
      </c>
      <c r="X26" s="70"/>
      <c r="Y26" s="71"/>
      <c r="Z26" s="72"/>
      <c r="AA26" s="40">
        <v>1</v>
      </c>
    </row>
    <row r="27" spans="1:27" s="40" customFormat="1" ht="15.75" thickBot="1">
      <c r="A27" s="66" t="s">
        <v>33</v>
      </c>
      <c r="B27" s="82">
        <f>ROW()-ROW($A$22)</f>
        <v>5</v>
      </c>
      <c r="C27" s="68" t="s">
        <v>39</v>
      </c>
      <c r="D27" s="217" t="s">
        <v>907</v>
      </c>
      <c r="E27" s="67" t="s">
        <v>214</v>
      </c>
      <c r="F27" s="67" t="s">
        <v>206</v>
      </c>
      <c r="G27" s="67" t="s">
        <v>206</v>
      </c>
      <c r="H27" s="67" t="s">
        <v>222</v>
      </c>
      <c r="I27" s="67" t="s">
        <v>206</v>
      </c>
      <c r="J27" s="67" t="s">
        <v>206</v>
      </c>
      <c r="K27" s="67" t="s">
        <v>206</v>
      </c>
      <c r="L27" s="67" t="s">
        <v>206</v>
      </c>
      <c r="M27" s="67" t="s">
        <v>206</v>
      </c>
      <c r="N27" s="67" t="s">
        <v>206</v>
      </c>
      <c r="O27" s="67" t="s">
        <v>206</v>
      </c>
      <c r="P27" s="67" t="s">
        <v>681</v>
      </c>
      <c r="Q27" s="219"/>
      <c r="R27" s="219"/>
      <c r="S27" s="219"/>
      <c r="T27" s="219"/>
      <c r="U27" s="219"/>
      <c r="V27" s="69">
        <v>44099</v>
      </c>
      <c r="W27" s="70" t="s">
        <v>908</v>
      </c>
      <c r="X27" s="70" t="s">
        <v>858</v>
      </c>
      <c r="Y27" s="71"/>
      <c r="Z27" s="72"/>
      <c r="AA27" s="40">
        <v>1</v>
      </c>
    </row>
    <row r="28" spans="1:27" s="40" customFormat="1" ht="19.5" thickTop="1">
      <c r="A28" s="60">
        <v>4</v>
      </c>
      <c r="B28" s="81"/>
      <c r="C28" s="81"/>
      <c r="D28" s="61"/>
      <c r="E28" s="109" t="s">
        <v>224</v>
      </c>
      <c r="F28" s="104"/>
      <c r="G28" s="109"/>
      <c r="H28" s="110"/>
      <c r="I28" s="110"/>
      <c r="J28" s="110"/>
      <c r="K28" s="110"/>
      <c r="L28" s="110"/>
      <c r="M28" s="110"/>
      <c r="N28" s="110"/>
      <c r="O28" s="110"/>
      <c r="P28" s="110"/>
      <c r="Q28" s="86"/>
      <c r="R28" s="86"/>
      <c r="S28" s="86"/>
      <c r="T28" s="86"/>
      <c r="U28" s="86"/>
      <c r="V28" s="63"/>
      <c r="W28" s="64"/>
      <c r="X28" s="64"/>
      <c r="Y28" s="64"/>
      <c r="Z28" s="65"/>
    </row>
    <row r="29" spans="1:27" s="40" customFormat="1" ht="36">
      <c r="A29" s="66" t="s">
        <v>33</v>
      </c>
      <c r="B29" s="82">
        <f t="shared" ref="B29:B39" si="1">ROW()-ROW($A$28)</f>
        <v>1</v>
      </c>
      <c r="C29" s="68" t="s">
        <v>39</v>
      </c>
      <c r="D29" s="78"/>
      <c r="E29" s="1" t="s">
        <v>762</v>
      </c>
      <c r="F29" s="68"/>
      <c r="G29" s="1"/>
      <c r="H29" s="105" t="s">
        <v>226</v>
      </c>
      <c r="I29" s="1" t="s">
        <v>265</v>
      </c>
      <c r="J29" s="105" t="s">
        <v>225</v>
      </c>
      <c r="K29" s="67" t="s">
        <v>206</v>
      </c>
      <c r="L29" s="67" t="s">
        <v>206</v>
      </c>
      <c r="M29" s="1" t="s">
        <v>265</v>
      </c>
      <c r="N29" s="1" t="s">
        <v>265</v>
      </c>
      <c r="O29" s="1" t="s">
        <v>265</v>
      </c>
      <c r="P29" s="67" t="s">
        <v>761</v>
      </c>
      <c r="Q29" s="222" t="s">
        <v>910</v>
      </c>
      <c r="R29" s="222" t="s">
        <v>910</v>
      </c>
      <c r="S29" s="222" t="s">
        <v>910</v>
      </c>
      <c r="T29" s="222" t="s">
        <v>910</v>
      </c>
      <c r="U29" s="222" t="s">
        <v>910</v>
      </c>
      <c r="V29" s="69">
        <v>44092</v>
      </c>
      <c r="W29" s="70" t="s">
        <v>857</v>
      </c>
      <c r="X29" s="70" t="s">
        <v>858</v>
      </c>
      <c r="Y29" s="71"/>
      <c r="Z29" s="73"/>
      <c r="AA29" s="40">
        <v>1</v>
      </c>
    </row>
    <row r="30" spans="1:27" s="40" customFormat="1">
      <c r="A30" s="66" t="s">
        <v>33</v>
      </c>
      <c r="B30" s="82">
        <f t="shared" si="1"/>
        <v>2</v>
      </c>
      <c r="C30" s="68" t="s">
        <v>39</v>
      </c>
      <c r="D30" s="78"/>
      <c r="E30" s="68" t="s">
        <v>269</v>
      </c>
      <c r="F30" s="68"/>
      <c r="G30" s="1"/>
      <c r="H30" s="105" t="s">
        <v>270</v>
      </c>
      <c r="I30" s="105" t="s">
        <v>271</v>
      </c>
      <c r="J30" s="1" t="s">
        <v>271</v>
      </c>
      <c r="K30" s="67" t="s">
        <v>206</v>
      </c>
      <c r="L30" s="67" t="s">
        <v>206</v>
      </c>
      <c r="M30" s="1" t="s">
        <v>265</v>
      </c>
      <c r="N30" s="1" t="s">
        <v>265</v>
      </c>
      <c r="O30" s="1" t="s">
        <v>265</v>
      </c>
      <c r="P30" s="67" t="s">
        <v>681</v>
      </c>
      <c r="Q30" s="222" t="s">
        <v>910</v>
      </c>
      <c r="R30" s="222" t="s">
        <v>910</v>
      </c>
      <c r="S30" s="222" t="s">
        <v>910</v>
      </c>
      <c r="T30" s="222" t="s">
        <v>910</v>
      </c>
      <c r="U30" s="222" t="s">
        <v>910</v>
      </c>
      <c r="V30" s="69">
        <v>44092</v>
      </c>
      <c r="W30" s="70" t="s">
        <v>857</v>
      </c>
      <c r="X30" s="70" t="s">
        <v>858</v>
      </c>
      <c r="Y30" s="71"/>
      <c r="Z30" s="73"/>
      <c r="AA30" s="40">
        <v>1</v>
      </c>
    </row>
    <row r="31" spans="1:27" s="40" customFormat="1" ht="13.5">
      <c r="A31" s="66" t="s">
        <v>38</v>
      </c>
      <c r="B31" s="82">
        <f t="shared" si="1"/>
        <v>3</v>
      </c>
      <c r="C31" s="68" t="s">
        <v>39</v>
      </c>
      <c r="D31" s="217" t="s">
        <v>906</v>
      </c>
      <c r="E31" s="68" t="s">
        <v>272</v>
      </c>
      <c r="F31" s="68"/>
      <c r="G31" s="1"/>
      <c r="H31" s="105" t="s">
        <v>273</v>
      </c>
      <c r="I31" s="1" t="s">
        <v>265</v>
      </c>
      <c r="J31" s="105" t="s">
        <v>274</v>
      </c>
      <c r="K31" s="67" t="s">
        <v>206</v>
      </c>
      <c r="L31" s="67" t="s">
        <v>206</v>
      </c>
      <c r="M31" s="1" t="s">
        <v>265</v>
      </c>
      <c r="N31" s="1" t="s">
        <v>265</v>
      </c>
      <c r="O31" s="1" t="s">
        <v>265</v>
      </c>
      <c r="P31" s="67" t="s">
        <v>681</v>
      </c>
      <c r="Q31" s="123"/>
      <c r="R31" s="123"/>
      <c r="S31" s="123"/>
      <c r="T31" s="123"/>
      <c r="U31" s="123"/>
      <c r="V31" s="69">
        <v>44092</v>
      </c>
      <c r="W31" s="70" t="s">
        <v>908</v>
      </c>
      <c r="X31" s="70" t="s">
        <v>858</v>
      </c>
      <c r="Y31" s="71"/>
      <c r="Z31" s="220" t="s">
        <v>921</v>
      </c>
      <c r="AA31" s="40">
        <v>1</v>
      </c>
    </row>
    <row r="32" spans="1:27" s="40" customFormat="1">
      <c r="A32" s="66" t="s">
        <v>38</v>
      </c>
      <c r="B32" s="82">
        <f t="shared" si="1"/>
        <v>4</v>
      </c>
      <c r="C32" s="68" t="s">
        <v>39</v>
      </c>
      <c r="D32" s="78"/>
      <c r="E32" s="68" t="s">
        <v>763</v>
      </c>
      <c r="F32" s="68"/>
      <c r="G32" s="1"/>
      <c r="H32" s="1" t="s">
        <v>265</v>
      </c>
      <c r="I32" s="105" t="s">
        <v>763</v>
      </c>
      <c r="J32" s="1" t="s">
        <v>265</v>
      </c>
      <c r="K32" s="67" t="s">
        <v>206</v>
      </c>
      <c r="L32" s="67" t="s">
        <v>206</v>
      </c>
      <c r="M32" s="105" t="s">
        <v>763</v>
      </c>
      <c r="N32" s="1" t="s">
        <v>265</v>
      </c>
      <c r="O32" s="105" t="s">
        <v>763</v>
      </c>
      <c r="P32" s="67" t="s">
        <v>681</v>
      </c>
      <c r="Q32" s="222" t="s">
        <v>910</v>
      </c>
      <c r="R32" s="222" t="s">
        <v>910</v>
      </c>
      <c r="S32" s="222" t="s">
        <v>910</v>
      </c>
      <c r="T32" s="222" t="s">
        <v>910</v>
      </c>
      <c r="U32" s="222" t="s">
        <v>910</v>
      </c>
      <c r="V32" s="69">
        <v>44092</v>
      </c>
      <c r="W32" s="70" t="s">
        <v>857</v>
      </c>
      <c r="X32" s="70" t="s">
        <v>858</v>
      </c>
      <c r="Y32" s="71"/>
      <c r="Z32" s="72"/>
      <c r="AA32" s="40">
        <v>1</v>
      </c>
    </row>
    <row r="33" spans="1:27" s="40" customFormat="1">
      <c r="A33" s="66" t="s">
        <v>38</v>
      </c>
      <c r="B33" s="82">
        <f t="shared" si="1"/>
        <v>5</v>
      </c>
      <c r="C33" s="68" t="s">
        <v>39</v>
      </c>
      <c r="D33" s="78"/>
      <c r="E33" s="68"/>
      <c r="F33" s="68" t="s">
        <v>762</v>
      </c>
      <c r="G33" s="1"/>
      <c r="H33" s="1" t="s">
        <v>265</v>
      </c>
      <c r="I33" s="1" t="s">
        <v>265</v>
      </c>
      <c r="J33" s="1" t="s">
        <v>265</v>
      </c>
      <c r="K33" s="67" t="s">
        <v>206</v>
      </c>
      <c r="L33" s="67" t="s">
        <v>206</v>
      </c>
      <c r="M33" s="105" t="s">
        <v>227</v>
      </c>
      <c r="N33" s="105" t="s">
        <v>228</v>
      </c>
      <c r="O33" s="1" t="s">
        <v>265</v>
      </c>
      <c r="P33" s="67" t="s">
        <v>681</v>
      </c>
      <c r="Q33" s="222" t="s">
        <v>910</v>
      </c>
      <c r="R33" s="222" t="s">
        <v>910</v>
      </c>
      <c r="S33" s="222" t="s">
        <v>910</v>
      </c>
      <c r="T33" s="222" t="s">
        <v>910</v>
      </c>
      <c r="U33" s="222" t="s">
        <v>910</v>
      </c>
      <c r="V33" s="69">
        <v>44092</v>
      </c>
      <c r="W33" s="70" t="s">
        <v>857</v>
      </c>
      <c r="X33" s="70" t="s">
        <v>858</v>
      </c>
      <c r="Y33" s="71"/>
      <c r="Z33" s="72"/>
      <c r="AA33" s="40">
        <v>1</v>
      </c>
    </row>
    <row r="34" spans="1:27" s="40" customFormat="1">
      <c r="A34" s="66" t="s">
        <v>38</v>
      </c>
      <c r="B34" s="82">
        <f t="shared" si="1"/>
        <v>6</v>
      </c>
      <c r="C34" s="68" t="s">
        <v>39</v>
      </c>
      <c r="D34" s="78"/>
      <c r="E34" s="68"/>
      <c r="F34" s="68" t="s">
        <v>764</v>
      </c>
      <c r="G34" s="1"/>
      <c r="H34" s="1" t="s">
        <v>265</v>
      </c>
      <c r="I34" s="1" t="s">
        <v>265</v>
      </c>
      <c r="J34" s="1" t="s">
        <v>265</v>
      </c>
      <c r="K34" s="67" t="s">
        <v>206</v>
      </c>
      <c r="L34" s="67" t="s">
        <v>206</v>
      </c>
      <c r="M34" s="105" t="s">
        <v>764</v>
      </c>
      <c r="N34" s="1" t="s">
        <v>265</v>
      </c>
      <c r="O34" s="1" t="s">
        <v>265</v>
      </c>
      <c r="P34" s="67" t="s">
        <v>681</v>
      </c>
      <c r="Q34" s="123"/>
      <c r="R34" s="123"/>
      <c r="S34" s="123"/>
      <c r="T34" s="123"/>
      <c r="U34" s="123"/>
      <c r="V34" s="69">
        <v>44103</v>
      </c>
      <c r="W34" s="70" t="s">
        <v>857</v>
      </c>
      <c r="X34" s="70" t="s">
        <v>858</v>
      </c>
      <c r="Y34" s="71"/>
      <c r="Z34" s="72"/>
      <c r="AA34" s="40">
        <v>1</v>
      </c>
    </row>
    <row r="35" spans="1:27" s="40" customFormat="1">
      <c r="A35" s="66" t="s">
        <v>38</v>
      </c>
      <c r="B35" s="82">
        <f t="shared" si="1"/>
        <v>7</v>
      </c>
      <c r="C35" s="68" t="s">
        <v>39</v>
      </c>
      <c r="D35" s="78"/>
      <c r="E35" s="68"/>
      <c r="F35" s="68" t="s">
        <v>765</v>
      </c>
      <c r="G35" s="1"/>
      <c r="H35" s="1" t="s">
        <v>265</v>
      </c>
      <c r="I35" s="1" t="s">
        <v>265</v>
      </c>
      <c r="J35" s="1" t="s">
        <v>265</v>
      </c>
      <c r="K35" s="67" t="s">
        <v>206</v>
      </c>
      <c r="L35" s="67" t="s">
        <v>206</v>
      </c>
      <c r="M35" s="1" t="s">
        <v>265</v>
      </c>
      <c r="N35" s="105" t="s">
        <v>765</v>
      </c>
      <c r="O35" s="1" t="s">
        <v>265</v>
      </c>
      <c r="P35" s="67" t="s">
        <v>681</v>
      </c>
      <c r="Q35" s="222" t="s">
        <v>910</v>
      </c>
      <c r="R35" s="222" t="s">
        <v>910</v>
      </c>
      <c r="S35" s="222" t="s">
        <v>910</v>
      </c>
      <c r="T35" s="222" t="s">
        <v>910</v>
      </c>
      <c r="U35" s="222" t="s">
        <v>910</v>
      </c>
      <c r="V35" s="69">
        <v>44092</v>
      </c>
      <c r="W35" s="70" t="s">
        <v>857</v>
      </c>
      <c r="X35" s="70" t="s">
        <v>858</v>
      </c>
      <c r="Y35" s="71"/>
      <c r="Z35" s="72"/>
      <c r="AA35" s="40">
        <v>1</v>
      </c>
    </row>
    <row r="36" spans="1:27" s="40" customFormat="1" ht="13.5">
      <c r="A36" s="66" t="s">
        <v>38</v>
      </c>
      <c r="B36" s="82">
        <f t="shared" si="1"/>
        <v>8</v>
      </c>
      <c r="C36" s="68" t="s">
        <v>39</v>
      </c>
      <c r="D36" s="217" t="s">
        <v>906</v>
      </c>
      <c r="E36" s="68"/>
      <c r="F36" s="68"/>
      <c r="G36" s="1" t="s">
        <v>275</v>
      </c>
      <c r="H36" s="1" t="s">
        <v>265</v>
      </c>
      <c r="I36" s="1" t="s">
        <v>265</v>
      </c>
      <c r="J36" s="1" t="s">
        <v>265</v>
      </c>
      <c r="K36" s="67" t="s">
        <v>206</v>
      </c>
      <c r="L36" s="67" t="s">
        <v>206</v>
      </c>
      <c r="M36" s="1" t="s">
        <v>265</v>
      </c>
      <c r="N36" s="1" t="s">
        <v>265</v>
      </c>
      <c r="O36" s="105" t="s">
        <v>275</v>
      </c>
      <c r="P36" s="67" t="s">
        <v>681</v>
      </c>
      <c r="Q36" s="222" t="s">
        <v>910</v>
      </c>
      <c r="R36" s="222" t="s">
        <v>910</v>
      </c>
      <c r="S36" s="222" t="s">
        <v>910</v>
      </c>
      <c r="T36" s="222" t="s">
        <v>910</v>
      </c>
      <c r="U36" s="222" t="s">
        <v>910</v>
      </c>
      <c r="V36" s="69">
        <v>44097</v>
      </c>
      <c r="W36" s="70" t="s">
        <v>908</v>
      </c>
      <c r="X36" s="70" t="s">
        <v>858</v>
      </c>
      <c r="Y36" s="71"/>
      <c r="Z36" s="220" t="s">
        <v>913</v>
      </c>
      <c r="AA36" s="40">
        <v>1</v>
      </c>
    </row>
    <row r="37" spans="1:27" s="40" customFormat="1">
      <c r="A37" s="66" t="s">
        <v>38</v>
      </c>
      <c r="B37" s="82">
        <f t="shared" si="1"/>
        <v>9</v>
      </c>
      <c r="C37" s="68" t="s">
        <v>39</v>
      </c>
      <c r="D37" s="78"/>
      <c r="E37" s="68"/>
      <c r="F37" s="68"/>
      <c r="G37" s="1" t="s">
        <v>276</v>
      </c>
      <c r="H37" s="1" t="s">
        <v>265</v>
      </c>
      <c r="I37" s="1" t="s">
        <v>265</v>
      </c>
      <c r="J37" s="1" t="s">
        <v>265</v>
      </c>
      <c r="K37" s="67" t="s">
        <v>206</v>
      </c>
      <c r="L37" s="67" t="s">
        <v>206</v>
      </c>
      <c r="M37" s="1" t="s">
        <v>265</v>
      </c>
      <c r="N37" s="1" t="s">
        <v>265</v>
      </c>
      <c r="O37" s="105" t="s">
        <v>277</v>
      </c>
      <c r="P37" s="67" t="s">
        <v>681</v>
      </c>
      <c r="Q37" s="222" t="s">
        <v>910</v>
      </c>
      <c r="R37" s="222" t="s">
        <v>910</v>
      </c>
      <c r="S37" s="222" t="s">
        <v>910</v>
      </c>
      <c r="T37" s="222" t="s">
        <v>910</v>
      </c>
      <c r="U37" s="222" t="s">
        <v>910</v>
      </c>
      <c r="V37" s="69">
        <v>44092</v>
      </c>
      <c r="W37" s="70" t="s">
        <v>857</v>
      </c>
      <c r="X37" s="70" t="s">
        <v>858</v>
      </c>
      <c r="Y37" s="71"/>
      <c r="Z37" s="72"/>
      <c r="AA37" s="40">
        <v>1</v>
      </c>
    </row>
    <row r="38" spans="1:27" s="40" customFormat="1" ht="13.5">
      <c r="A38" s="66" t="s">
        <v>38</v>
      </c>
      <c r="B38" s="82">
        <f t="shared" si="1"/>
        <v>10</v>
      </c>
      <c r="C38" s="68" t="s">
        <v>39</v>
      </c>
      <c r="D38" s="217" t="s">
        <v>906</v>
      </c>
      <c r="E38" s="68"/>
      <c r="F38" s="68"/>
      <c r="G38" s="1" t="s">
        <v>766</v>
      </c>
      <c r="H38" s="1" t="s">
        <v>265</v>
      </c>
      <c r="I38" s="1" t="s">
        <v>265</v>
      </c>
      <c r="J38" s="1" t="s">
        <v>265</v>
      </c>
      <c r="K38" s="67" t="s">
        <v>206</v>
      </c>
      <c r="L38" s="67" t="s">
        <v>206</v>
      </c>
      <c r="M38" s="1" t="s">
        <v>265</v>
      </c>
      <c r="N38" s="1" t="s">
        <v>265</v>
      </c>
      <c r="O38" s="105" t="s">
        <v>278</v>
      </c>
      <c r="P38" s="67" t="s">
        <v>681</v>
      </c>
      <c r="Q38" s="222" t="s">
        <v>910</v>
      </c>
      <c r="R38" s="222" t="s">
        <v>910</v>
      </c>
      <c r="S38" s="222" t="s">
        <v>910</v>
      </c>
      <c r="T38" s="222" t="s">
        <v>910</v>
      </c>
      <c r="U38" s="222" t="s">
        <v>910</v>
      </c>
      <c r="V38" s="69">
        <v>44097</v>
      </c>
      <c r="W38" s="70" t="s">
        <v>908</v>
      </c>
      <c r="X38" s="70" t="s">
        <v>858</v>
      </c>
      <c r="Y38" s="71"/>
      <c r="Z38" s="220" t="s">
        <v>913</v>
      </c>
      <c r="AA38" s="40">
        <v>1</v>
      </c>
    </row>
    <row r="39" spans="1:27" s="40" customFormat="1" ht="15.75" thickBot="1">
      <c r="A39" s="66" t="s">
        <v>38</v>
      </c>
      <c r="B39" s="82">
        <f t="shared" si="1"/>
        <v>11</v>
      </c>
      <c r="C39" s="68" t="s">
        <v>39</v>
      </c>
      <c r="D39" s="78"/>
      <c r="E39" s="68"/>
      <c r="F39" s="68"/>
      <c r="G39" s="1" t="s">
        <v>767</v>
      </c>
      <c r="H39" s="1" t="s">
        <v>265</v>
      </c>
      <c r="I39" s="1" t="s">
        <v>265</v>
      </c>
      <c r="J39" s="1" t="s">
        <v>265</v>
      </c>
      <c r="K39" s="67" t="s">
        <v>206</v>
      </c>
      <c r="L39" s="67" t="s">
        <v>206</v>
      </c>
      <c r="M39" s="1" t="s">
        <v>265</v>
      </c>
      <c r="N39" s="1" t="s">
        <v>265</v>
      </c>
      <c r="O39" s="105" t="s">
        <v>279</v>
      </c>
      <c r="P39" s="67" t="s">
        <v>681</v>
      </c>
      <c r="Q39" s="222"/>
      <c r="R39" s="222"/>
      <c r="S39" s="222"/>
      <c r="T39" s="222"/>
      <c r="U39" s="222"/>
      <c r="V39" s="69">
        <v>44102</v>
      </c>
      <c r="W39" s="70" t="s">
        <v>857</v>
      </c>
      <c r="X39" s="70" t="s">
        <v>858</v>
      </c>
      <c r="Y39" s="71"/>
      <c r="Z39" s="72"/>
      <c r="AA39" s="40">
        <v>1</v>
      </c>
    </row>
    <row r="40" spans="1:27" s="40" customFormat="1" ht="19.5" thickTop="1">
      <c r="A40" s="60">
        <v>5</v>
      </c>
      <c r="B40" s="81"/>
      <c r="C40" s="81"/>
      <c r="D40" s="61"/>
      <c r="E40" s="109" t="s">
        <v>280</v>
      </c>
      <c r="F40" s="104"/>
      <c r="G40" s="109"/>
      <c r="H40" s="110"/>
      <c r="I40" s="110"/>
      <c r="J40" s="110"/>
      <c r="K40" s="110"/>
      <c r="L40" s="110"/>
      <c r="M40" s="110"/>
      <c r="N40" s="110"/>
      <c r="O40" s="110"/>
      <c r="P40" s="110"/>
      <c r="Q40" s="86"/>
      <c r="R40" s="86"/>
      <c r="S40" s="86"/>
      <c r="T40" s="86"/>
      <c r="U40" s="86"/>
      <c r="V40" s="63"/>
      <c r="W40" s="64"/>
      <c r="X40" s="64"/>
      <c r="Y40" s="64"/>
      <c r="Z40" s="65"/>
    </row>
    <row r="41" spans="1:27" s="40" customFormat="1" ht="34.9" customHeight="1">
      <c r="A41" s="66" t="s">
        <v>33</v>
      </c>
      <c r="B41" s="82">
        <f>ROW()-ROW($A$40)</f>
        <v>1</v>
      </c>
      <c r="C41" s="68" t="s">
        <v>47</v>
      </c>
      <c r="D41" s="217" t="s">
        <v>906</v>
      </c>
      <c r="E41" s="269" t="s">
        <v>281</v>
      </c>
      <c r="F41" s="270"/>
      <c r="G41" s="271"/>
      <c r="H41" s="113"/>
      <c r="I41" s="113"/>
      <c r="J41" s="113"/>
      <c r="K41" s="114"/>
      <c r="L41" s="114"/>
      <c r="M41" s="113"/>
      <c r="N41" s="113"/>
      <c r="O41" s="113"/>
      <c r="P41" s="67" t="s">
        <v>768</v>
      </c>
      <c r="Q41" s="123"/>
      <c r="R41" s="123"/>
      <c r="S41" s="123"/>
      <c r="T41" s="123"/>
      <c r="U41" s="123"/>
      <c r="V41" s="69">
        <v>44092</v>
      </c>
      <c r="W41" s="70" t="s">
        <v>908</v>
      </c>
      <c r="X41" s="70" t="s">
        <v>858</v>
      </c>
      <c r="Y41" s="71"/>
      <c r="Z41" s="73"/>
      <c r="AA41" s="40">
        <v>1</v>
      </c>
    </row>
    <row r="42" spans="1:27" s="40" customFormat="1">
      <c r="A42" s="66" t="s">
        <v>33</v>
      </c>
      <c r="B42" s="82">
        <f t="shared" ref="B42:B45" si="2">ROW()-ROW($A$40)</f>
        <v>2</v>
      </c>
      <c r="C42" s="68" t="s">
        <v>47</v>
      </c>
      <c r="D42" s="217" t="s">
        <v>906</v>
      </c>
      <c r="E42" s="269" t="s">
        <v>282</v>
      </c>
      <c r="F42" s="270"/>
      <c r="G42" s="271"/>
      <c r="H42" s="113"/>
      <c r="I42" s="113"/>
      <c r="J42" s="113"/>
      <c r="K42" s="114"/>
      <c r="L42" s="114"/>
      <c r="M42" s="113"/>
      <c r="N42" s="113"/>
      <c r="O42" s="113"/>
      <c r="P42" s="67" t="s">
        <v>681</v>
      </c>
      <c r="Q42" s="123"/>
      <c r="R42" s="123"/>
      <c r="S42" s="123"/>
      <c r="T42" s="123"/>
      <c r="U42" s="123"/>
      <c r="V42" s="69">
        <v>44092</v>
      </c>
      <c r="W42" s="70" t="s">
        <v>908</v>
      </c>
      <c r="X42" s="70" t="s">
        <v>858</v>
      </c>
      <c r="Y42" s="71"/>
      <c r="Z42" s="73"/>
      <c r="AA42" s="40">
        <v>1</v>
      </c>
    </row>
    <row r="43" spans="1:27" s="40" customFormat="1">
      <c r="A43" s="66" t="s">
        <v>33</v>
      </c>
      <c r="B43" s="82">
        <f t="shared" si="2"/>
        <v>3</v>
      </c>
      <c r="C43" s="68" t="s">
        <v>47</v>
      </c>
      <c r="D43" s="217" t="s">
        <v>906</v>
      </c>
      <c r="E43" s="269" t="s">
        <v>283</v>
      </c>
      <c r="F43" s="270"/>
      <c r="G43" s="271"/>
      <c r="H43" s="113"/>
      <c r="I43" s="113"/>
      <c r="J43" s="113"/>
      <c r="K43" s="114"/>
      <c r="L43" s="114"/>
      <c r="M43" s="113"/>
      <c r="N43" s="113"/>
      <c r="O43" s="113"/>
      <c r="P43" s="67" t="s">
        <v>681</v>
      </c>
      <c r="Q43" s="123"/>
      <c r="R43" s="123"/>
      <c r="S43" s="123"/>
      <c r="T43" s="123"/>
      <c r="U43" s="123"/>
      <c r="V43" s="69">
        <v>44091</v>
      </c>
      <c r="W43" s="70" t="s">
        <v>908</v>
      </c>
      <c r="X43" s="70" t="s">
        <v>858</v>
      </c>
      <c r="Y43" s="71"/>
      <c r="Z43" s="73"/>
      <c r="AA43" s="40">
        <v>1</v>
      </c>
    </row>
    <row r="44" spans="1:27" s="40" customFormat="1" ht="15" customHeight="1">
      <c r="A44" s="66" t="s">
        <v>38</v>
      </c>
      <c r="B44" s="82">
        <f t="shared" si="2"/>
        <v>4</v>
      </c>
      <c r="C44" s="68" t="s">
        <v>47</v>
      </c>
      <c r="D44" s="78"/>
      <c r="E44" s="269" t="s">
        <v>284</v>
      </c>
      <c r="F44" s="270"/>
      <c r="G44" s="271"/>
      <c r="H44" s="113"/>
      <c r="I44" s="113"/>
      <c r="J44" s="113"/>
      <c r="K44" s="114"/>
      <c r="L44" s="114"/>
      <c r="M44" s="113"/>
      <c r="N44" s="113"/>
      <c r="O44" s="113"/>
      <c r="P44" s="67" t="s">
        <v>681</v>
      </c>
      <c r="Q44" s="222"/>
      <c r="R44" s="222"/>
      <c r="S44" s="222"/>
      <c r="T44" s="222"/>
      <c r="U44" s="222"/>
      <c r="V44" s="69">
        <v>44092</v>
      </c>
      <c r="W44" s="70" t="s">
        <v>857</v>
      </c>
      <c r="X44" s="70" t="s">
        <v>858</v>
      </c>
      <c r="Y44" s="71" t="s">
        <v>922</v>
      </c>
      <c r="Z44" s="72" t="s">
        <v>928</v>
      </c>
      <c r="AA44" s="40">
        <v>1</v>
      </c>
    </row>
    <row r="45" spans="1:27" s="40" customFormat="1" ht="15.75" thickBot="1">
      <c r="A45" s="66" t="s">
        <v>38</v>
      </c>
      <c r="B45" s="82">
        <f t="shared" si="2"/>
        <v>5</v>
      </c>
      <c r="C45" s="68" t="s">
        <v>47</v>
      </c>
      <c r="D45" s="78"/>
      <c r="E45" s="269" t="s">
        <v>674</v>
      </c>
      <c r="F45" s="270"/>
      <c r="G45" s="271"/>
      <c r="H45" s="105" t="s">
        <v>769</v>
      </c>
      <c r="I45" s="113" t="s">
        <v>285</v>
      </c>
      <c r="J45" s="113" t="s">
        <v>285</v>
      </c>
      <c r="K45" s="67" t="s">
        <v>206</v>
      </c>
      <c r="L45" s="67" t="s">
        <v>206</v>
      </c>
      <c r="M45" s="105" t="s">
        <v>769</v>
      </c>
      <c r="N45" s="113" t="s">
        <v>285</v>
      </c>
      <c r="O45" s="105" t="s">
        <v>769</v>
      </c>
      <c r="P45" s="67" t="s">
        <v>923</v>
      </c>
      <c r="Q45" s="222"/>
      <c r="R45" s="222"/>
      <c r="S45" s="222"/>
      <c r="T45" s="222"/>
      <c r="U45" s="222"/>
      <c r="V45" s="69">
        <v>44092</v>
      </c>
      <c r="W45" s="70" t="s">
        <v>857</v>
      </c>
      <c r="X45" s="70" t="s">
        <v>858</v>
      </c>
      <c r="Y45" s="71"/>
      <c r="Z45" s="72"/>
      <c r="AA45" s="40">
        <v>1</v>
      </c>
    </row>
    <row r="46" spans="1:27" s="40" customFormat="1" ht="19.5" thickTop="1">
      <c r="A46" s="60">
        <v>6</v>
      </c>
      <c r="B46" s="81"/>
      <c r="C46" s="81"/>
      <c r="D46" s="61"/>
      <c r="E46" s="109" t="s">
        <v>752</v>
      </c>
      <c r="F46" s="104"/>
      <c r="G46" s="109"/>
      <c r="H46" s="110"/>
      <c r="I46" s="110"/>
      <c r="J46" s="110"/>
      <c r="K46" s="110"/>
      <c r="L46" s="110"/>
      <c r="M46" s="110"/>
      <c r="N46" s="110"/>
      <c r="O46" s="110"/>
      <c r="P46" s="110"/>
      <c r="Q46" s="86"/>
      <c r="R46" s="86"/>
      <c r="S46" s="86"/>
      <c r="T46" s="86"/>
      <c r="U46" s="86"/>
      <c r="V46" s="63"/>
      <c r="W46" s="64"/>
      <c r="X46" s="64"/>
      <c r="Y46" s="64"/>
      <c r="Z46" s="65"/>
    </row>
    <row r="47" spans="1:27" s="40" customFormat="1" ht="34.9" customHeight="1" thickBot="1">
      <c r="A47" s="66" t="s">
        <v>33</v>
      </c>
      <c r="B47" s="82">
        <f>ROW()-ROW($A$46)</f>
        <v>1</v>
      </c>
      <c r="C47" s="68" t="s">
        <v>39</v>
      </c>
      <c r="D47" s="78"/>
      <c r="E47" s="269" t="s">
        <v>770</v>
      </c>
      <c r="F47" s="270"/>
      <c r="G47" s="271"/>
      <c r="H47" s="185"/>
      <c r="I47" s="185"/>
      <c r="J47" s="185"/>
      <c r="K47" s="186"/>
      <c r="L47" s="186"/>
      <c r="M47" s="185"/>
      <c r="N47" s="185"/>
      <c r="O47" s="185"/>
      <c r="P47" s="67" t="s">
        <v>760</v>
      </c>
      <c r="Q47" s="187"/>
      <c r="R47" s="187"/>
      <c r="S47" s="187"/>
      <c r="T47" s="187"/>
      <c r="U47" s="187"/>
      <c r="V47" s="69">
        <v>44106</v>
      </c>
      <c r="W47" s="70" t="s">
        <v>929</v>
      </c>
      <c r="X47" s="70" t="s">
        <v>858</v>
      </c>
      <c r="Y47" s="71"/>
      <c r="Z47" s="73"/>
      <c r="AA47" s="40">
        <v>1</v>
      </c>
    </row>
    <row r="48" spans="1:27" s="52" customFormat="1" ht="15.75" thickTop="1">
      <c r="A48" s="74"/>
      <c r="B48" s="83"/>
      <c r="C48" s="8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83"/>
      <c r="R48" s="83"/>
      <c r="S48" s="83"/>
      <c r="T48" s="83"/>
      <c r="U48" s="83"/>
      <c r="V48" s="75"/>
      <c r="W48" s="74"/>
      <c r="X48" s="76"/>
      <c r="Y48" s="74"/>
      <c r="Z48" s="74"/>
    </row>
  </sheetData>
  <dataConsolidate/>
  <mergeCells count="20">
    <mergeCell ref="W5:X5"/>
    <mergeCell ref="Y5:Y6"/>
    <mergeCell ref="Z5:Z6"/>
    <mergeCell ref="Q5:R5"/>
    <mergeCell ref="A5:A6"/>
    <mergeCell ref="B5:B6"/>
    <mergeCell ref="C5:C6"/>
    <mergeCell ref="D5:D6"/>
    <mergeCell ref="E5:G5"/>
    <mergeCell ref="V5:V6"/>
    <mergeCell ref="H5:L5"/>
    <mergeCell ref="M5:N5"/>
    <mergeCell ref="P5:P6"/>
    <mergeCell ref="S5:U5"/>
    <mergeCell ref="E41:G41"/>
    <mergeCell ref="E43:G43"/>
    <mergeCell ref="E47:G47"/>
    <mergeCell ref="E45:G45"/>
    <mergeCell ref="E42:G42"/>
    <mergeCell ref="E44:G44"/>
  </mergeCells>
  <phoneticPr fontId="2"/>
  <conditionalFormatting sqref="B7:B30 B43:B45">
    <cfRule type="expression" dxfId="644" priority="366">
      <formula>$A7="SKIP_NEW"</formula>
    </cfRule>
    <cfRule type="expression" dxfId="643" priority="367">
      <formula>$AD7=1</formula>
    </cfRule>
    <cfRule type="expression" dxfId="642" priority="368">
      <formula>$AC7=1</formula>
    </cfRule>
    <cfRule type="expression" dxfId="641" priority="369">
      <formula>$AB7=1</formula>
    </cfRule>
    <cfRule type="expression" dxfId="640" priority="370">
      <formula>$AA7=1</formula>
    </cfRule>
  </conditionalFormatting>
  <conditionalFormatting sqref="B35">
    <cfRule type="expression" dxfId="639" priority="76">
      <formula>$A35="SKIP_NEW"</formula>
    </cfRule>
    <cfRule type="expression" dxfId="638" priority="77">
      <formula>$AD35=1</formula>
    </cfRule>
    <cfRule type="expression" dxfId="637" priority="78">
      <formula>$AC35=1</formula>
    </cfRule>
    <cfRule type="expression" dxfId="636" priority="79">
      <formula>$AB35=1</formula>
    </cfRule>
    <cfRule type="expression" dxfId="635" priority="80">
      <formula>$AA35=1</formula>
    </cfRule>
  </conditionalFormatting>
  <conditionalFormatting sqref="B34">
    <cfRule type="expression" dxfId="634" priority="71">
      <formula>$A34="SKIP_NEW"</formula>
    </cfRule>
    <cfRule type="expression" dxfId="633" priority="72">
      <formula>$AD34=1</formula>
    </cfRule>
    <cfRule type="expression" dxfId="632" priority="73">
      <formula>$AC34=1</formula>
    </cfRule>
    <cfRule type="expression" dxfId="631" priority="74">
      <formula>$AB34=1</formula>
    </cfRule>
    <cfRule type="expression" dxfId="630" priority="75">
      <formula>$AA34=1</formula>
    </cfRule>
  </conditionalFormatting>
  <conditionalFormatting sqref="B33">
    <cfRule type="expression" dxfId="629" priority="66">
      <formula>$A33="SKIP_NEW"</formula>
    </cfRule>
    <cfRule type="expression" dxfId="628" priority="67">
      <formula>$AD33=1</formula>
    </cfRule>
    <cfRule type="expression" dxfId="627" priority="68">
      <formula>$AC33=1</formula>
    </cfRule>
    <cfRule type="expression" dxfId="626" priority="69">
      <formula>$AB33=1</formula>
    </cfRule>
    <cfRule type="expression" dxfId="625" priority="70">
      <formula>$AA33=1</formula>
    </cfRule>
  </conditionalFormatting>
  <conditionalFormatting sqref="B32">
    <cfRule type="expression" dxfId="624" priority="61">
      <formula>$A32="SKIP_NEW"</formula>
    </cfRule>
    <cfRule type="expression" dxfId="623" priority="62">
      <formula>$AD32=1</formula>
    </cfRule>
    <cfRule type="expression" dxfId="622" priority="63">
      <formula>$AC32=1</formula>
    </cfRule>
    <cfRule type="expression" dxfId="621" priority="64">
      <formula>$AB32=1</formula>
    </cfRule>
    <cfRule type="expression" dxfId="620" priority="65">
      <formula>$AA32=1</formula>
    </cfRule>
  </conditionalFormatting>
  <conditionalFormatting sqref="B31">
    <cfRule type="expression" dxfId="619" priority="56">
      <formula>$A31="SKIP_NEW"</formula>
    </cfRule>
    <cfRule type="expression" dxfId="618" priority="57">
      <formula>$AD31=1</formula>
    </cfRule>
    <cfRule type="expression" dxfId="617" priority="58">
      <formula>$AC31=1</formula>
    </cfRule>
    <cfRule type="expression" dxfId="616" priority="59">
      <formula>$AB31=1</formula>
    </cfRule>
    <cfRule type="expression" dxfId="615" priority="60">
      <formula>$AA31=1</formula>
    </cfRule>
  </conditionalFormatting>
  <conditionalFormatting sqref="B39">
    <cfRule type="expression" dxfId="614" priority="51">
      <formula>$A39="SKIP_NEW"</formula>
    </cfRule>
    <cfRule type="expression" dxfId="613" priority="52">
      <formula>$AD39=1</formula>
    </cfRule>
    <cfRule type="expression" dxfId="612" priority="53">
      <formula>$AC39=1</formula>
    </cfRule>
    <cfRule type="expression" dxfId="611" priority="54">
      <formula>$AB39=1</formula>
    </cfRule>
    <cfRule type="expression" dxfId="610" priority="55">
      <formula>$AA39=1</formula>
    </cfRule>
  </conditionalFormatting>
  <conditionalFormatting sqref="B38">
    <cfRule type="expression" dxfId="609" priority="46">
      <formula>$A38="SKIP_NEW"</formula>
    </cfRule>
    <cfRule type="expression" dxfId="608" priority="47">
      <formula>$AD38=1</formula>
    </cfRule>
    <cfRule type="expression" dxfId="607" priority="48">
      <formula>$AC38=1</formula>
    </cfRule>
    <cfRule type="expression" dxfId="606" priority="49">
      <formula>$AB38=1</formula>
    </cfRule>
    <cfRule type="expression" dxfId="605" priority="50">
      <formula>$AA38=1</formula>
    </cfRule>
  </conditionalFormatting>
  <conditionalFormatting sqref="B37">
    <cfRule type="expression" dxfId="604" priority="41">
      <formula>$A37="SKIP_NEW"</formula>
    </cfRule>
    <cfRule type="expression" dxfId="603" priority="42">
      <formula>$AD37=1</formula>
    </cfRule>
    <cfRule type="expression" dxfId="602" priority="43">
      <formula>$AC37=1</formula>
    </cfRule>
    <cfRule type="expression" dxfId="601" priority="44">
      <formula>$AB37=1</formula>
    </cfRule>
    <cfRule type="expression" dxfId="600" priority="45">
      <formula>$AA37=1</formula>
    </cfRule>
  </conditionalFormatting>
  <conditionalFormatting sqref="B36">
    <cfRule type="expression" dxfId="599" priority="36">
      <formula>$A36="SKIP_NEW"</formula>
    </cfRule>
    <cfRule type="expression" dxfId="598" priority="37">
      <formula>$AD36=1</formula>
    </cfRule>
    <cfRule type="expression" dxfId="597" priority="38">
      <formula>$AC36=1</formula>
    </cfRule>
    <cfRule type="expression" dxfId="596" priority="39">
      <formula>$AB36=1</formula>
    </cfRule>
    <cfRule type="expression" dxfId="595" priority="40">
      <formula>$AA36=1</formula>
    </cfRule>
  </conditionalFormatting>
  <conditionalFormatting sqref="B40:B41">
    <cfRule type="expression" dxfId="594" priority="31">
      <formula>$A40="SKIP_NEW"</formula>
    </cfRule>
    <cfRule type="expression" dxfId="593" priority="32">
      <formula>$AD40=1</formula>
    </cfRule>
    <cfRule type="expression" dxfId="592" priority="33">
      <formula>$AC40=1</formula>
    </cfRule>
    <cfRule type="expression" dxfId="591" priority="34">
      <formula>$AB40=1</formula>
    </cfRule>
    <cfRule type="expression" dxfId="590" priority="35">
      <formula>$AA40=1</formula>
    </cfRule>
  </conditionalFormatting>
  <conditionalFormatting sqref="B42">
    <cfRule type="expression" dxfId="589" priority="6">
      <formula>$A42="SKIP_NEW"</formula>
    </cfRule>
    <cfRule type="expression" dxfId="588" priority="7">
      <formula>$AD42=1</formula>
    </cfRule>
    <cfRule type="expression" dxfId="587" priority="8">
      <formula>$AC42=1</formula>
    </cfRule>
    <cfRule type="expression" dxfId="586" priority="9">
      <formula>$AB42=1</formula>
    </cfRule>
    <cfRule type="expression" dxfId="585" priority="10">
      <formula>$AA42=1</formula>
    </cfRule>
  </conditionalFormatting>
  <conditionalFormatting sqref="B46:B47">
    <cfRule type="expression" dxfId="584" priority="1">
      <formula>$A46="SKIP_NEW"</formula>
    </cfRule>
    <cfRule type="expression" dxfId="583" priority="2">
      <formula>$AD46=1</formula>
    </cfRule>
    <cfRule type="expression" dxfId="582" priority="3">
      <formula>$AC46=1</formula>
    </cfRule>
    <cfRule type="expression" dxfId="581" priority="4">
      <formula>$AB46=1</formula>
    </cfRule>
    <cfRule type="expression" dxfId="580" priority="5">
      <formula>$AA46=1</formula>
    </cfRule>
  </conditionalFormatting>
  <dataValidations count="4">
    <dataValidation type="list" allowBlank="1" showInputMessage="1" showErrorMessage="1" sqref="C8:C17 C23:C27 C19:C21 C29:C39 C41:C45 C47">
      <formula1>"正常,異常"</formula1>
    </dataValidation>
    <dataValidation showDropDown="1" showInputMessage="1" showErrorMessage="1" sqref="X46 X7 X22 X18 X28 X40"/>
    <dataValidation type="list" allowBlank="1" showInputMessage="1" showErrorMessage="1" sqref="X47 X8:X17 X23:X27 X19:X21 X41:X45 X29:X39">
      <formula1>"○,△,×,×→〇,－"</formula1>
    </dataValidation>
    <dataValidation type="list" allowBlank="1" showInputMessage="1" showErrorMessage="1" sqref="A23:A27 A19:A21 A8:A17 A29:A39 A41:A45 A47">
      <formula1>"NEW,SKIP_NEW,SKIP_OLD"</formula1>
      <formula2>0</formula2>
    </dataValidation>
  </dataValidations>
  <hyperlinks>
    <hyperlink ref="A1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U36"/>
  <sheetViews>
    <sheetView showGridLines="0" topLeftCell="E1" zoomScale="85" zoomScaleNormal="85" workbookViewId="0">
      <pane ySplit="6" topLeftCell="A13" activePane="bottomLeft" state="frozen"/>
      <selection activeCell="C39" sqref="C39"/>
      <selection pane="bottomLeft" activeCell="T10" sqref="T10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20.375" style="52" customWidth="1"/>
    <col min="6" max="6" width="17.125" style="52" customWidth="1"/>
    <col min="7" max="7" width="18.875" style="52" customWidth="1"/>
    <col min="8" max="8" width="42.25" style="52" customWidth="1"/>
    <col min="9" max="9" width="33.25" style="52" customWidth="1"/>
    <col min="10" max="10" width="9.5" style="52" customWidth="1"/>
    <col min="11" max="11" width="10.25" style="52" customWidth="1"/>
    <col min="12" max="12" width="10.5" style="52" customWidth="1"/>
    <col min="13" max="13" width="9.75" style="52" customWidth="1"/>
    <col min="14" max="14" width="13.25" style="52" customWidth="1"/>
    <col min="15" max="15" width="11.625" style="52" customWidth="1"/>
    <col min="16" max="16" width="13.625" style="52" customWidth="1"/>
    <col min="17" max="17" width="9.125" style="52" customWidth="1"/>
    <col min="18" max="18" width="12.875" style="52" customWidth="1"/>
    <col min="19" max="19" width="14.875" style="52" customWidth="1"/>
    <col min="20" max="20" width="9.125" style="77" customWidth="1"/>
    <col min="21" max="21" width="9.125" style="52" customWidth="1"/>
    <col min="22" max="22" width="9.125" style="55" customWidth="1"/>
    <col min="23" max="23" width="12.625" style="52" customWidth="1"/>
    <col min="24" max="24" width="30.625" style="52" customWidth="1"/>
    <col min="25" max="30" width="5.625" style="52" customWidth="1"/>
    <col min="31" max="1035" width="9.125" style="52" customWidth="1"/>
    <col min="1036" max="16384" width="9" style="42"/>
  </cols>
  <sheetData>
    <row r="1" spans="1:31" s="38" customFormat="1" ht="14.25" customHeight="1">
      <c r="A1" s="30" t="s">
        <v>14</v>
      </c>
      <c r="B1" s="31"/>
      <c r="C1" s="31"/>
      <c r="D1" s="32"/>
      <c r="E1" s="31"/>
      <c r="F1" s="31"/>
      <c r="G1" s="31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  <c r="U1" s="31"/>
      <c r="V1" s="36"/>
      <c r="W1" s="31"/>
      <c r="X1" s="37"/>
    </row>
    <row r="2" spans="1:31" s="40" customFormat="1" ht="12" customHeight="1">
      <c r="A2" s="39" t="s">
        <v>15</v>
      </c>
      <c r="B2" s="39" t="s">
        <v>16</v>
      </c>
      <c r="C2" s="39" t="s">
        <v>17</v>
      </c>
      <c r="D2" s="39" t="s">
        <v>18</v>
      </c>
      <c r="E2" s="36"/>
      <c r="F2" s="36"/>
      <c r="G2" s="36"/>
      <c r="T2" s="41"/>
      <c r="U2" s="36"/>
      <c r="V2" s="36"/>
      <c r="W2" s="36"/>
      <c r="X2" s="42"/>
      <c r="Y2" s="43" t="s">
        <v>223</v>
      </c>
      <c r="Z2" s="44"/>
      <c r="AA2" s="44"/>
      <c r="AB2" s="44"/>
      <c r="AC2" s="44"/>
      <c r="AD2" s="45" t="s">
        <v>5</v>
      </c>
    </row>
    <row r="3" spans="1:31" s="40" customFormat="1" ht="12" customHeight="1">
      <c r="A3" s="39">
        <f>COUNTIF(B7:B36,"&gt;0")</f>
        <v>24</v>
      </c>
      <c r="B3" s="39">
        <f>COUNTIF(A:A,"NEW")</f>
        <v>24</v>
      </c>
      <c r="C3" s="39">
        <f>COUNTIF(A:A,"SKIP_NEW")+COUNTIF(A:A,"SKIP_OLD")</f>
        <v>0</v>
      </c>
      <c r="D3" s="39">
        <f>COUNTIF(V:V,"○")+COUNTIF(V:V,"×→〇")</f>
        <v>23</v>
      </c>
      <c r="E3" s="36"/>
      <c r="F3" s="36"/>
      <c r="G3" s="36"/>
      <c r="T3" s="41"/>
      <c r="U3" s="36"/>
      <c r="V3" s="36"/>
      <c r="W3" s="36"/>
      <c r="X3" s="42"/>
      <c r="Y3" s="46">
        <f>SUM(Y7:Y36)</f>
        <v>24</v>
      </c>
      <c r="Z3" s="47">
        <f>SUM(Z7:Z36)</f>
        <v>0</v>
      </c>
      <c r="AA3" s="47">
        <f>SUM(AA7:AA36)</f>
        <v>0</v>
      </c>
      <c r="AB3" s="47">
        <f>SUM(AB7:AB36)</f>
        <v>0</v>
      </c>
      <c r="AC3" s="47">
        <f>SUM(AC7:AC36)</f>
        <v>0</v>
      </c>
      <c r="AD3" s="48">
        <f>SUM(Y3:AC3)</f>
        <v>24</v>
      </c>
      <c r="AE3" s="40" t="s">
        <v>19</v>
      </c>
    </row>
    <row r="4" spans="1:31" ht="12" customHeight="1">
      <c r="A4" s="49"/>
      <c r="B4" s="80"/>
      <c r="C4" s="50">
        <f>COUNTIF(A:A,"SKIP_NEW")</f>
        <v>0</v>
      </c>
      <c r="D4" s="51"/>
      <c r="E4" s="36"/>
      <c r="F4" s="36"/>
      <c r="G4" s="36"/>
      <c r="T4" s="41"/>
      <c r="U4" s="36"/>
      <c r="V4" s="36"/>
      <c r="W4" s="36"/>
      <c r="Y4" s="53">
        <f>SUMIF($V7:$V36,"○",Y7:Y36)+SUMIF($V7:$V36,"×→〇",Y7:Y36)</f>
        <v>23</v>
      </c>
      <c r="Z4" s="54">
        <f>SUMIF($V7:$V36,"○",Z7:Z36)+SUMIF($V7:$V36,"×→〇",Z7:Z36)</f>
        <v>0</v>
      </c>
      <c r="AA4" s="54">
        <f>SUMIF($V7:$V36,"○",AA7:AA36)+SUMIF($V7:$V36,"×→〇",AA7:AA36)</f>
        <v>0</v>
      </c>
      <c r="AB4" s="54">
        <f>SUMIF($V7:$V36,"○",AB7:AB36)+SUMIF($V7:$V36,"×→〇",AB7:AB36)</f>
        <v>0</v>
      </c>
      <c r="AC4" s="54">
        <f>SUMIF($V7:$V36,"○",AC7:AC36)+SUMIF($V7:$V36,"×→〇",AC7:AC36)</f>
        <v>0</v>
      </c>
      <c r="AD4" s="48">
        <f>SUM(Y4:AC4)</f>
        <v>23</v>
      </c>
      <c r="AE4" s="55" t="s">
        <v>20</v>
      </c>
    </row>
    <row r="5" spans="1:31" ht="14.25" customHeight="1">
      <c r="A5" s="253" t="s">
        <v>724</v>
      </c>
      <c r="B5" s="255" t="s">
        <v>556</v>
      </c>
      <c r="C5" s="257" t="s">
        <v>21</v>
      </c>
      <c r="D5" s="257" t="s">
        <v>22</v>
      </c>
      <c r="E5" s="272" t="s">
        <v>233</v>
      </c>
      <c r="F5" s="266" t="s">
        <v>234</v>
      </c>
      <c r="G5" s="268"/>
      <c r="H5" s="255" t="s">
        <v>40</v>
      </c>
      <c r="I5" s="255" t="s">
        <v>24</v>
      </c>
      <c r="J5" s="266" t="s">
        <v>186</v>
      </c>
      <c r="K5" s="268"/>
      <c r="L5" s="266" t="s">
        <v>239</v>
      </c>
      <c r="M5" s="267"/>
      <c r="N5" s="267"/>
      <c r="O5" s="267"/>
      <c r="P5" s="267"/>
      <c r="Q5" s="268"/>
      <c r="R5" s="266" t="s">
        <v>240</v>
      </c>
      <c r="S5" s="267"/>
      <c r="T5" s="259" t="s">
        <v>25</v>
      </c>
      <c r="U5" s="261" t="s">
        <v>26</v>
      </c>
      <c r="V5" s="261"/>
      <c r="W5" s="257" t="s">
        <v>27</v>
      </c>
      <c r="X5" s="262" t="s">
        <v>28</v>
      </c>
      <c r="Y5" s="53">
        <f>SUMIF($V7:$V36,"△",Y7:Y36)</f>
        <v>0</v>
      </c>
      <c r="Z5" s="53">
        <f>SUMIF($V7:$V36,"△",Z7:Z36)</f>
        <v>0</v>
      </c>
      <c r="AA5" s="53">
        <f>SUMIF($V7:$V36,"△",AA7:AA36)</f>
        <v>0</v>
      </c>
      <c r="AB5" s="53">
        <f>SUMIF($V7:$V36,"△",AB7:AB36)</f>
        <v>0</v>
      </c>
      <c r="AC5" s="53">
        <f>SUMIF($V7:$V36,"△",AC7:AC36)</f>
        <v>0</v>
      </c>
      <c r="AD5" s="48">
        <f>SUM(Y5:AC5)</f>
        <v>0</v>
      </c>
      <c r="AE5" s="55" t="s">
        <v>29</v>
      </c>
    </row>
    <row r="6" spans="1:31" ht="33" customHeight="1" thickBot="1">
      <c r="A6" s="254"/>
      <c r="B6" s="256"/>
      <c r="C6" s="258"/>
      <c r="D6" s="258"/>
      <c r="E6" s="273"/>
      <c r="F6" s="107" t="s">
        <v>231</v>
      </c>
      <c r="G6" s="107" t="s">
        <v>243</v>
      </c>
      <c r="H6" s="256"/>
      <c r="I6" s="256"/>
      <c r="J6" s="107" t="s">
        <v>187</v>
      </c>
      <c r="K6" s="107" t="s">
        <v>188</v>
      </c>
      <c r="L6" s="107" t="s">
        <v>232</v>
      </c>
      <c r="M6" s="107" t="s">
        <v>235</v>
      </c>
      <c r="N6" s="107" t="s">
        <v>238</v>
      </c>
      <c r="O6" s="107" t="s">
        <v>237</v>
      </c>
      <c r="P6" s="107" t="s">
        <v>236</v>
      </c>
      <c r="Q6" s="107" t="s">
        <v>725</v>
      </c>
      <c r="R6" s="107" t="s">
        <v>241</v>
      </c>
      <c r="S6" s="107" t="s">
        <v>242</v>
      </c>
      <c r="T6" s="260"/>
      <c r="U6" s="56" t="s">
        <v>31</v>
      </c>
      <c r="V6" s="57" t="s">
        <v>32</v>
      </c>
      <c r="W6" s="258"/>
      <c r="X6" s="263"/>
      <c r="Y6" s="58">
        <f>Y4+Y5</f>
        <v>23</v>
      </c>
      <c r="Z6" s="58">
        <f>Z4+Z5</f>
        <v>0</v>
      </c>
      <c r="AA6" s="58">
        <f>AA4+AA5</f>
        <v>0</v>
      </c>
      <c r="AB6" s="58">
        <f>AB4+AB5</f>
        <v>0</v>
      </c>
      <c r="AC6" s="58">
        <f>AC4+AC5</f>
        <v>0</v>
      </c>
      <c r="AD6" s="59">
        <f>SUM(Y6:AC6)</f>
        <v>23</v>
      </c>
      <c r="AE6" s="52" t="s">
        <v>50</v>
      </c>
    </row>
    <row r="7" spans="1:31" s="40" customFormat="1" ht="19.5" thickTop="1">
      <c r="A7" s="60">
        <v>1</v>
      </c>
      <c r="B7" s="81"/>
      <c r="C7" s="81"/>
      <c r="D7" s="61"/>
      <c r="E7" s="109" t="s">
        <v>286</v>
      </c>
      <c r="F7" s="109"/>
      <c r="G7" s="115"/>
      <c r="H7" s="115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63"/>
      <c r="U7" s="64"/>
      <c r="V7" s="64"/>
      <c r="W7" s="64"/>
      <c r="X7" s="65"/>
    </row>
    <row r="8" spans="1:31" s="40" customFormat="1" ht="35.25">
      <c r="A8" s="66" t="s">
        <v>33</v>
      </c>
      <c r="B8" s="82">
        <f>ROW()-ROW($A$7)</f>
        <v>1</v>
      </c>
      <c r="C8" s="68" t="s">
        <v>39</v>
      </c>
      <c r="D8" s="78"/>
      <c r="E8" s="1" t="s">
        <v>287</v>
      </c>
      <c r="F8" s="1" t="s">
        <v>288</v>
      </c>
      <c r="G8" s="1" t="s">
        <v>289</v>
      </c>
      <c r="H8" s="67" t="s">
        <v>290</v>
      </c>
      <c r="I8" s="67" t="s">
        <v>726</v>
      </c>
      <c r="J8" s="123" t="s">
        <v>677</v>
      </c>
      <c r="K8" s="123" t="s">
        <v>727</v>
      </c>
      <c r="L8" s="123" t="s">
        <v>679</v>
      </c>
      <c r="M8" s="123" t="s">
        <v>679</v>
      </c>
      <c r="N8" s="123" t="s">
        <v>727</v>
      </c>
      <c r="O8" s="123" t="s">
        <v>679</v>
      </c>
      <c r="P8" s="123" t="s">
        <v>728</v>
      </c>
      <c r="Q8" s="123" t="s">
        <v>679</v>
      </c>
      <c r="R8" s="123" t="s">
        <v>679</v>
      </c>
      <c r="S8" s="123" t="s">
        <v>679</v>
      </c>
      <c r="T8" s="69">
        <v>44097</v>
      </c>
      <c r="U8" s="70" t="s">
        <v>911</v>
      </c>
      <c r="V8" s="70" t="s">
        <v>858</v>
      </c>
      <c r="W8" s="71"/>
      <c r="X8" s="72"/>
      <c r="Y8" s="40">
        <v>1</v>
      </c>
    </row>
    <row r="9" spans="1:31" s="40" customFormat="1">
      <c r="A9" s="66" t="s">
        <v>33</v>
      </c>
      <c r="B9" s="82">
        <f>ROW()-ROW($A$7)</f>
        <v>2</v>
      </c>
      <c r="C9" s="68" t="s">
        <v>39</v>
      </c>
      <c r="D9" s="78"/>
      <c r="E9" s="1" t="s">
        <v>291</v>
      </c>
      <c r="F9" s="1" t="s">
        <v>288</v>
      </c>
      <c r="G9" s="1" t="s">
        <v>289</v>
      </c>
      <c r="H9" s="67" t="s">
        <v>290</v>
      </c>
      <c r="I9" s="67" t="s">
        <v>729</v>
      </c>
      <c r="J9" s="123" t="s">
        <v>677</v>
      </c>
      <c r="K9" s="123" t="s">
        <v>727</v>
      </c>
      <c r="L9" s="123" t="s">
        <v>679</v>
      </c>
      <c r="M9" s="123" t="s">
        <v>730</v>
      </c>
      <c r="N9" s="123" t="s">
        <v>727</v>
      </c>
      <c r="O9" s="123" t="s">
        <v>679</v>
      </c>
      <c r="P9" s="123" t="s">
        <v>730</v>
      </c>
      <c r="Q9" s="123" t="s">
        <v>730</v>
      </c>
      <c r="R9" s="123" t="s">
        <v>730</v>
      </c>
      <c r="S9" s="123" t="s">
        <v>730</v>
      </c>
      <c r="T9" s="69">
        <v>44097</v>
      </c>
      <c r="U9" s="70" t="s">
        <v>911</v>
      </c>
      <c r="V9" s="70" t="s">
        <v>858</v>
      </c>
      <c r="W9" s="71"/>
      <c r="X9" s="72"/>
      <c r="Y9" s="40">
        <v>1</v>
      </c>
    </row>
    <row r="10" spans="1:31" s="40" customFormat="1">
      <c r="A10" s="66" t="s">
        <v>33</v>
      </c>
      <c r="B10" s="82">
        <f>ROW()-ROW($A$7)</f>
        <v>3</v>
      </c>
      <c r="C10" s="68" t="s">
        <v>39</v>
      </c>
      <c r="D10" s="78"/>
      <c r="E10" s="1" t="s">
        <v>292</v>
      </c>
      <c r="F10" s="1" t="s">
        <v>288</v>
      </c>
      <c r="G10" s="1" t="s">
        <v>289</v>
      </c>
      <c r="H10" s="67" t="s">
        <v>293</v>
      </c>
      <c r="I10" s="67" t="s">
        <v>729</v>
      </c>
      <c r="J10" s="123" t="s">
        <v>731</v>
      </c>
      <c r="K10" s="123" t="s">
        <v>727</v>
      </c>
      <c r="L10" s="123" t="s">
        <v>732</v>
      </c>
      <c r="M10" s="123" t="s">
        <v>733</v>
      </c>
      <c r="N10" s="123" t="s">
        <v>727</v>
      </c>
      <c r="O10" s="123" t="s">
        <v>679</v>
      </c>
      <c r="P10" s="123" t="s">
        <v>734</v>
      </c>
      <c r="Q10" s="123" t="s">
        <v>733</v>
      </c>
      <c r="R10" s="123" t="s">
        <v>733</v>
      </c>
      <c r="S10" s="123" t="s">
        <v>733</v>
      </c>
      <c r="T10" s="69"/>
      <c r="U10" s="70" t="s">
        <v>911</v>
      </c>
      <c r="V10" s="70"/>
      <c r="W10" s="71"/>
      <c r="X10" s="72"/>
      <c r="Y10" s="40">
        <v>1</v>
      </c>
    </row>
    <row r="11" spans="1:31" s="40" customFormat="1" ht="46.5">
      <c r="A11" s="66" t="s">
        <v>33</v>
      </c>
      <c r="B11" s="82">
        <f>ROW()-ROW($A$7)</f>
        <v>4</v>
      </c>
      <c r="C11" s="68" t="s">
        <v>39</v>
      </c>
      <c r="D11" s="78"/>
      <c r="E11" s="1" t="s">
        <v>287</v>
      </c>
      <c r="F11" s="1" t="s">
        <v>294</v>
      </c>
      <c r="G11" s="1" t="s">
        <v>289</v>
      </c>
      <c r="H11" s="67" t="s">
        <v>912</v>
      </c>
      <c r="I11" s="67" t="s">
        <v>735</v>
      </c>
      <c r="J11" s="123" t="s">
        <v>677</v>
      </c>
      <c r="K11" s="123" t="s">
        <v>727</v>
      </c>
      <c r="L11" s="123" t="s">
        <v>679</v>
      </c>
      <c r="M11" s="123" t="s">
        <v>679</v>
      </c>
      <c r="N11" s="123" t="s">
        <v>727</v>
      </c>
      <c r="O11" s="123" t="s">
        <v>679</v>
      </c>
      <c r="P11" s="123" t="s">
        <v>728</v>
      </c>
      <c r="Q11" s="123" t="s">
        <v>679</v>
      </c>
      <c r="R11" s="123" t="s">
        <v>679</v>
      </c>
      <c r="S11" s="123" t="s">
        <v>679</v>
      </c>
      <c r="T11" s="69">
        <v>44119</v>
      </c>
      <c r="U11" s="70" t="s">
        <v>908</v>
      </c>
      <c r="V11" s="70" t="s">
        <v>858</v>
      </c>
      <c r="W11" s="71"/>
      <c r="X11" s="72"/>
      <c r="Y11" s="40">
        <v>1</v>
      </c>
    </row>
    <row r="12" spans="1:31" s="40" customFormat="1">
      <c r="A12" s="66" t="s">
        <v>33</v>
      </c>
      <c r="B12" s="82">
        <f t="shared" ref="B12:B14" si="0">ROW()-ROW($A$7)</f>
        <v>5</v>
      </c>
      <c r="C12" s="68" t="s">
        <v>39</v>
      </c>
      <c r="D12" s="78"/>
      <c r="E12" s="1" t="s">
        <v>291</v>
      </c>
      <c r="F12" s="1" t="s">
        <v>294</v>
      </c>
      <c r="G12" s="1" t="s">
        <v>289</v>
      </c>
      <c r="H12" s="67" t="s">
        <v>912</v>
      </c>
      <c r="I12" s="67" t="s">
        <v>681</v>
      </c>
      <c r="J12" s="123" t="s">
        <v>677</v>
      </c>
      <c r="K12" s="123" t="s">
        <v>727</v>
      </c>
      <c r="L12" s="123" t="s">
        <v>679</v>
      </c>
      <c r="M12" s="123" t="s">
        <v>730</v>
      </c>
      <c r="N12" s="123" t="s">
        <v>727</v>
      </c>
      <c r="O12" s="123" t="s">
        <v>679</v>
      </c>
      <c r="P12" s="123" t="s">
        <v>730</v>
      </c>
      <c r="Q12" s="123" t="s">
        <v>730</v>
      </c>
      <c r="R12" s="123" t="s">
        <v>730</v>
      </c>
      <c r="S12" s="123" t="s">
        <v>730</v>
      </c>
      <c r="T12" s="69">
        <v>44097</v>
      </c>
      <c r="U12" s="70" t="s">
        <v>911</v>
      </c>
      <c r="V12" s="70" t="s">
        <v>858</v>
      </c>
      <c r="W12" s="71"/>
      <c r="X12" s="72"/>
      <c r="Y12" s="40">
        <v>1</v>
      </c>
    </row>
    <row r="13" spans="1:31" s="40" customFormat="1">
      <c r="A13" s="66" t="s">
        <v>33</v>
      </c>
      <c r="B13" s="82">
        <f t="shared" si="0"/>
        <v>6</v>
      </c>
      <c r="C13" s="68" t="s">
        <v>39</v>
      </c>
      <c r="D13" s="78"/>
      <c r="E13" s="1" t="s">
        <v>292</v>
      </c>
      <c r="F13" s="1" t="s">
        <v>294</v>
      </c>
      <c r="G13" s="1" t="s">
        <v>289</v>
      </c>
      <c r="H13" s="67" t="s">
        <v>293</v>
      </c>
      <c r="I13" s="67" t="s">
        <v>681</v>
      </c>
      <c r="J13" s="123" t="s">
        <v>731</v>
      </c>
      <c r="K13" s="123" t="s">
        <v>727</v>
      </c>
      <c r="L13" s="123" t="s">
        <v>732</v>
      </c>
      <c r="M13" s="123" t="s">
        <v>733</v>
      </c>
      <c r="N13" s="123" t="s">
        <v>727</v>
      </c>
      <c r="O13" s="123" t="s">
        <v>679</v>
      </c>
      <c r="P13" s="123" t="s">
        <v>734</v>
      </c>
      <c r="Q13" s="123" t="s">
        <v>733</v>
      </c>
      <c r="R13" s="123" t="s">
        <v>733</v>
      </c>
      <c r="S13" s="123" t="s">
        <v>733</v>
      </c>
      <c r="T13" s="69">
        <v>44097</v>
      </c>
      <c r="U13" s="70" t="s">
        <v>911</v>
      </c>
      <c r="V13" s="70" t="s">
        <v>858</v>
      </c>
      <c r="W13" s="71"/>
      <c r="X13" s="72"/>
      <c r="Y13" s="40">
        <v>1</v>
      </c>
    </row>
    <row r="14" spans="1:31" s="40" customFormat="1" ht="48" thickBot="1">
      <c r="A14" s="66" t="s">
        <v>33</v>
      </c>
      <c r="B14" s="82">
        <f t="shared" si="0"/>
        <v>7</v>
      </c>
      <c r="C14" s="68" t="s">
        <v>39</v>
      </c>
      <c r="D14" s="78"/>
      <c r="E14" s="1" t="s">
        <v>295</v>
      </c>
      <c r="F14" s="1" t="s">
        <v>296</v>
      </c>
      <c r="G14" s="1" t="s">
        <v>289</v>
      </c>
      <c r="H14" s="67" t="s">
        <v>297</v>
      </c>
      <c r="I14" s="67" t="s">
        <v>736</v>
      </c>
      <c r="J14" s="123" t="s">
        <v>731</v>
      </c>
      <c r="K14" s="123" t="s">
        <v>727</v>
      </c>
      <c r="L14" s="123" t="s">
        <v>732</v>
      </c>
      <c r="M14" s="123" t="s">
        <v>733</v>
      </c>
      <c r="N14" s="123" t="s">
        <v>727</v>
      </c>
      <c r="O14" s="123" t="s">
        <v>679</v>
      </c>
      <c r="P14" s="123" t="s">
        <v>734</v>
      </c>
      <c r="Q14" s="123" t="s">
        <v>733</v>
      </c>
      <c r="R14" s="123" t="s">
        <v>733</v>
      </c>
      <c r="S14" s="123" t="s">
        <v>733</v>
      </c>
      <c r="T14" s="69">
        <v>44119</v>
      </c>
      <c r="U14" s="70" t="s">
        <v>908</v>
      </c>
      <c r="V14" s="70" t="s">
        <v>858</v>
      </c>
      <c r="W14" s="71"/>
      <c r="X14" s="72"/>
      <c r="Y14" s="40">
        <v>1</v>
      </c>
    </row>
    <row r="15" spans="1:31" s="40" customFormat="1" ht="19.5" thickTop="1">
      <c r="A15" s="60">
        <v>2</v>
      </c>
      <c r="B15" s="81"/>
      <c r="C15" s="81"/>
      <c r="D15" s="61"/>
      <c r="E15" s="109" t="s">
        <v>298</v>
      </c>
      <c r="F15" s="109"/>
      <c r="G15" s="115"/>
      <c r="H15" s="110"/>
      <c r="I15" s="110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63"/>
      <c r="U15" s="64"/>
      <c r="V15" s="64"/>
      <c r="W15" s="64"/>
      <c r="X15" s="65"/>
    </row>
    <row r="16" spans="1:31" s="40" customFormat="1" ht="35.25">
      <c r="A16" s="66" t="s">
        <v>33</v>
      </c>
      <c r="B16" s="82">
        <f>ROW()-ROW($A$15)</f>
        <v>1</v>
      </c>
      <c r="C16" s="68" t="s">
        <v>39</v>
      </c>
      <c r="D16" s="78"/>
      <c r="E16" s="1" t="s">
        <v>299</v>
      </c>
      <c r="F16" s="1" t="s">
        <v>671</v>
      </c>
      <c r="G16" s="1" t="s">
        <v>671</v>
      </c>
      <c r="H16" s="1" t="s">
        <v>632</v>
      </c>
      <c r="I16" s="67" t="s">
        <v>737</v>
      </c>
      <c r="J16" s="123" t="s">
        <v>677</v>
      </c>
      <c r="K16" s="123" t="s">
        <v>727</v>
      </c>
      <c r="L16" s="123" t="s">
        <v>738</v>
      </c>
      <c r="M16" s="123" t="s">
        <v>730</v>
      </c>
      <c r="N16" s="123" t="s">
        <v>679</v>
      </c>
      <c r="O16" s="123" t="s">
        <v>679</v>
      </c>
      <c r="P16" s="123" t="s">
        <v>730</v>
      </c>
      <c r="Q16" s="123" t="s">
        <v>730</v>
      </c>
      <c r="R16" s="123" t="s">
        <v>730</v>
      </c>
      <c r="S16" s="123" t="s">
        <v>730</v>
      </c>
      <c r="T16" s="69">
        <v>44098</v>
      </c>
      <c r="U16" s="70" t="s">
        <v>917</v>
      </c>
      <c r="V16" s="70" t="s">
        <v>858</v>
      </c>
      <c r="W16" s="71"/>
      <c r="X16" s="73"/>
      <c r="Y16" s="40">
        <v>1</v>
      </c>
    </row>
    <row r="17" spans="1:25" s="40" customFormat="1">
      <c r="A17" s="66" t="s">
        <v>33</v>
      </c>
      <c r="B17" s="82">
        <f>ROW()-ROW($A$15)</f>
        <v>2</v>
      </c>
      <c r="C17" s="68" t="s">
        <v>39</v>
      </c>
      <c r="D17" s="78"/>
      <c r="E17" s="1" t="s">
        <v>301</v>
      </c>
      <c r="F17" s="1" t="s">
        <v>671</v>
      </c>
      <c r="G17" s="1" t="s">
        <v>671</v>
      </c>
      <c r="H17" s="1" t="s">
        <v>739</v>
      </c>
      <c r="I17" s="67" t="s">
        <v>681</v>
      </c>
      <c r="J17" s="123" t="s">
        <v>731</v>
      </c>
      <c r="K17" s="123" t="s">
        <v>727</v>
      </c>
      <c r="L17" s="123" t="s">
        <v>738</v>
      </c>
      <c r="M17" s="123" t="s">
        <v>730</v>
      </c>
      <c r="N17" s="123" t="s">
        <v>732</v>
      </c>
      <c r="O17" s="123" t="s">
        <v>679</v>
      </c>
      <c r="P17" s="123" t="s">
        <v>730</v>
      </c>
      <c r="Q17" s="123" t="s">
        <v>730</v>
      </c>
      <c r="R17" s="123" t="s">
        <v>730</v>
      </c>
      <c r="S17" s="123" t="s">
        <v>730</v>
      </c>
      <c r="T17" s="69">
        <v>44098</v>
      </c>
      <c r="U17" s="70" t="s">
        <v>917</v>
      </c>
      <c r="V17" s="70" t="s">
        <v>858</v>
      </c>
      <c r="W17" s="71"/>
      <c r="X17" s="72"/>
      <c r="Y17" s="40">
        <v>1</v>
      </c>
    </row>
    <row r="18" spans="1:25" s="40" customFormat="1" ht="24.75" thickBot="1">
      <c r="A18" s="66" t="s">
        <v>33</v>
      </c>
      <c r="B18" s="82">
        <f>ROW()-ROW($A$15)</f>
        <v>3</v>
      </c>
      <c r="C18" s="68" t="s">
        <v>39</v>
      </c>
      <c r="D18" s="78"/>
      <c r="E18" s="1" t="s">
        <v>302</v>
      </c>
      <c r="F18" s="1" t="s">
        <v>671</v>
      </c>
      <c r="G18" s="1" t="s">
        <v>671</v>
      </c>
      <c r="H18" s="1" t="s">
        <v>740</v>
      </c>
      <c r="I18" s="67" t="s">
        <v>681</v>
      </c>
      <c r="J18" s="123" t="s">
        <v>731</v>
      </c>
      <c r="K18" s="123" t="s">
        <v>727</v>
      </c>
      <c r="L18" s="123" t="s">
        <v>738</v>
      </c>
      <c r="M18" s="123" t="s">
        <v>730</v>
      </c>
      <c r="N18" s="123" t="s">
        <v>732</v>
      </c>
      <c r="O18" s="123" t="s">
        <v>679</v>
      </c>
      <c r="P18" s="123" t="s">
        <v>730</v>
      </c>
      <c r="Q18" s="123" t="s">
        <v>730</v>
      </c>
      <c r="R18" s="123" t="s">
        <v>730</v>
      </c>
      <c r="S18" s="123" t="s">
        <v>730</v>
      </c>
      <c r="T18" s="69">
        <v>44098</v>
      </c>
      <c r="U18" s="70" t="s">
        <v>917</v>
      </c>
      <c r="V18" s="70" t="s">
        <v>858</v>
      </c>
      <c r="W18" s="71"/>
      <c r="X18" s="72"/>
      <c r="Y18" s="40">
        <v>1</v>
      </c>
    </row>
    <row r="19" spans="1:25" s="40" customFormat="1" ht="19.5" thickTop="1">
      <c r="A19" s="60">
        <v>3</v>
      </c>
      <c r="B19" s="81"/>
      <c r="C19" s="81"/>
      <c r="D19" s="61"/>
      <c r="E19" s="109" t="s">
        <v>303</v>
      </c>
      <c r="F19" s="109"/>
      <c r="G19" s="115"/>
      <c r="H19" s="110"/>
      <c r="I19" s="110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63"/>
      <c r="U19" s="64"/>
      <c r="V19" s="64"/>
      <c r="W19" s="64"/>
      <c r="X19" s="65"/>
    </row>
    <row r="20" spans="1:25" s="40" customFormat="1" ht="35.25">
      <c r="A20" s="66" t="s">
        <v>33</v>
      </c>
      <c r="B20" s="82">
        <f t="shared" ref="B20:B25" si="1">ROW()-ROW($A$19)</f>
        <v>1</v>
      </c>
      <c r="C20" s="68" t="s">
        <v>39</v>
      </c>
      <c r="D20" s="78"/>
      <c r="E20" s="67" t="s">
        <v>304</v>
      </c>
      <c r="F20" s="1" t="s">
        <v>288</v>
      </c>
      <c r="G20" s="67" t="s">
        <v>305</v>
      </c>
      <c r="H20" s="1" t="s">
        <v>632</v>
      </c>
      <c r="I20" s="67" t="s">
        <v>741</v>
      </c>
      <c r="J20" s="123" t="s">
        <v>677</v>
      </c>
      <c r="K20" s="123" t="s">
        <v>727</v>
      </c>
      <c r="L20" s="123" t="s">
        <v>679</v>
      </c>
      <c r="M20" s="123" t="s">
        <v>730</v>
      </c>
      <c r="N20" s="123" t="s">
        <v>738</v>
      </c>
      <c r="O20" s="123" t="s">
        <v>679</v>
      </c>
      <c r="P20" s="123" t="s">
        <v>730</v>
      </c>
      <c r="Q20" s="123" t="s">
        <v>730</v>
      </c>
      <c r="R20" s="123" t="s">
        <v>730</v>
      </c>
      <c r="S20" s="123" t="s">
        <v>730</v>
      </c>
      <c r="T20" s="69">
        <v>44098</v>
      </c>
      <c r="U20" s="70" t="s">
        <v>917</v>
      </c>
      <c r="V20" s="70" t="s">
        <v>858</v>
      </c>
      <c r="W20" s="71"/>
      <c r="X20" s="72"/>
      <c r="Y20" s="40">
        <v>1</v>
      </c>
    </row>
    <row r="21" spans="1:25" s="40" customFormat="1">
      <c r="A21" s="66" t="s">
        <v>33</v>
      </c>
      <c r="B21" s="82">
        <f t="shared" si="1"/>
        <v>2</v>
      </c>
      <c r="C21" s="68" t="s">
        <v>39</v>
      </c>
      <c r="D21" s="78"/>
      <c r="E21" s="67" t="s">
        <v>309</v>
      </c>
      <c r="F21" s="1" t="s">
        <v>288</v>
      </c>
      <c r="G21" s="67" t="s">
        <v>306</v>
      </c>
      <c r="H21" s="1" t="s">
        <v>742</v>
      </c>
      <c r="I21" s="67" t="s">
        <v>681</v>
      </c>
      <c r="J21" s="123" t="s">
        <v>677</v>
      </c>
      <c r="K21" s="123" t="s">
        <v>727</v>
      </c>
      <c r="L21" s="123" t="s">
        <v>679</v>
      </c>
      <c r="M21" s="123" t="s">
        <v>730</v>
      </c>
      <c r="N21" s="123" t="s">
        <v>743</v>
      </c>
      <c r="O21" s="123" t="s">
        <v>679</v>
      </c>
      <c r="P21" s="123" t="s">
        <v>730</v>
      </c>
      <c r="Q21" s="123" t="s">
        <v>730</v>
      </c>
      <c r="R21" s="123" t="s">
        <v>730</v>
      </c>
      <c r="S21" s="123" t="s">
        <v>730</v>
      </c>
      <c r="T21" s="69">
        <v>44119</v>
      </c>
      <c r="U21" s="70" t="s">
        <v>908</v>
      </c>
      <c r="V21" s="70" t="s">
        <v>858</v>
      </c>
      <c r="W21" s="71"/>
      <c r="X21" s="72"/>
      <c r="Y21" s="40">
        <v>1</v>
      </c>
    </row>
    <row r="22" spans="1:25" s="40" customFormat="1">
      <c r="A22" s="66" t="s">
        <v>33</v>
      </c>
      <c r="B22" s="82">
        <f t="shared" si="1"/>
        <v>3</v>
      </c>
      <c r="C22" s="68" t="s">
        <v>39</v>
      </c>
      <c r="D22" s="78"/>
      <c r="E22" s="67" t="s">
        <v>744</v>
      </c>
      <c r="F22" s="1" t="s">
        <v>288</v>
      </c>
      <c r="G22" s="67" t="s">
        <v>307</v>
      </c>
      <c r="H22" s="1" t="s">
        <v>745</v>
      </c>
      <c r="I22" s="85" t="s">
        <v>746</v>
      </c>
      <c r="J22" s="123" t="s">
        <v>677</v>
      </c>
      <c r="K22" s="123" t="s">
        <v>727</v>
      </c>
      <c r="L22" s="123" t="s">
        <v>679</v>
      </c>
      <c r="M22" s="123" t="s">
        <v>730</v>
      </c>
      <c r="N22" s="123" t="s">
        <v>743</v>
      </c>
      <c r="O22" s="123" t="s">
        <v>679</v>
      </c>
      <c r="P22" s="123" t="s">
        <v>730</v>
      </c>
      <c r="Q22" s="123" t="s">
        <v>730</v>
      </c>
      <c r="R22" s="123" t="s">
        <v>730</v>
      </c>
      <c r="S22" s="123" t="s">
        <v>730</v>
      </c>
      <c r="T22" s="69">
        <v>44119</v>
      </c>
      <c r="U22" s="70" t="s">
        <v>908</v>
      </c>
      <c r="V22" s="70" t="s">
        <v>858</v>
      </c>
      <c r="W22" s="71"/>
      <c r="X22" s="72"/>
      <c r="Y22" s="40">
        <v>1</v>
      </c>
    </row>
    <row r="23" spans="1:25" s="40" customFormat="1" ht="46.5">
      <c r="A23" s="66" t="s">
        <v>33</v>
      </c>
      <c r="B23" s="82">
        <f t="shared" si="1"/>
        <v>4</v>
      </c>
      <c r="C23" s="68" t="s">
        <v>39</v>
      </c>
      <c r="D23" s="78"/>
      <c r="E23" s="67" t="s">
        <v>304</v>
      </c>
      <c r="F23" s="1" t="s">
        <v>294</v>
      </c>
      <c r="G23" s="67" t="s">
        <v>305</v>
      </c>
      <c r="H23" s="1" t="s">
        <v>632</v>
      </c>
      <c r="I23" s="67" t="s">
        <v>747</v>
      </c>
      <c r="J23" s="123" t="s">
        <v>677</v>
      </c>
      <c r="K23" s="123" t="s">
        <v>727</v>
      </c>
      <c r="L23" s="123" t="s">
        <v>679</v>
      </c>
      <c r="M23" s="123" t="s">
        <v>730</v>
      </c>
      <c r="N23" s="123" t="s">
        <v>738</v>
      </c>
      <c r="O23" s="123" t="s">
        <v>679</v>
      </c>
      <c r="P23" s="123" t="s">
        <v>730</v>
      </c>
      <c r="Q23" s="123" t="s">
        <v>730</v>
      </c>
      <c r="R23" s="123" t="s">
        <v>730</v>
      </c>
      <c r="S23" s="123" t="s">
        <v>730</v>
      </c>
      <c r="T23" s="69">
        <v>44098</v>
      </c>
      <c r="U23" s="70" t="s">
        <v>917</v>
      </c>
      <c r="V23" s="70" t="s">
        <v>858</v>
      </c>
      <c r="W23" s="71"/>
      <c r="X23" s="72"/>
      <c r="Y23" s="40">
        <v>1</v>
      </c>
    </row>
    <row r="24" spans="1:25" s="40" customFormat="1">
      <c r="A24" s="66" t="s">
        <v>33</v>
      </c>
      <c r="B24" s="82">
        <f t="shared" si="1"/>
        <v>5</v>
      </c>
      <c r="C24" s="68" t="s">
        <v>39</v>
      </c>
      <c r="D24" s="78"/>
      <c r="E24" s="67" t="s">
        <v>309</v>
      </c>
      <c r="F24" s="1" t="s">
        <v>294</v>
      </c>
      <c r="G24" s="67" t="s">
        <v>306</v>
      </c>
      <c r="H24" s="1" t="s">
        <v>742</v>
      </c>
      <c r="I24" s="67" t="s">
        <v>681</v>
      </c>
      <c r="J24" s="123" t="s">
        <v>677</v>
      </c>
      <c r="K24" s="123" t="s">
        <v>727</v>
      </c>
      <c r="L24" s="123" t="s">
        <v>679</v>
      </c>
      <c r="M24" s="123" t="s">
        <v>730</v>
      </c>
      <c r="N24" s="123" t="s">
        <v>743</v>
      </c>
      <c r="O24" s="123" t="s">
        <v>679</v>
      </c>
      <c r="P24" s="123" t="s">
        <v>730</v>
      </c>
      <c r="Q24" s="123" t="s">
        <v>730</v>
      </c>
      <c r="R24" s="123" t="s">
        <v>730</v>
      </c>
      <c r="S24" s="123" t="s">
        <v>730</v>
      </c>
      <c r="T24" s="69">
        <v>44119</v>
      </c>
      <c r="U24" s="70" t="s">
        <v>908</v>
      </c>
      <c r="V24" s="70" t="s">
        <v>858</v>
      </c>
      <c r="W24" s="71"/>
      <c r="X24" s="72"/>
      <c r="Y24" s="40">
        <v>1</v>
      </c>
    </row>
    <row r="25" spans="1:25" s="40" customFormat="1" ht="15.75" thickBot="1">
      <c r="A25" s="66" t="s">
        <v>33</v>
      </c>
      <c r="B25" s="82">
        <f t="shared" si="1"/>
        <v>6</v>
      </c>
      <c r="C25" s="68" t="s">
        <v>39</v>
      </c>
      <c r="D25" s="78"/>
      <c r="E25" s="67" t="s">
        <v>744</v>
      </c>
      <c r="F25" s="1" t="s">
        <v>294</v>
      </c>
      <c r="G25" s="67" t="s">
        <v>307</v>
      </c>
      <c r="H25" s="1" t="s">
        <v>745</v>
      </c>
      <c r="I25" s="85" t="s">
        <v>746</v>
      </c>
      <c r="J25" s="123" t="s">
        <v>677</v>
      </c>
      <c r="K25" s="123" t="s">
        <v>727</v>
      </c>
      <c r="L25" s="123" t="s">
        <v>679</v>
      </c>
      <c r="M25" s="123" t="s">
        <v>730</v>
      </c>
      <c r="N25" s="123" t="s">
        <v>743</v>
      </c>
      <c r="O25" s="123" t="s">
        <v>679</v>
      </c>
      <c r="P25" s="123" t="s">
        <v>730</v>
      </c>
      <c r="Q25" s="123" t="s">
        <v>730</v>
      </c>
      <c r="R25" s="123" t="s">
        <v>730</v>
      </c>
      <c r="S25" s="123" t="s">
        <v>730</v>
      </c>
      <c r="T25" s="69">
        <v>44119</v>
      </c>
      <c r="U25" s="70" t="s">
        <v>908</v>
      </c>
      <c r="V25" s="70" t="s">
        <v>858</v>
      </c>
      <c r="W25" s="71"/>
      <c r="X25" s="72"/>
      <c r="Y25" s="40">
        <v>1</v>
      </c>
    </row>
    <row r="26" spans="1:25" s="40" customFormat="1" ht="19.5" thickTop="1">
      <c r="A26" s="60">
        <v>4</v>
      </c>
      <c r="B26" s="81"/>
      <c r="C26" s="81"/>
      <c r="D26" s="61"/>
      <c r="E26" s="109" t="s">
        <v>748</v>
      </c>
      <c r="F26" s="109"/>
      <c r="G26" s="115"/>
      <c r="H26" s="110"/>
      <c r="I26" s="110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63"/>
      <c r="U26" s="64"/>
      <c r="V26" s="64"/>
      <c r="W26" s="64"/>
      <c r="X26" s="65"/>
    </row>
    <row r="27" spans="1:25" s="40" customFormat="1" ht="24">
      <c r="A27" s="66" t="s">
        <v>33</v>
      </c>
      <c r="B27" s="82">
        <f t="shared" ref="B27:B33" si="2">ROW()-ROW($A$26)</f>
        <v>1</v>
      </c>
      <c r="C27" s="68" t="s">
        <v>47</v>
      </c>
      <c r="D27" s="78"/>
      <c r="E27" s="116" t="s">
        <v>308</v>
      </c>
      <c r="F27" s="1" t="s">
        <v>671</v>
      </c>
      <c r="G27" s="1" t="s">
        <v>671</v>
      </c>
      <c r="H27" s="1"/>
      <c r="I27" s="67" t="s">
        <v>749</v>
      </c>
      <c r="J27" s="123" t="s">
        <v>750</v>
      </c>
      <c r="K27" s="123" t="s">
        <v>727</v>
      </c>
      <c r="L27" s="123"/>
      <c r="M27" s="123"/>
      <c r="N27" s="123"/>
      <c r="O27" s="123"/>
      <c r="P27" s="123"/>
      <c r="Q27" s="123"/>
      <c r="R27" s="123"/>
      <c r="S27" s="123"/>
      <c r="T27" s="69">
        <v>44098</v>
      </c>
      <c r="U27" s="70" t="s">
        <v>917</v>
      </c>
      <c r="V27" s="70" t="s">
        <v>858</v>
      </c>
      <c r="W27" s="71"/>
      <c r="X27" s="73"/>
      <c r="Y27" s="40">
        <v>1</v>
      </c>
    </row>
    <row r="28" spans="1:25" s="40" customFormat="1">
      <c r="A28" s="66" t="s">
        <v>33</v>
      </c>
      <c r="B28" s="82">
        <f t="shared" si="2"/>
        <v>2</v>
      </c>
      <c r="C28" s="68" t="s">
        <v>47</v>
      </c>
      <c r="D28" s="78"/>
      <c r="E28" s="67" t="s">
        <v>672</v>
      </c>
      <c r="F28" s="1" t="s">
        <v>671</v>
      </c>
      <c r="G28" s="1" t="s">
        <v>671</v>
      </c>
      <c r="H28" s="1"/>
      <c r="I28" s="67" t="s">
        <v>681</v>
      </c>
      <c r="J28" s="123" t="s">
        <v>750</v>
      </c>
      <c r="K28" s="123" t="s">
        <v>727</v>
      </c>
      <c r="L28" s="123"/>
      <c r="M28" s="123"/>
      <c r="N28" s="123"/>
      <c r="O28" s="123"/>
      <c r="P28" s="123"/>
      <c r="Q28" s="123"/>
      <c r="R28" s="123"/>
      <c r="S28" s="123"/>
      <c r="T28" s="69">
        <v>44098</v>
      </c>
      <c r="U28" s="70" t="s">
        <v>917</v>
      </c>
      <c r="V28" s="70" t="s">
        <v>858</v>
      </c>
      <c r="W28" s="71"/>
      <c r="X28" s="73"/>
      <c r="Y28" s="40">
        <v>1</v>
      </c>
    </row>
    <row r="29" spans="1:25" s="40" customFormat="1">
      <c r="A29" s="66" t="s">
        <v>38</v>
      </c>
      <c r="B29" s="82">
        <f t="shared" si="2"/>
        <v>3</v>
      </c>
      <c r="C29" s="68" t="s">
        <v>47</v>
      </c>
      <c r="D29" s="78"/>
      <c r="E29" s="67" t="s">
        <v>751</v>
      </c>
      <c r="F29" s="1" t="s">
        <v>288</v>
      </c>
      <c r="G29" s="1" t="s">
        <v>671</v>
      </c>
      <c r="H29" s="67"/>
      <c r="I29" s="67" t="s">
        <v>681</v>
      </c>
      <c r="J29" s="123" t="s">
        <v>750</v>
      </c>
      <c r="K29" s="123" t="s">
        <v>727</v>
      </c>
      <c r="L29" s="123"/>
      <c r="M29" s="123"/>
      <c r="N29" s="123"/>
      <c r="O29" s="123"/>
      <c r="P29" s="123"/>
      <c r="Q29" s="123"/>
      <c r="R29" s="123"/>
      <c r="S29" s="123"/>
      <c r="T29" s="69">
        <v>44098</v>
      </c>
      <c r="U29" s="70" t="s">
        <v>917</v>
      </c>
      <c r="V29" s="70" t="s">
        <v>858</v>
      </c>
      <c r="W29" s="71"/>
      <c r="X29" s="72"/>
      <c r="Y29" s="40">
        <v>1</v>
      </c>
    </row>
    <row r="30" spans="1:25" s="40" customFormat="1">
      <c r="A30" s="66" t="s">
        <v>38</v>
      </c>
      <c r="B30" s="82">
        <f t="shared" si="2"/>
        <v>4</v>
      </c>
      <c r="C30" s="68" t="s">
        <v>47</v>
      </c>
      <c r="D30" s="78"/>
      <c r="E30" s="67" t="s">
        <v>751</v>
      </c>
      <c r="F30" s="1" t="s">
        <v>294</v>
      </c>
      <c r="G30" s="1" t="s">
        <v>671</v>
      </c>
      <c r="H30" s="67"/>
      <c r="I30" s="67" t="s">
        <v>681</v>
      </c>
      <c r="J30" s="123" t="s">
        <v>750</v>
      </c>
      <c r="K30" s="123" t="s">
        <v>727</v>
      </c>
      <c r="L30" s="123"/>
      <c r="M30" s="123"/>
      <c r="N30" s="123"/>
      <c r="O30" s="123"/>
      <c r="P30" s="123"/>
      <c r="Q30" s="123"/>
      <c r="R30" s="123"/>
      <c r="S30" s="123"/>
      <c r="T30" s="69">
        <v>44098</v>
      </c>
      <c r="U30" s="70" t="s">
        <v>917</v>
      </c>
      <c r="V30" s="70" t="s">
        <v>858</v>
      </c>
      <c r="W30" s="71"/>
      <c r="X30" s="72"/>
      <c r="Y30" s="40">
        <v>1</v>
      </c>
    </row>
    <row r="31" spans="1:25" s="40" customFormat="1" ht="13.5">
      <c r="A31" s="66" t="s">
        <v>38</v>
      </c>
      <c r="B31" s="82">
        <f t="shared" si="2"/>
        <v>5</v>
      </c>
      <c r="C31" s="68" t="s">
        <v>47</v>
      </c>
      <c r="D31" s="78"/>
      <c r="E31" s="67" t="s">
        <v>673</v>
      </c>
      <c r="F31" s="1" t="s">
        <v>294</v>
      </c>
      <c r="G31" s="1" t="s">
        <v>671</v>
      </c>
      <c r="H31" s="67"/>
      <c r="I31" s="67" t="s">
        <v>681</v>
      </c>
      <c r="J31" s="123" t="s">
        <v>750</v>
      </c>
      <c r="K31" s="123" t="s">
        <v>727</v>
      </c>
      <c r="L31" s="123"/>
      <c r="M31" s="123"/>
      <c r="N31" s="123"/>
      <c r="O31" s="123"/>
      <c r="P31" s="123"/>
      <c r="Q31" s="123"/>
      <c r="R31" s="123"/>
      <c r="S31" s="123"/>
      <c r="T31" s="69">
        <v>44112</v>
      </c>
      <c r="U31" s="70" t="s">
        <v>908</v>
      </c>
      <c r="V31" s="70" t="s">
        <v>860</v>
      </c>
      <c r="W31" s="71">
        <v>19072</v>
      </c>
      <c r="X31" s="220" t="s">
        <v>921</v>
      </c>
      <c r="Y31" s="40">
        <v>1</v>
      </c>
    </row>
    <row r="32" spans="1:25" s="40" customFormat="1" ht="13.5">
      <c r="A32" s="66" t="s">
        <v>38</v>
      </c>
      <c r="B32" s="82">
        <f t="shared" si="2"/>
        <v>6</v>
      </c>
      <c r="C32" s="68" t="s">
        <v>47</v>
      </c>
      <c r="D32" s="78"/>
      <c r="E32" s="67" t="s">
        <v>674</v>
      </c>
      <c r="F32" s="1" t="s">
        <v>294</v>
      </c>
      <c r="G32" s="1" t="s">
        <v>671</v>
      </c>
      <c r="H32" s="67"/>
      <c r="I32" s="67" t="s">
        <v>681</v>
      </c>
      <c r="J32" s="123" t="s">
        <v>750</v>
      </c>
      <c r="K32" s="123" t="s">
        <v>727</v>
      </c>
      <c r="L32" s="123"/>
      <c r="M32" s="123"/>
      <c r="N32" s="123"/>
      <c r="O32" s="123"/>
      <c r="P32" s="123"/>
      <c r="Q32" s="123"/>
      <c r="R32" s="123"/>
      <c r="S32" s="123"/>
      <c r="T32" s="69">
        <v>44102</v>
      </c>
      <c r="U32" s="70" t="s">
        <v>931</v>
      </c>
      <c r="V32" s="70" t="s">
        <v>860</v>
      </c>
      <c r="W32" s="71">
        <v>19078</v>
      </c>
      <c r="X32" s="220" t="s">
        <v>921</v>
      </c>
      <c r="Y32" s="40">
        <v>1</v>
      </c>
    </row>
    <row r="33" spans="1:25" s="40" customFormat="1" ht="14.25" thickBot="1">
      <c r="A33" s="66" t="s">
        <v>38</v>
      </c>
      <c r="B33" s="82">
        <f t="shared" si="2"/>
        <v>7</v>
      </c>
      <c r="C33" s="68" t="s">
        <v>47</v>
      </c>
      <c r="D33" s="78"/>
      <c r="E33" s="67" t="s">
        <v>721</v>
      </c>
      <c r="F33" s="1" t="s">
        <v>294</v>
      </c>
      <c r="G33" s="1" t="s">
        <v>671</v>
      </c>
      <c r="H33" s="67" t="s">
        <v>722</v>
      </c>
      <c r="I33" s="67" t="s">
        <v>681</v>
      </c>
      <c r="J33" s="123" t="s">
        <v>750</v>
      </c>
      <c r="K33" s="123" t="s">
        <v>727</v>
      </c>
      <c r="L33" s="123"/>
      <c r="M33" s="123"/>
      <c r="N33" s="123"/>
      <c r="O33" s="123"/>
      <c r="P33" s="123"/>
      <c r="Q33" s="123"/>
      <c r="R33" s="123"/>
      <c r="S33" s="123"/>
      <c r="T33" s="69">
        <v>44103</v>
      </c>
      <c r="U33" s="70" t="s">
        <v>908</v>
      </c>
      <c r="V33" s="70" t="s">
        <v>860</v>
      </c>
      <c r="W33" s="71">
        <v>19085</v>
      </c>
      <c r="X33" s="220" t="s">
        <v>921</v>
      </c>
      <c r="Y33" s="40">
        <v>1</v>
      </c>
    </row>
    <row r="34" spans="1:25" s="40" customFormat="1" ht="19.5" thickTop="1">
      <c r="A34" s="60">
        <v>5</v>
      </c>
      <c r="B34" s="81"/>
      <c r="C34" s="81"/>
      <c r="D34" s="61"/>
      <c r="E34" s="109" t="s">
        <v>752</v>
      </c>
      <c r="F34" s="109"/>
      <c r="G34" s="115"/>
      <c r="H34" s="110"/>
      <c r="I34" s="110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63"/>
      <c r="U34" s="64"/>
      <c r="V34" s="64"/>
      <c r="W34" s="64"/>
      <c r="X34" s="65"/>
    </row>
    <row r="35" spans="1:25" s="40" customFormat="1" ht="23.25" thickBot="1">
      <c r="A35" s="66" t="s">
        <v>33</v>
      </c>
      <c r="B35" s="82">
        <f>ROW()-ROW($A$34)</f>
        <v>1</v>
      </c>
      <c r="C35" s="68" t="s">
        <v>39</v>
      </c>
      <c r="D35" s="78"/>
      <c r="E35" s="184" t="s">
        <v>723</v>
      </c>
      <c r="F35" s="185"/>
      <c r="G35" s="185"/>
      <c r="H35" s="1" t="s">
        <v>754</v>
      </c>
      <c r="I35" s="67" t="s">
        <v>753</v>
      </c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69">
        <v>44105</v>
      </c>
      <c r="U35" s="70" t="s">
        <v>929</v>
      </c>
      <c r="V35" s="70" t="s">
        <v>858</v>
      </c>
      <c r="W35" s="71"/>
      <c r="X35" s="73"/>
      <c r="Y35" s="40">
        <v>1</v>
      </c>
    </row>
    <row r="36" spans="1:25" s="52" customFormat="1" ht="15.75" thickTop="1">
      <c r="A36" s="74"/>
      <c r="B36" s="83"/>
      <c r="C36" s="8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5"/>
      <c r="U36" s="74"/>
      <c r="V36" s="76"/>
      <c r="W36" s="74"/>
      <c r="X36" s="74"/>
    </row>
  </sheetData>
  <dataConsolidate/>
  <mergeCells count="15">
    <mergeCell ref="A5:A6"/>
    <mergeCell ref="B5:B6"/>
    <mergeCell ref="C5:C6"/>
    <mergeCell ref="D5:D6"/>
    <mergeCell ref="W5:W6"/>
    <mergeCell ref="X5:X6"/>
    <mergeCell ref="E5:E6"/>
    <mergeCell ref="L5:Q5"/>
    <mergeCell ref="R5:S5"/>
    <mergeCell ref="H5:H6"/>
    <mergeCell ref="F5:G5"/>
    <mergeCell ref="I5:I6"/>
    <mergeCell ref="J5:K5"/>
    <mergeCell ref="T5:T6"/>
    <mergeCell ref="U5:V5"/>
  </mergeCells>
  <phoneticPr fontId="2"/>
  <conditionalFormatting sqref="B7:B16 B18:B22 B26:B32">
    <cfRule type="expression" dxfId="579" priority="396">
      <formula>$A7="SKIP_NEW"</formula>
    </cfRule>
    <cfRule type="expression" dxfId="578" priority="397">
      <formula>$AB7=1</formula>
    </cfRule>
    <cfRule type="expression" dxfId="577" priority="398">
      <formula>$AA7=1</formula>
    </cfRule>
    <cfRule type="expression" dxfId="576" priority="399">
      <formula>$Z7=1</formula>
    </cfRule>
    <cfRule type="expression" dxfId="575" priority="400">
      <formula>$Y7=1</formula>
    </cfRule>
  </conditionalFormatting>
  <conditionalFormatting sqref="B17">
    <cfRule type="expression" dxfId="574" priority="16">
      <formula>$A17="SKIP_NEW"</formula>
    </cfRule>
    <cfRule type="expression" dxfId="573" priority="17">
      <formula>$AB17=1</formula>
    </cfRule>
    <cfRule type="expression" dxfId="572" priority="18">
      <formula>$AA17=1</formula>
    </cfRule>
    <cfRule type="expression" dxfId="571" priority="19">
      <formula>$Z17=1</formula>
    </cfRule>
    <cfRule type="expression" dxfId="570" priority="20">
      <formula>$Y17=1</formula>
    </cfRule>
  </conditionalFormatting>
  <conditionalFormatting sqref="B23:B25">
    <cfRule type="expression" dxfId="569" priority="11">
      <formula>$A23="SKIP_NEW"</formula>
    </cfRule>
    <cfRule type="expression" dxfId="568" priority="12">
      <formula>$AB23=1</formula>
    </cfRule>
    <cfRule type="expression" dxfId="567" priority="13">
      <formula>$AA23=1</formula>
    </cfRule>
    <cfRule type="expression" dxfId="566" priority="14">
      <formula>$Z23=1</formula>
    </cfRule>
    <cfRule type="expression" dxfId="565" priority="15">
      <formula>$Y23=1</formula>
    </cfRule>
  </conditionalFormatting>
  <conditionalFormatting sqref="B33">
    <cfRule type="expression" dxfId="564" priority="6">
      <formula>$A33="SKIP_NEW"</formula>
    </cfRule>
    <cfRule type="expression" dxfId="563" priority="7">
      <formula>$AB33=1</formula>
    </cfRule>
    <cfRule type="expression" dxfId="562" priority="8">
      <formula>$AA33=1</formula>
    </cfRule>
    <cfRule type="expression" dxfId="561" priority="9">
      <formula>$Z33=1</formula>
    </cfRule>
    <cfRule type="expression" dxfId="560" priority="10">
      <formula>$Y33=1</formula>
    </cfRule>
  </conditionalFormatting>
  <conditionalFormatting sqref="B34:B35">
    <cfRule type="expression" dxfId="559" priority="1">
      <formula>$A34="SKIP_NEW"</formula>
    </cfRule>
    <cfRule type="expression" dxfId="558" priority="2">
      <formula>$AB34=1</formula>
    </cfRule>
    <cfRule type="expression" dxfId="557" priority="3">
      <formula>$AA34=1</formula>
    </cfRule>
    <cfRule type="expression" dxfId="556" priority="4">
      <formula>$Z34=1</formula>
    </cfRule>
    <cfRule type="expression" dxfId="555" priority="5">
      <formula>$Y34=1</formula>
    </cfRule>
  </conditionalFormatting>
  <dataValidations count="4">
    <dataValidation type="list" allowBlank="1" showInputMessage="1" showErrorMessage="1" sqref="A16:A18 A20:A25 A8:A14 A27:A33 A35">
      <formula1>"NEW,SKIP_NEW,SKIP_OLD"</formula1>
      <formula2>0</formula2>
    </dataValidation>
    <dataValidation type="list" allowBlank="1" showInputMessage="1" showErrorMessage="1" sqref="V8:V14 V27:V33 V16:V18 V35 V20:V25">
      <formula1>"○,△,×,×→〇,－"</formula1>
    </dataValidation>
    <dataValidation showDropDown="1" showInputMessage="1" showErrorMessage="1" sqref="V7 V19 V15 V26 V34"/>
    <dataValidation type="list" allowBlank="1" showInputMessage="1" showErrorMessage="1" sqref="C8:C14 C16:C18 C20:C25 C27:C33 C35">
      <formula1>"正常,異常"</formula1>
    </dataValidation>
  </dataValidations>
  <hyperlinks>
    <hyperlink ref="A1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B72"/>
  <sheetViews>
    <sheetView showGridLines="0" topLeftCell="J1" zoomScale="115" zoomScaleNormal="115" workbookViewId="0">
      <pane ySplit="6" topLeftCell="A7" activePane="bottomLeft" state="frozen"/>
      <selection activeCell="C39" sqref="C39"/>
      <selection pane="bottomLeft" activeCell="V10" sqref="V10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7" width="21.125" style="52" bestFit="1" customWidth="1"/>
    <col min="8" max="8" width="10.875" style="52" bestFit="1" customWidth="1"/>
    <col min="9" max="9" width="7.125" style="52" bestFit="1" customWidth="1"/>
    <col min="10" max="10" width="6.75" style="52" customWidth="1"/>
    <col min="11" max="11" width="15.5" style="52" bestFit="1" customWidth="1"/>
    <col min="12" max="12" width="13.625" style="52" bestFit="1" customWidth="1"/>
    <col min="13" max="13" width="10.75" style="52" bestFit="1" customWidth="1"/>
    <col min="14" max="14" width="14.25" style="52" bestFit="1" customWidth="1"/>
    <col min="15" max="15" width="33.25" style="52" customWidth="1"/>
    <col min="16" max="16" width="9.5" style="52" bestFit="1" customWidth="1"/>
    <col min="17" max="17" width="10.25" style="52" bestFit="1" customWidth="1"/>
    <col min="18" max="18" width="10.5" style="52" customWidth="1"/>
    <col min="19" max="20" width="9.75" style="52" bestFit="1" customWidth="1"/>
    <col min="21" max="21" width="9.125" style="77" customWidth="1"/>
    <col min="22" max="22" width="9.125" style="52" customWidth="1"/>
    <col min="23" max="23" width="9.125" style="55" customWidth="1"/>
    <col min="24" max="24" width="12.625" style="52" customWidth="1"/>
    <col min="25" max="25" width="30.625" style="52" customWidth="1"/>
    <col min="26" max="31" width="5.625" style="52" customWidth="1"/>
    <col min="32" max="1036" width="9.125" style="52" customWidth="1"/>
    <col min="1037" max="16384" width="9" style="42"/>
  </cols>
  <sheetData>
    <row r="1" spans="1:32 1037:1042" s="38" customFormat="1" ht="14.25" customHeight="1">
      <c r="A1" s="30" t="s">
        <v>14</v>
      </c>
      <c r="B1" s="31"/>
      <c r="C1" s="31"/>
      <c r="D1" s="32"/>
      <c r="E1" s="31"/>
      <c r="F1" s="31"/>
      <c r="G1" s="31"/>
      <c r="H1" s="31"/>
      <c r="I1" s="31"/>
      <c r="J1" s="31"/>
      <c r="K1" s="31"/>
      <c r="L1" s="31"/>
      <c r="M1" s="31"/>
      <c r="N1" s="34"/>
      <c r="O1" s="34"/>
      <c r="P1" s="34"/>
      <c r="Q1" s="34"/>
      <c r="R1" s="34"/>
      <c r="S1" s="34"/>
      <c r="T1" s="34"/>
      <c r="U1" s="35"/>
      <c r="V1" s="31"/>
      <c r="W1" s="36"/>
      <c r="X1" s="31"/>
      <c r="Y1" s="37"/>
    </row>
    <row r="2" spans="1:32 1037:1042" s="40" customFormat="1" ht="12" customHeight="1">
      <c r="A2" s="39" t="s">
        <v>15</v>
      </c>
      <c r="B2" s="39" t="s">
        <v>16</v>
      </c>
      <c r="C2" s="39" t="s">
        <v>17</v>
      </c>
      <c r="D2" s="39" t="s">
        <v>18</v>
      </c>
      <c r="E2" s="36"/>
      <c r="F2" s="36"/>
      <c r="G2" s="36"/>
      <c r="H2" s="36"/>
      <c r="I2" s="36"/>
      <c r="J2" s="36"/>
      <c r="K2" s="36"/>
      <c r="L2" s="36"/>
      <c r="M2" s="36"/>
      <c r="U2" s="41"/>
      <c r="V2" s="36"/>
      <c r="W2" s="36"/>
      <c r="X2" s="36"/>
      <c r="Y2" s="42"/>
      <c r="Z2" s="43" t="s">
        <v>223</v>
      </c>
      <c r="AA2" s="44"/>
      <c r="AB2" s="44"/>
      <c r="AC2" s="44"/>
      <c r="AD2" s="44"/>
      <c r="AE2" s="45" t="s">
        <v>5</v>
      </c>
    </row>
    <row r="3" spans="1:32 1037:1042" s="40" customFormat="1" ht="12" customHeight="1">
      <c r="A3" s="39">
        <f>COUNTIF(B7:B72,"&gt;0")</f>
        <v>61</v>
      </c>
      <c r="B3" s="39">
        <f>COUNTIF(A:A,"NEW")</f>
        <v>59</v>
      </c>
      <c r="C3" s="39">
        <f>COUNTIF(A:A,"SKIP_NEW")+COUNTIF(A:A,"SKIP_OLD")</f>
        <v>2</v>
      </c>
      <c r="D3" s="39">
        <f>COUNTIF(W:W,"○")+COUNTIF(W:W,"×→〇")</f>
        <v>59</v>
      </c>
      <c r="E3" s="36"/>
      <c r="F3" s="36"/>
      <c r="G3" s="36"/>
      <c r="H3" s="36"/>
      <c r="I3" s="36"/>
      <c r="J3" s="36"/>
      <c r="K3" s="36"/>
      <c r="L3" s="36"/>
      <c r="M3" s="36"/>
      <c r="U3" s="41"/>
      <c r="V3" s="36"/>
      <c r="W3" s="36"/>
      <c r="X3" s="36"/>
      <c r="Y3" s="42"/>
      <c r="Z3" s="46">
        <f>SUM(Z7:Z72)</f>
        <v>61</v>
      </c>
      <c r="AA3" s="47">
        <f>SUM(AA7:AA72)</f>
        <v>0</v>
      </c>
      <c r="AB3" s="47">
        <f>SUM(AB7:AB72)</f>
        <v>0</v>
      </c>
      <c r="AC3" s="47">
        <f>SUM(AC7:AC72)</f>
        <v>0</v>
      </c>
      <c r="AD3" s="47">
        <f>SUM(AD7:AD72)</f>
        <v>0</v>
      </c>
      <c r="AE3" s="48">
        <f>SUM(Z3:AD3)</f>
        <v>61</v>
      </c>
      <c r="AF3" s="40" t="s">
        <v>19</v>
      </c>
    </row>
    <row r="4" spans="1:32 1037:1042" s="52" customFormat="1" ht="12" customHeight="1">
      <c r="A4" s="49"/>
      <c r="B4" s="80"/>
      <c r="C4" s="50">
        <f>COUNTIF(A:A,"SKIP_NEW")</f>
        <v>0</v>
      </c>
      <c r="D4" s="51"/>
      <c r="E4" s="36"/>
      <c r="F4" s="36"/>
      <c r="G4" s="36"/>
      <c r="H4" s="36"/>
      <c r="I4" s="36"/>
      <c r="J4" s="36"/>
      <c r="K4" s="36"/>
      <c r="L4" s="36"/>
      <c r="M4" s="36"/>
      <c r="U4" s="41"/>
      <c r="V4" s="36"/>
      <c r="W4" s="36"/>
      <c r="X4" s="36"/>
      <c r="Z4" s="53">
        <f>SUMIF($W7:$W72,"○",Z7:Z72)+SUMIF($W7:$W72,"×→〇",Z7:Z72)</f>
        <v>59</v>
      </c>
      <c r="AA4" s="54">
        <f>SUMIF($W7:$W72,"○",AA7:AA72)+SUMIF($W7:$W72,"×→〇",AA7:AA72)</f>
        <v>0</v>
      </c>
      <c r="AB4" s="54">
        <f>SUMIF($W7:$W72,"○",AB7:AB72)+SUMIF($W7:$W72,"×→〇",AB7:AB72)</f>
        <v>0</v>
      </c>
      <c r="AC4" s="54">
        <f>SUMIF($W7:$W72,"○",AC7:AC72)+SUMIF($W7:$W72,"×→〇",AC7:AC72)</f>
        <v>0</v>
      </c>
      <c r="AD4" s="54">
        <f>SUMIF($W7:$W72,"○",AD7:AD72)+SUMIF($W7:$W72,"×→〇",AD7:AD72)</f>
        <v>0</v>
      </c>
      <c r="AE4" s="48">
        <f>SUM(Z4:AD4)</f>
        <v>59</v>
      </c>
      <c r="AF4" s="55" t="s">
        <v>20</v>
      </c>
      <c r="AMW4" s="42"/>
      <c r="AMX4" s="42"/>
      <c r="AMY4" s="42"/>
      <c r="AMZ4" s="42"/>
      <c r="ANA4" s="42"/>
      <c r="ANB4" s="42"/>
    </row>
    <row r="5" spans="1:32 1037:1042" s="52" customFormat="1" ht="14.25" customHeight="1">
      <c r="A5" s="253" t="s">
        <v>755</v>
      </c>
      <c r="B5" s="255" t="s">
        <v>614</v>
      </c>
      <c r="C5" s="257" t="s">
        <v>21</v>
      </c>
      <c r="D5" s="257" t="s">
        <v>22</v>
      </c>
      <c r="E5" s="272" t="s">
        <v>233</v>
      </c>
      <c r="F5" s="266" t="s">
        <v>234</v>
      </c>
      <c r="G5" s="268"/>
      <c r="H5" s="266" t="s">
        <v>326</v>
      </c>
      <c r="I5" s="267"/>
      <c r="J5" s="267"/>
      <c r="K5" s="267"/>
      <c r="L5" s="267"/>
      <c r="M5" s="268"/>
      <c r="N5" s="255" t="s">
        <v>40</v>
      </c>
      <c r="O5" s="255" t="s">
        <v>24</v>
      </c>
      <c r="P5" s="266" t="s">
        <v>186</v>
      </c>
      <c r="Q5" s="268"/>
      <c r="R5" s="266" t="s">
        <v>239</v>
      </c>
      <c r="S5" s="267"/>
      <c r="T5" s="267"/>
      <c r="U5" s="259" t="s">
        <v>25</v>
      </c>
      <c r="V5" s="261" t="s">
        <v>26</v>
      </c>
      <c r="W5" s="261"/>
      <c r="X5" s="257" t="s">
        <v>27</v>
      </c>
      <c r="Y5" s="262" t="s">
        <v>28</v>
      </c>
      <c r="Z5" s="53">
        <f>SUMIF($W7:$W72,"△",Z7:Z72)</f>
        <v>0</v>
      </c>
      <c r="AA5" s="53">
        <f>SUMIF($W7:$W72,"△",AA7:AA72)</f>
        <v>0</v>
      </c>
      <c r="AB5" s="53">
        <f>SUMIF($W7:$W72,"△",AB7:AB72)</f>
        <v>0</v>
      </c>
      <c r="AC5" s="53">
        <f>SUMIF($W7:$W72,"△",AC7:AC72)</f>
        <v>0</v>
      </c>
      <c r="AD5" s="53">
        <f>SUMIF($W7:$W72,"△",AD7:AD72)</f>
        <v>0</v>
      </c>
      <c r="AE5" s="48">
        <f>SUM(Z5:AD5)</f>
        <v>0</v>
      </c>
      <c r="AF5" s="55" t="s">
        <v>29</v>
      </c>
      <c r="AMW5" s="42"/>
      <c r="AMX5" s="42"/>
      <c r="AMY5" s="42"/>
      <c r="AMZ5" s="42"/>
      <c r="ANA5" s="42"/>
      <c r="ANB5" s="42"/>
    </row>
    <row r="6" spans="1:32 1037:1042" s="52" customFormat="1" ht="33" customHeight="1" thickBot="1">
      <c r="A6" s="254"/>
      <c r="B6" s="256"/>
      <c r="C6" s="258"/>
      <c r="D6" s="258"/>
      <c r="E6" s="273"/>
      <c r="F6" s="107" t="s">
        <v>310</v>
      </c>
      <c r="G6" s="107" t="s">
        <v>313</v>
      </c>
      <c r="H6" s="107" t="s">
        <v>315</v>
      </c>
      <c r="I6" s="107" t="s">
        <v>316</v>
      </c>
      <c r="J6" s="107" t="s">
        <v>323</v>
      </c>
      <c r="K6" s="107" t="s">
        <v>324</v>
      </c>
      <c r="L6" s="107" t="s">
        <v>325</v>
      </c>
      <c r="M6" s="107" t="s">
        <v>317</v>
      </c>
      <c r="N6" s="256"/>
      <c r="O6" s="256"/>
      <c r="P6" s="107" t="s">
        <v>187</v>
      </c>
      <c r="Q6" s="107" t="s">
        <v>188</v>
      </c>
      <c r="R6" s="107" t="s">
        <v>318</v>
      </c>
      <c r="S6" s="107" t="s">
        <v>319</v>
      </c>
      <c r="T6" s="107" t="s">
        <v>320</v>
      </c>
      <c r="U6" s="260"/>
      <c r="V6" s="56" t="s">
        <v>31</v>
      </c>
      <c r="W6" s="57" t="s">
        <v>32</v>
      </c>
      <c r="X6" s="258"/>
      <c r="Y6" s="263"/>
      <c r="Z6" s="58">
        <f>Z4+Z5</f>
        <v>59</v>
      </c>
      <c r="AA6" s="58">
        <f>AA4+AA5</f>
        <v>0</v>
      </c>
      <c r="AB6" s="58">
        <f>AB4+AB5</f>
        <v>0</v>
      </c>
      <c r="AC6" s="58">
        <f>AC4+AC5</f>
        <v>0</v>
      </c>
      <c r="AD6" s="58">
        <f>AD4+AD5</f>
        <v>0</v>
      </c>
      <c r="AE6" s="59">
        <f>SUM(Z6:AD6)</f>
        <v>59</v>
      </c>
      <c r="AF6" s="52" t="s">
        <v>756</v>
      </c>
      <c r="AMW6" s="42"/>
      <c r="AMX6" s="42"/>
      <c r="AMY6" s="42"/>
      <c r="AMZ6" s="42"/>
      <c r="ANA6" s="42"/>
      <c r="ANB6" s="42"/>
    </row>
    <row r="7" spans="1:32 1037:1042" s="40" customFormat="1" ht="19.5" thickTop="1">
      <c r="A7" s="60">
        <v>1</v>
      </c>
      <c r="B7" s="81"/>
      <c r="C7" s="81"/>
      <c r="D7" s="61"/>
      <c r="E7" s="109" t="s">
        <v>311</v>
      </c>
      <c r="F7" s="109"/>
      <c r="G7" s="115"/>
      <c r="H7" s="115"/>
      <c r="I7" s="115"/>
      <c r="J7" s="115"/>
      <c r="K7" s="115"/>
      <c r="L7" s="115"/>
      <c r="M7" s="115"/>
      <c r="N7" s="115"/>
      <c r="O7" s="110"/>
      <c r="P7" s="110"/>
      <c r="Q7" s="110"/>
      <c r="R7" s="110"/>
      <c r="S7" s="110"/>
      <c r="T7" s="110"/>
      <c r="U7" s="63"/>
      <c r="V7" s="64"/>
      <c r="W7" s="64"/>
      <c r="X7" s="64"/>
      <c r="Y7" s="65"/>
    </row>
    <row r="8" spans="1:32 1037:1042" s="40" customFormat="1" ht="35.25">
      <c r="A8" s="66" t="s">
        <v>33</v>
      </c>
      <c r="B8" s="82">
        <f>ROW()-ROW($A$7)</f>
        <v>1</v>
      </c>
      <c r="C8" s="68" t="s">
        <v>39</v>
      </c>
      <c r="D8" s="78"/>
      <c r="E8" s="1" t="s">
        <v>312</v>
      </c>
      <c r="F8" s="1" t="s">
        <v>288</v>
      </c>
      <c r="G8" s="1" t="s">
        <v>288</v>
      </c>
      <c r="H8" s="117">
        <v>50</v>
      </c>
      <c r="I8" s="117">
        <v>10</v>
      </c>
      <c r="J8" s="117">
        <v>20</v>
      </c>
      <c r="K8" s="117" t="s">
        <v>322</v>
      </c>
      <c r="L8" s="117">
        <v>0</v>
      </c>
      <c r="M8" s="117" t="b">
        <v>0</v>
      </c>
      <c r="N8" s="67" t="s">
        <v>675</v>
      </c>
      <c r="O8" s="67" t="s">
        <v>676</v>
      </c>
      <c r="P8" s="123" t="s">
        <v>677</v>
      </c>
      <c r="Q8" s="123" t="s">
        <v>678</v>
      </c>
      <c r="R8" s="123" t="s">
        <v>679</v>
      </c>
      <c r="S8" s="123" t="s">
        <v>679</v>
      </c>
      <c r="T8" s="123" t="s">
        <v>679</v>
      </c>
      <c r="U8" s="69">
        <v>44097</v>
      </c>
      <c r="V8" s="70" t="s">
        <v>908</v>
      </c>
      <c r="W8" s="70" t="s">
        <v>858</v>
      </c>
      <c r="X8" s="71"/>
      <c r="Y8" s="72"/>
      <c r="Z8" s="40">
        <v>1</v>
      </c>
    </row>
    <row r="9" spans="1:32 1037:1042" s="40" customFormat="1">
      <c r="A9" s="66" t="s">
        <v>33</v>
      </c>
      <c r="B9" s="82">
        <f>ROW()-ROW($A$7)</f>
        <v>2</v>
      </c>
      <c r="C9" s="68" t="s">
        <v>39</v>
      </c>
      <c r="D9" s="78"/>
      <c r="E9" s="1" t="s">
        <v>332</v>
      </c>
      <c r="F9" s="1" t="s">
        <v>288</v>
      </c>
      <c r="G9" s="1" t="s">
        <v>288</v>
      </c>
      <c r="H9" s="117">
        <v>50</v>
      </c>
      <c r="I9" s="117">
        <v>10</v>
      </c>
      <c r="J9" s="117">
        <v>20</v>
      </c>
      <c r="K9" s="117" t="s">
        <v>322</v>
      </c>
      <c r="L9" s="117">
        <v>0</v>
      </c>
      <c r="M9" s="117" t="b">
        <v>0</v>
      </c>
      <c r="N9" s="67" t="s">
        <v>680</v>
      </c>
      <c r="O9" s="67" t="s">
        <v>681</v>
      </c>
      <c r="P9" s="123" t="s">
        <v>677</v>
      </c>
      <c r="Q9" s="123" t="s">
        <v>678</v>
      </c>
      <c r="R9" s="123" t="s">
        <v>679</v>
      </c>
      <c r="S9" s="123" t="s">
        <v>679</v>
      </c>
      <c r="T9" s="123" t="s">
        <v>679</v>
      </c>
      <c r="U9" s="69">
        <v>44116</v>
      </c>
      <c r="V9" s="70" t="s">
        <v>908</v>
      </c>
      <c r="W9" s="70" t="s">
        <v>858</v>
      </c>
      <c r="X9" s="71"/>
      <c r="Y9" s="72"/>
      <c r="Z9" s="40">
        <v>1</v>
      </c>
    </row>
    <row r="10" spans="1:32 1037:1042" s="40" customFormat="1" ht="46.5">
      <c r="A10" s="66" t="s">
        <v>33</v>
      </c>
      <c r="B10" s="82">
        <f>ROW()-ROW($A$7)</f>
        <v>3</v>
      </c>
      <c r="C10" s="68" t="s">
        <v>39</v>
      </c>
      <c r="D10" s="78"/>
      <c r="E10" s="1" t="s">
        <v>312</v>
      </c>
      <c r="F10" s="1" t="s">
        <v>294</v>
      </c>
      <c r="G10" s="1" t="s">
        <v>294</v>
      </c>
      <c r="H10" s="117">
        <v>50</v>
      </c>
      <c r="I10" s="117">
        <v>10</v>
      </c>
      <c r="J10" s="117">
        <v>20</v>
      </c>
      <c r="K10" s="117" t="s">
        <v>322</v>
      </c>
      <c r="L10" s="117">
        <v>0</v>
      </c>
      <c r="M10" s="117" t="b">
        <v>0</v>
      </c>
      <c r="N10" s="67" t="s">
        <v>675</v>
      </c>
      <c r="O10" s="67" t="s">
        <v>682</v>
      </c>
      <c r="P10" s="123" t="s">
        <v>677</v>
      </c>
      <c r="Q10" s="123" t="s">
        <v>678</v>
      </c>
      <c r="R10" s="123" t="s">
        <v>679</v>
      </c>
      <c r="S10" s="123" t="s">
        <v>679</v>
      </c>
      <c r="T10" s="123" t="s">
        <v>679</v>
      </c>
      <c r="U10" s="69">
        <v>44097</v>
      </c>
      <c r="V10" s="70" t="s">
        <v>908</v>
      </c>
      <c r="W10" s="70" t="s">
        <v>858</v>
      </c>
      <c r="X10" s="71"/>
      <c r="Y10" s="72"/>
      <c r="Z10" s="40">
        <v>1</v>
      </c>
    </row>
    <row r="11" spans="1:32 1037:1042" s="40" customFormat="1">
      <c r="A11" s="66" t="s">
        <v>33</v>
      </c>
      <c r="B11" s="82">
        <f>ROW()-ROW($A$7)</f>
        <v>4</v>
      </c>
      <c r="C11" s="68" t="s">
        <v>39</v>
      </c>
      <c r="D11" s="78"/>
      <c r="E11" s="1" t="s">
        <v>332</v>
      </c>
      <c r="F11" s="1" t="s">
        <v>294</v>
      </c>
      <c r="G11" s="1" t="s">
        <v>294</v>
      </c>
      <c r="H11" s="117">
        <v>50</v>
      </c>
      <c r="I11" s="117">
        <v>10</v>
      </c>
      <c r="J11" s="117">
        <v>20</v>
      </c>
      <c r="K11" s="117" t="s">
        <v>322</v>
      </c>
      <c r="L11" s="117">
        <v>0</v>
      </c>
      <c r="M11" s="117" t="b">
        <v>0</v>
      </c>
      <c r="N11" s="67" t="s">
        <v>680</v>
      </c>
      <c r="O11" s="67" t="s">
        <v>681</v>
      </c>
      <c r="P11" s="123" t="s">
        <v>677</v>
      </c>
      <c r="Q11" s="123" t="s">
        <v>678</v>
      </c>
      <c r="R11" s="123" t="s">
        <v>679</v>
      </c>
      <c r="S11" s="123" t="s">
        <v>679</v>
      </c>
      <c r="T11" s="123" t="s">
        <v>679</v>
      </c>
      <c r="U11" s="69">
        <v>44113</v>
      </c>
      <c r="V11" s="70" t="s">
        <v>908</v>
      </c>
      <c r="W11" s="70" t="s">
        <v>858</v>
      </c>
      <c r="X11" s="71"/>
      <c r="Y11" s="72"/>
      <c r="Z11" s="40">
        <v>1</v>
      </c>
    </row>
    <row r="12" spans="1:32 1037:1042" s="40" customFormat="1" ht="15.75" thickBot="1">
      <c r="A12" s="66" t="s">
        <v>33</v>
      </c>
      <c r="B12" s="82">
        <f t="shared" ref="B12" si="0">ROW()-ROW($A$7)</f>
        <v>5</v>
      </c>
      <c r="C12" s="68" t="s">
        <v>39</v>
      </c>
      <c r="D12" s="78"/>
      <c r="E12" s="1" t="s">
        <v>333</v>
      </c>
      <c r="F12" s="1" t="s">
        <v>314</v>
      </c>
      <c r="G12" s="1" t="s">
        <v>314</v>
      </c>
      <c r="H12" s="117">
        <v>50</v>
      </c>
      <c r="I12" s="117">
        <v>10</v>
      </c>
      <c r="J12" s="117">
        <v>20</v>
      </c>
      <c r="K12" s="117" t="s">
        <v>322</v>
      </c>
      <c r="L12" s="117">
        <v>0</v>
      </c>
      <c r="M12" s="117" t="b">
        <v>0</v>
      </c>
      <c r="N12" s="67" t="s">
        <v>680</v>
      </c>
      <c r="O12" s="67" t="s">
        <v>681</v>
      </c>
      <c r="P12" s="123" t="s">
        <v>677</v>
      </c>
      <c r="Q12" s="123" t="s">
        <v>678</v>
      </c>
      <c r="R12" s="123" t="s">
        <v>679</v>
      </c>
      <c r="S12" s="123" t="s">
        <v>679</v>
      </c>
      <c r="T12" s="123" t="s">
        <v>679</v>
      </c>
      <c r="U12" s="69">
        <v>44116</v>
      </c>
      <c r="V12" s="70" t="s">
        <v>973</v>
      </c>
      <c r="W12" s="70" t="s">
        <v>858</v>
      </c>
      <c r="X12" s="71"/>
      <c r="Y12" s="72"/>
      <c r="Z12" s="40">
        <v>1</v>
      </c>
    </row>
    <row r="13" spans="1:32 1037:1042" s="40" customFormat="1" ht="19.5" thickTop="1">
      <c r="A13" s="60">
        <v>2</v>
      </c>
      <c r="B13" s="81"/>
      <c r="C13" s="81"/>
      <c r="D13" s="61"/>
      <c r="E13" s="109" t="s">
        <v>344</v>
      </c>
      <c r="F13" s="109"/>
      <c r="G13" s="115"/>
      <c r="H13" s="115"/>
      <c r="I13" s="115"/>
      <c r="J13" s="115"/>
      <c r="K13" s="115"/>
      <c r="L13" s="115"/>
      <c r="M13" s="115"/>
      <c r="N13" s="110"/>
      <c r="O13" s="110"/>
      <c r="P13" s="86"/>
      <c r="Q13" s="86"/>
      <c r="R13" s="86"/>
      <c r="S13" s="86"/>
      <c r="T13" s="86"/>
      <c r="U13" s="63"/>
      <c r="V13" s="64"/>
      <c r="W13" s="64"/>
      <c r="X13" s="64"/>
      <c r="Y13" s="65"/>
    </row>
    <row r="14" spans="1:32 1037:1042" s="40" customFormat="1" ht="35.25">
      <c r="A14" s="66" t="s">
        <v>33</v>
      </c>
      <c r="B14" s="82">
        <f t="shared" ref="B14:B45" si="1">ROW()-ROW($A$13)</f>
        <v>1</v>
      </c>
      <c r="C14" s="68" t="s">
        <v>39</v>
      </c>
      <c r="D14" s="78"/>
      <c r="E14" s="1" t="s">
        <v>633</v>
      </c>
      <c r="F14" s="1" t="s">
        <v>294</v>
      </c>
      <c r="G14" s="1" t="s">
        <v>294</v>
      </c>
      <c r="H14" s="118" t="s">
        <v>336</v>
      </c>
      <c r="I14" s="117">
        <v>10</v>
      </c>
      <c r="J14" s="118" t="s">
        <v>329</v>
      </c>
      <c r="K14" s="117" t="s">
        <v>322</v>
      </c>
      <c r="L14" s="117">
        <v>0</v>
      </c>
      <c r="M14" s="117" t="b">
        <v>0</v>
      </c>
      <c r="N14" s="67" t="s">
        <v>675</v>
      </c>
      <c r="O14" s="67" t="s">
        <v>684</v>
      </c>
      <c r="P14" s="123" t="s">
        <v>677</v>
      </c>
      <c r="Q14" s="123" t="s">
        <v>678</v>
      </c>
      <c r="R14" s="123" t="s">
        <v>679</v>
      </c>
      <c r="S14" s="123" t="s">
        <v>679</v>
      </c>
      <c r="T14" s="123" t="s">
        <v>679</v>
      </c>
      <c r="U14" s="69">
        <v>44097</v>
      </c>
      <c r="V14" s="70" t="s">
        <v>908</v>
      </c>
      <c r="W14" s="70" t="s">
        <v>858</v>
      </c>
      <c r="X14" s="71"/>
      <c r="Y14" s="73"/>
      <c r="Z14" s="40">
        <v>1</v>
      </c>
    </row>
    <row r="15" spans="1:32 1037:1042" s="40" customFormat="1">
      <c r="A15" s="66" t="s">
        <v>33</v>
      </c>
      <c r="B15" s="82">
        <f t="shared" si="1"/>
        <v>2</v>
      </c>
      <c r="C15" s="68" t="s">
        <v>39</v>
      </c>
      <c r="D15" s="78"/>
      <c r="E15" s="1" t="s">
        <v>633</v>
      </c>
      <c r="F15" s="1" t="s">
        <v>634</v>
      </c>
      <c r="G15" s="1" t="s">
        <v>634</v>
      </c>
      <c r="H15" s="119" t="s">
        <v>337</v>
      </c>
      <c r="I15" s="117">
        <v>10</v>
      </c>
      <c r="J15" s="118" t="s">
        <v>329</v>
      </c>
      <c r="K15" s="117" t="s">
        <v>322</v>
      </c>
      <c r="L15" s="117">
        <v>0</v>
      </c>
      <c r="M15" s="117" t="b">
        <v>0</v>
      </c>
      <c r="N15" s="1" t="s">
        <v>681</v>
      </c>
      <c r="O15" s="1" t="s">
        <v>681</v>
      </c>
      <c r="P15" s="123" t="s">
        <v>677</v>
      </c>
      <c r="Q15" s="123" t="s">
        <v>678</v>
      </c>
      <c r="R15" s="123" t="s">
        <v>679</v>
      </c>
      <c r="S15" s="123" t="s">
        <v>679</v>
      </c>
      <c r="T15" s="123" t="s">
        <v>679</v>
      </c>
      <c r="U15" s="69">
        <v>44097</v>
      </c>
      <c r="V15" s="70" t="s">
        <v>908</v>
      </c>
      <c r="W15" s="70" t="s">
        <v>858</v>
      </c>
      <c r="X15" s="71"/>
      <c r="Y15" s="72"/>
      <c r="Z15" s="40">
        <v>1</v>
      </c>
    </row>
    <row r="16" spans="1:32 1037:1042" s="40" customFormat="1">
      <c r="A16" s="66" t="s">
        <v>33</v>
      </c>
      <c r="B16" s="82">
        <f t="shared" si="1"/>
        <v>3</v>
      </c>
      <c r="C16" s="68" t="s">
        <v>39</v>
      </c>
      <c r="D16" s="78"/>
      <c r="E16" s="1" t="s">
        <v>635</v>
      </c>
      <c r="F16" s="1" t="s">
        <v>634</v>
      </c>
      <c r="G16" s="1" t="s">
        <v>634</v>
      </c>
      <c r="H16" s="118" t="s">
        <v>914</v>
      </c>
      <c r="I16" s="117">
        <v>10</v>
      </c>
      <c r="J16" s="118" t="s">
        <v>329</v>
      </c>
      <c r="K16" s="117" t="s">
        <v>322</v>
      </c>
      <c r="L16" s="117">
        <v>0</v>
      </c>
      <c r="M16" s="117" t="b">
        <v>0</v>
      </c>
      <c r="N16" s="1" t="s">
        <v>681</v>
      </c>
      <c r="O16" s="67" t="s">
        <v>757</v>
      </c>
      <c r="P16" s="123" t="s">
        <v>677</v>
      </c>
      <c r="Q16" s="123" t="s">
        <v>678</v>
      </c>
      <c r="R16" s="123" t="s">
        <v>679</v>
      </c>
      <c r="S16" s="123" t="s">
        <v>679</v>
      </c>
      <c r="T16" s="123" t="s">
        <v>679</v>
      </c>
      <c r="U16" s="69">
        <v>44097</v>
      </c>
      <c r="V16" s="70" t="s">
        <v>908</v>
      </c>
      <c r="W16" s="70" t="s">
        <v>858</v>
      </c>
      <c r="X16" s="71"/>
      <c r="Y16" s="72"/>
      <c r="Z16" s="40">
        <v>1</v>
      </c>
    </row>
    <row r="17" spans="1:26" s="40" customFormat="1">
      <c r="A17" s="66" t="s">
        <v>33</v>
      </c>
      <c r="B17" s="82">
        <f t="shared" si="1"/>
        <v>4</v>
      </c>
      <c r="C17" s="68" t="s">
        <v>39</v>
      </c>
      <c r="D17" s="78"/>
      <c r="E17" s="1" t="s">
        <v>636</v>
      </c>
      <c r="F17" s="1" t="s">
        <v>634</v>
      </c>
      <c r="G17" s="1" t="s">
        <v>634</v>
      </c>
      <c r="H17" s="117" t="s">
        <v>328</v>
      </c>
      <c r="I17" s="118">
        <v>1</v>
      </c>
      <c r="J17" s="118" t="s">
        <v>329</v>
      </c>
      <c r="K17" s="117" t="s">
        <v>322</v>
      </c>
      <c r="L17" s="117">
        <v>0</v>
      </c>
      <c r="M17" s="117" t="b">
        <v>0</v>
      </c>
      <c r="N17" s="1" t="s">
        <v>681</v>
      </c>
      <c r="O17" s="67" t="s">
        <v>758</v>
      </c>
      <c r="P17" s="123" t="s">
        <v>677</v>
      </c>
      <c r="Q17" s="123" t="s">
        <v>678</v>
      </c>
      <c r="R17" s="123" t="s">
        <v>679</v>
      </c>
      <c r="S17" s="123" t="s">
        <v>679</v>
      </c>
      <c r="T17" s="123" t="s">
        <v>679</v>
      </c>
      <c r="U17" s="69">
        <v>44097</v>
      </c>
      <c r="V17" s="70" t="s">
        <v>908</v>
      </c>
      <c r="W17" s="70" t="s">
        <v>858</v>
      </c>
      <c r="X17" s="71"/>
      <c r="Y17" s="72"/>
      <c r="Z17" s="40">
        <v>1</v>
      </c>
    </row>
    <row r="18" spans="1:26" s="40" customFormat="1">
      <c r="A18" s="66" t="s">
        <v>33</v>
      </c>
      <c r="B18" s="82">
        <f t="shared" si="1"/>
        <v>5</v>
      </c>
      <c r="C18" s="68" t="s">
        <v>39</v>
      </c>
      <c r="D18" s="78"/>
      <c r="E18" s="1" t="s">
        <v>330</v>
      </c>
      <c r="F18" s="1" t="s">
        <v>634</v>
      </c>
      <c r="G18" s="1" t="s">
        <v>634</v>
      </c>
      <c r="H18" s="117" t="s">
        <v>327</v>
      </c>
      <c r="I18" s="118">
        <v>1</v>
      </c>
      <c r="J18" s="118" t="s">
        <v>329</v>
      </c>
      <c r="K18" s="117" t="s">
        <v>322</v>
      </c>
      <c r="L18" s="117">
        <v>0</v>
      </c>
      <c r="M18" s="117" t="b">
        <v>0</v>
      </c>
      <c r="N18" s="1" t="s">
        <v>681</v>
      </c>
      <c r="O18" s="67" t="s">
        <v>757</v>
      </c>
      <c r="P18" s="123" t="s">
        <v>677</v>
      </c>
      <c r="Q18" s="123" t="s">
        <v>678</v>
      </c>
      <c r="R18" s="123" t="s">
        <v>679</v>
      </c>
      <c r="S18" s="123" t="s">
        <v>679</v>
      </c>
      <c r="T18" s="123" t="s">
        <v>679</v>
      </c>
      <c r="U18" s="69">
        <v>44097</v>
      </c>
      <c r="V18" s="70" t="s">
        <v>908</v>
      </c>
      <c r="W18" s="70" t="s">
        <v>858</v>
      </c>
      <c r="X18" s="71"/>
      <c r="Y18" s="72"/>
      <c r="Z18" s="40">
        <v>1</v>
      </c>
    </row>
    <row r="19" spans="1:26" s="40" customFormat="1" ht="24">
      <c r="A19" s="66" t="s">
        <v>33</v>
      </c>
      <c r="B19" s="82">
        <f t="shared" si="1"/>
        <v>6</v>
      </c>
      <c r="C19" s="68" t="s">
        <v>39</v>
      </c>
      <c r="D19" s="78"/>
      <c r="E19" s="1" t="s">
        <v>683</v>
      </c>
      <c r="F19" s="1" t="s">
        <v>634</v>
      </c>
      <c r="G19" s="1" t="s">
        <v>634</v>
      </c>
      <c r="H19" s="118" t="s">
        <v>329</v>
      </c>
      <c r="I19" s="117">
        <v>10</v>
      </c>
      <c r="J19" s="118" t="s">
        <v>915</v>
      </c>
      <c r="K19" s="118" t="s">
        <v>339</v>
      </c>
      <c r="L19" s="117">
        <v>0</v>
      </c>
      <c r="M19" s="117" t="b">
        <v>0</v>
      </c>
      <c r="N19" s="1" t="s">
        <v>681</v>
      </c>
      <c r="O19" s="67" t="s">
        <v>758</v>
      </c>
      <c r="P19" s="123" t="s">
        <v>677</v>
      </c>
      <c r="Q19" s="123" t="s">
        <v>678</v>
      </c>
      <c r="R19" s="123" t="s">
        <v>679</v>
      </c>
      <c r="S19" s="123" t="s">
        <v>679</v>
      </c>
      <c r="T19" s="123" t="s">
        <v>679</v>
      </c>
      <c r="U19" s="69">
        <v>44098</v>
      </c>
      <c r="V19" s="70" t="s">
        <v>908</v>
      </c>
      <c r="W19" s="70" t="s">
        <v>858</v>
      </c>
      <c r="X19" s="71" t="s">
        <v>916</v>
      </c>
      <c r="Y19" s="72"/>
      <c r="Z19" s="40">
        <v>1</v>
      </c>
    </row>
    <row r="20" spans="1:26" s="40" customFormat="1" ht="24">
      <c r="A20" s="66" t="s">
        <v>33</v>
      </c>
      <c r="B20" s="82">
        <f t="shared" si="1"/>
        <v>7</v>
      </c>
      <c r="C20" s="68" t="s">
        <v>39</v>
      </c>
      <c r="D20" s="78"/>
      <c r="E20" s="1" t="s">
        <v>637</v>
      </c>
      <c r="F20" s="1" t="s">
        <v>634</v>
      </c>
      <c r="G20" s="1" t="s">
        <v>634</v>
      </c>
      <c r="H20" s="118" t="s">
        <v>329</v>
      </c>
      <c r="I20" s="117">
        <v>10</v>
      </c>
      <c r="J20" s="118" t="s">
        <v>915</v>
      </c>
      <c r="K20" s="118" t="s">
        <v>334</v>
      </c>
      <c r="L20" s="117">
        <v>0</v>
      </c>
      <c r="M20" s="117" t="b">
        <v>0</v>
      </c>
      <c r="N20" s="1" t="s">
        <v>681</v>
      </c>
      <c r="O20" s="67" t="s">
        <v>681</v>
      </c>
      <c r="P20" s="123" t="s">
        <v>677</v>
      </c>
      <c r="Q20" s="123" t="s">
        <v>678</v>
      </c>
      <c r="R20" s="123" t="s">
        <v>679</v>
      </c>
      <c r="S20" s="123" t="s">
        <v>679</v>
      </c>
      <c r="T20" s="123" t="s">
        <v>679</v>
      </c>
      <c r="U20" s="69">
        <v>44098</v>
      </c>
      <c r="V20" s="70" t="s">
        <v>908</v>
      </c>
      <c r="W20" s="70" t="s">
        <v>858</v>
      </c>
      <c r="X20" s="71"/>
      <c r="Y20" s="72"/>
      <c r="Z20" s="40">
        <v>1</v>
      </c>
    </row>
    <row r="21" spans="1:26" s="40" customFormat="1" ht="24">
      <c r="A21" s="66" t="s">
        <v>33</v>
      </c>
      <c r="B21" s="82">
        <f t="shared" si="1"/>
        <v>8</v>
      </c>
      <c r="C21" s="68" t="s">
        <v>39</v>
      </c>
      <c r="D21" s="78"/>
      <c r="E21" s="1" t="s">
        <v>638</v>
      </c>
      <c r="F21" s="1" t="s">
        <v>634</v>
      </c>
      <c r="G21" s="1" t="s">
        <v>634</v>
      </c>
      <c r="H21" s="118" t="s">
        <v>329</v>
      </c>
      <c r="I21" s="117">
        <v>10</v>
      </c>
      <c r="J21" s="118" t="s">
        <v>915</v>
      </c>
      <c r="K21" s="118" t="s">
        <v>341</v>
      </c>
      <c r="L21" s="117">
        <v>0</v>
      </c>
      <c r="M21" s="117" t="b">
        <v>0</v>
      </c>
      <c r="N21" s="1" t="s">
        <v>681</v>
      </c>
      <c r="O21" s="67" t="s">
        <v>681</v>
      </c>
      <c r="P21" s="123" t="s">
        <v>677</v>
      </c>
      <c r="Q21" s="123" t="s">
        <v>678</v>
      </c>
      <c r="R21" s="123" t="s">
        <v>679</v>
      </c>
      <c r="S21" s="123" t="s">
        <v>679</v>
      </c>
      <c r="T21" s="123" t="s">
        <v>679</v>
      </c>
      <c r="U21" s="69">
        <v>44098</v>
      </c>
      <c r="V21" s="70" t="s">
        <v>908</v>
      </c>
      <c r="W21" s="70" t="s">
        <v>858</v>
      </c>
      <c r="X21" s="71"/>
      <c r="Y21" s="72"/>
      <c r="Z21" s="40">
        <v>1</v>
      </c>
    </row>
    <row r="22" spans="1:26" s="40" customFormat="1" ht="24">
      <c r="A22" s="66" t="s">
        <v>33</v>
      </c>
      <c r="B22" s="82">
        <f t="shared" si="1"/>
        <v>9</v>
      </c>
      <c r="C22" s="68" t="s">
        <v>39</v>
      </c>
      <c r="D22" s="78"/>
      <c r="E22" s="1" t="s">
        <v>361</v>
      </c>
      <c r="F22" s="1" t="s">
        <v>634</v>
      </c>
      <c r="G22" s="1" t="s">
        <v>634</v>
      </c>
      <c r="H22" s="118" t="s">
        <v>329</v>
      </c>
      <c r="I22" s="117">
        <v>10</v>
      </c>
      <c r="J22" s="118" t="s">
        <v>915</v>
      </c>
      <c r="K22" s="118" t="s">
        <v>359</v>
      </c>
      <c r="L22" s="117">
        <v>0</v>
      </c>
      <c r="M22" s="117" t="b">
        <v>0</v>
      </c>
      <c r="N22" s="1" t="s">
        <v>681</v>
      </c>
      <c r="O22" s="67" t="s">
        <v>681</v>
      </c>
      <c r="P22" s="123" t="s">
        <v>677</v>
      </c>
      <c r="Q22" s="123" t="s">
        <v>678</v>
      </c>
      <c r="R22" s="123" t="s">
        <v>679</v>
      </c>
      <c r="S22" s="123" t="s">
        <v>679</v>
      </c>
      <c r="T22" s="123" t="s">
        <v>679</v>
      </c>
      <c r="U22" s="69">
        <v>44098</v>
      </c>
      <c r="V22" s="70" t="s">
        <v>918</v>
      </c>
      <c r="W22" s="70" t="s">
        <v>858</v>
      </c>
      <c r="X22" s="71"/>
      <c r="Y22" s="72"/>
      <c r="Z22" s="40">
        <v>1</v>
      </c>
    </row>
    <row r="23" spans="1:26" s="40" customFormat="1" ht="24">
      <c r="A23" s="66" t="s">
        <v>33</v>
      </c>
      <c r="B23" s="82">
        <f t="shared" si="1"/>
        <v>10</v>
      </c>
      <c r="C23" s="68" t="s">
        <v>39</v>
      </c>
      <c r="D23" s="78"/>
      <c r="E23" s="1" t="s">
        <v>362</v>
      </c>
      <c r="F23" s="1" t="s">
        <v>634</v>
      </c>
      <c r="G23" s="1" t="s">
        <v>634</v>
      </c>
      <c r="H23" s="118" t="s">
        <v>329</v>
      </c>
      <c r="I23" s="117">
        <v>10</v>
      </c>
      <c r="J23" s="118" t="s">
        <v>915</v>
      </c>
      <c r="K23" s="118" t="s">
        <v>356</v>
      </c>
      <c r="L23" s="117">
        <v>0</v>
      </c>
      <c r="M23" s="117" t="b">
        <v>0</v>
      </c>
      <c r="N23" s="1" t="s">
        <v>681</v>
      </c>
      <c r="O23" s="67" t="s">
        <v>681</v>
      </c>
      <c r="P23" s="123" t="s">
        <v>677</v>
      </c>
      <c r="Q23" s="123" t="s">
        <v>678</v>
      </c>
      <c r="R23" s="123" t="s">
        <v>679</v>
      </c>
      <c r="S23" s="123" t="s">
        <v>679</v>
      </c>
      <c r="T23" s="123" t="s">
        <v>679</v>
      </c>
      <c r="U23" s="69">
        <v>44098</v>
      </c>
      <c r="V23" s="70" t="s">
        <v>908</v>
      </c>
      <c r="W23" s="70" t="s">
        <v>858</v>
      </c>
      <c r="X23" s="71"/>
      <c r="Y23" s="72"/>
      <c r="Z23" s="40">
        <v>1</v>
      </c>
    </row>
    <row r="24" spans="1:26" s="40" customFormat="1" ht="24">
      <c r="A24" s="66" t="s">
        <v>33</v>
      </c>
      <c r="B24" s="82">
        <f t="shared" si="1"/>
        <v>11</v>
      </c>
      <c r="C24" s="68" t="s">
        <v>39</v>
      </c>
      <c r="D24" s="78"/>
      <c r="E24" s="1" t="s">
        <v>639</v>
      </c>
      <c r="F24" s="1" t="s">
        <v>634</v>
      </c>
      <c r="G24" s="1" t="s">
        <v>634</v>
      </c>
      <c r="H24" s="118" t="s">
        <v>329</v>
      </c>
      <c r="I24" s="117">
        <v>10</v>
      </c>
      <c r="J24" s="118" t="s">
        <v>915</v>
      </c>
      <c r="K24" s="118" t="s">
        <v>343</v>
      </c>
      <c r="L24" s="117">
        <v>0</v>
      </c>
      <c r="M24" s="117" t="b">
        <v>0</v>
      </c>
      <c r="N24" s="1" t="s">
        <v>681</v>
      </c>
      <c r="O24" s="67" t="s">
        <v>681</v>
      </c>
      <c r="P24" s="123" t="s">
        <v>677</v>
      </c>
      <c r="Q24" s="123" t="s">
        <v>678</v>
      </c>
      <c r="R24" s="123" t="s">
        <v>679</v>
      </c>
      <c r="S24" s="123" t="s">
        <v>679</v>
      </c>
      <c r="T24" s="123" t="s">
        <v>679</v>
      </c>
      <c r="U24" s="69">
        <v>44098</v>
      </c>
      <c r="V24" s="70" t="s">
        <v>908</v>
      </c>
      <c r="W24" s="70" t="s">
        <v>858</v>
      </c>
      <c r="X24" s="71"/>
      <c r="Y24" s="72"/>
      <c r="Z24" s="40">
        <v>1</v>
      </c>
    </row>
    <row r="25" spans="1:26" s="40" customFormat="1" ht="24">
      <c r="A25" s="66" t="s">
        <v>33</v>
      </c>
      <c r="B25" s="82">
        <f t="shared" si="1"/>
        <v>12</v>
      </c>
      <c r="C25" s="68" t="s">
        <v>39</v>
      </c>
      <c r="D25" s="78"/>
      <c r="E25" s="1" t="s">
        <v>335</v>
      </c>
      <c r="F25" s="1" t="s">
        <v>634</v>
      </c>
      <c r="G25" s="1" t="s">
        <v>634</v>
      </c>
      <c r="H25" s="117" t="s">
        <v>328</v>
      </c>
      <c r="I25" s="117">
        <v>10</v>
      </c>
      <c r="J25" s="118" t="s">
        <v>329</v>
      </c>
      <c r="K25" s="118" t="s">
        <v>334</v>
      </c>
      <c r="L25" s="117">
        <v>0</v>
      </c>
      <c r="M25" s="117" t="b">
        <v>0</v>
      </c>
      <c r="N25" s="1" t="s">
        <v>681</v>
      </c>
      <c r="O25" s="67" t="s">
        <v>758</v>
      </c>
      <c r="P25" s="123" t="s">
        <v>677</v>
      </c>
      <c r="Q25" s="123" t="s">
        <v>678</v>
      </c>
      <c r="R25" s="123" t="s">
        <v>679</v>
      </c>
      <c r="S25" s="123" t="s">
        <v>679</v>
      </c>
      <c r="T25" s="123" t="s">
        <v>679</v>
      </c>
      <c r="U25" s="69">
        <v>44098</v>
      </c>
      <c r="V25" s="70" t="s">
        <v>908</v>
      </c>
      <c r="W25" s="70" t="s">
        <v>858</v>
      </c>
      <c r="X25" s="71"/>
      <c r="Y25" s="72"/>
      <c r="Z25" s="40">
        <v>1</v>
      </c>
    </row>
    <row r="26" spans="1:26" s="40" customFormat="1" ht="24">
      <c r="A26" s="66" t="s">
        <v>33</v>
      </c>
      <c r="B26" s="82">
        <f t="shared" si="1"/>
        <v>13</v>
      </c>
      <c r="C26" s="68" t="s">
        <v>39</v>
      </c>
      <c r="D26" s="78"/>
      <c r="E26" s="1" t="s">
        <v>640</v>
      </c>
      <c r="F26" s="1" t="s">
        <v>634</v>
      </c>
      <c r="G26" s="1" t="s">
        <v>634</v>
      </c>
      <c r="H26" s="117" t="s">
        <v>327</v>
      </c>
      <c r="I26" s="117">
        <v>10</v>
      </c>
      <c r="J26" s="118" t="s">
        <v>329</v>
      </c>
      <c r="K26" s="118" t="s">
        <v>334</v>
      </c>
      <c r="L26" s="117">
        <v>0</v>
      </c>
      <c r="M26" s="117" t="b">
        <v>0</v>
      </c>
      <c r="N26" s="1" t="s">
        <v>681</v>
      </c>
      <c r="O26" s="67" t="s">
        <v>757</v>
      </c>
      <c r="P26" s="123" t="s">
        <v>677</v>
      </c>
      <c r="Q26" s="123" t="s">
        <v>678</v>
      </c>
      <c r="R26" s="123" t="s">
        <v>679</v>
      </c>
      <c r="S26" s="123" t="s">
        <v>679</v>
      </c>
      <c r="T26" s="123" t="s">
        <v>679</v>
      </c>
      <c r="U26" s="69">
        <v>44098</v>
      </c>
      <c r="V26" s="70" t="s">
        <v>908</v>
      </c>
      <c r="W26" s="70" t="s">
        <v>858</v>
      </c>
      <c r="X26" s="71"/>
      <c r="Y26" s="72"/>
      <c r="Z26" s="40">
        <v>1</v>
      </c>
    </row>
    <row r="27" spans="1:26" s="40" customFormat="1" ht="24">
      <c r="A27" s="66" t="s">
        <v>33</v>
      </c>
      <c r="B27" s="82">
        <f t="shared" si="1"/>
        <v>14</v>
      </c>
      <c r="C27" s="68" t="s">
        <v>39</v>
      </c>
      <c r="D27" s="78"/>
      <c r="E27" s="1" t="s">
        <v>338</v>
      </c>
      <c r="F27" s="1" t="s">
        <v>634</v>
      </c>
      <c r="G27" s="1" t="s">
        <v>634</v>
      </c>
      <c r="H27" s="117" t="s">
        <v>328</v>
      </c>
      <c r="I27" s="117">
        <v>10</v>
      </c>
      <c r="J27" s="118" t="s">
        <v>329</v>
      </c>
      <c r="K27" s="118" t="s">
        <v>339</v>
      </c>
      <c r="L27" s="117">
        <v>0</v>
      </c>
      <c r="M27" s="117" t="b">
        <v>0</v>
      </c>
      <c r="N27" s="1" t="s">
        <v>681</v>
      </c>
      <c r="O27" s="67" t="s">
        <v>758</v>
      </c>
      <c r="P27" s="123" t="s">
        <v>677</v>
      </c>
      <c r="Q27" s="123" t="s">
        <v>678</v>
      </c>
      <c r="R27" s="123" t="s">
        <v>679</v>
      </c>
      <c r="S27" s="123" t="s">
        <v>679</v>
      </c>
      <c r="T27" s="123" t="s">
        <v>679</v>
      </c>
      <c r="U27" s="69">
        <v>44098</v>
      </c>
      <c r="V27" s="70" t="s">
        <v>908</v>
      </c>
      <c r="W27" s="70" t="s">
        <v>858</v>
      </c>
      <c r="X27" s="71"/>
      <c r="Y27" s="72"/>
      <c r="Z27" s="40">
        <v>1</v>
      </c>
    </row>
    <row r="28" spans="1:26" s="40" customFormat="1" ht="24">
      <c r="A28" s="66" t="s">
        <v>33</v>
      </c>
      <c r="B28" s="82">
        <f t="shared" si="1"/>
        <v>15</v>
      </c>
      <c r="C28" s="68" t="s">
        <v>39</v>
      </c>
      <c r="D28" s="78"/>
      <c r="E28" s="1" t="s">
        <v>641</v>
      </c>
      <c r="F28" s="1" t="s">
        <v>634</v>
      </c>
      <c r="G28" s="1" t="s">
        <v>634</v>
      </c>
      <c r="H28" s="117" t="s">
        <v>327</v>
      </c>
      <c r="I28" s="117">
        <v>10</v>
      </c>
      <c r="J28" s="118" t="s">
        <v>329</v>
      </c>
      <c r="K28" s="118" t="s">
        <v>339</v>
      </c>
      <c r="L28" s="117">
        <v>0</v>
      </c>
      <c r="M28" s="117" t="b">
        <v>0</v>
      </c>
      <c r="N28" s="1" t="s">
        <v>681</v>
      </c>
      <c r="O28" s="67" t="s">
        <v>757</v>
      </c>
      <c r="P28" s="123" t="s">
        <v>677</v>
      </c>
      <c r="Q28" s="123" t="s">
        <v>678</v>
      </c>
      <c r="R28" s="123" t="s">
        <v>679</v>
      </c>
      <c r="S28" s="123" t="s">
        <v>679</v>
      </c>
      <c r="T28" s="123" t="s">
        <v>679</v>
      </c>
      <c r="U28" s="69">
        <v>44098</v>
      </c>
      <c r="V28" s="70" t="s">
        <v>908</v>
      </c>
      <c r="W28" s="70" t="s">
        <v>858</v>
      </c>
      <c r="X28" s="71"/>
      <c r="Y28" s="72"/>
      <c r="Z28" s="40">
        <v>1</v>
      </c>
    </row>
    <row r="29" spans="1:26" s="40" customFormat="1" ht="24">
      <c r="A29" s="66" t="s">
        <v>33</v>
      </c>
      <c r="B29" s="82">
        <f t="shared" si="1"/>
        <v>16</v>
      </c>
      <c r="C29" s="68" t="s">
        <v>39</v>
      </c>
      <c r="D29" s="78"/>
      <c r="E29" s="1" t="s">
        <v>340</v>
      </c>
      <c r="F29" s="1" t="s">
        <v>634</v>
      </c>
      <c r="G29" s="1" t="s">
        <v>634</v>
      </c>
      <c r="H29" s="117" t="s">
        <v>328</v>
      </c>
      <c r="I29" s="117">
        <v>10</v>
      </c>
      <c r="J29" s="118" t="s">
        <v>329</v>
      </c>
      <c r="K29" s="118" t="s">
        <v>341</v>
      </c>
      <c r="L29" s="117">
        <v>0</v>
      </c>
      <c r="M29" s="117" t="b">
        <v>0</v>
      </c>
      <c r="N29" s="1" t="s">
        <v>681</v>
      </c>
      <c r="O29" s="67" t="s">
        <v>758</v>
      </c>
      <c r="P29" s="123" t="s">
        <v>677</v>
      </c>
      <c r="Q29" s="123" t="s">
        <v>678</v>
      </c>
      <c r="R29" s="123" t="s">
        <v>679</v>
      </c>
      <c r="S29" s="123" t="s">
        <v>679</v>
      </c>
      <c r="T29" s="123" t="s">
        <v>679</v>
      </c>
      <c r="U29" s="69">
        <v>44098</v>
      </c>
      <c r="V29" s="70" t="s">
        <v>908</v>
      </c>
      <c r="W29" s="70" t="s">
        <v>858</v>
      </c>
      <c r="X29" s="71"/>
      <c r="Y29" s="72"/>
      <c r="Z29" s="40">
        <v>1</v>
      </c>
    </row>
    <row r="30" spans="1:26" s="40" customFormat="1" ht="24">
      <c r="A30" s="66" t="s">
        <v>33</v>
      </c>
      <c r="B30" s="82">
        <f t="shared" si="1"/>
        <v>17</v>
      </c>
      <c r="C30" s="68" t="s">
        <v>39</v>
      </c>
      <c r="D30" s="78"/>
      <c r="E30" s="1" t="s">
        <v>642</v>
      </c>
      <c r="F30" s="1" t="s">
        <v>634</v>
      </c>
      <c r="G30" s="1" t="s">
        <v>634</v>
      </c>
      <c r="H30" s="117" t="s">
        <v>327</v>
      </c>
      <c r="I30" s="117">
        <v>10</v>
      </c>
      <c r="J30" s="118" t="s">
        <v>329</v>
      </c>
      <c r="K30" s="118" t="s">
        <v>341</v>
      </c>
      <c r="L30" s="117">
        <v>0</v>
      </c>
      <c r="M30" s="117" t="b">
        <v>0</v>
      </c>
      <c r="N30" s="1" t="s">
        <v>681</v>
      </c>
      <c r="O30" s="67" t="s">
        <v>757</v>
      </c>
      <c r="P30" s="123" t="s">
        <v>677</v>
      </c>
      <c r="Q30" s="123" t="s">
        <v>678</v>
      </c>
      <c r="R30" s="123" t="s">
        <v>679</v>
      </c>
      <c r="S30" s="123" t="s">
        <v>679</v>
      </c>
      <c r="T30" s="123" t="s">
        <v>679</v>
      </c>
      <c r="U30" s="69">
        <v>44098</v>
      </c>
      <c r="V30" s="70" t="s">
        <v>908</v>
      </c>
      <c r="W30" s="70" t="s">
        <v>858</v>
      </c>
      <c r="X30" s="71"/>
      <c r="Y30" s="72"/>
      <c r="Z30" s="40">
        <v>1</v>
      </c>
    </row>
    <row r="31" spans="1:26" s="40" customFormat="1" ht="24">
      <c r="A31" s="66" t="s">
        <v>33</v>
      </c>
      <c r="B31" s="82">
        <f t="shared" si="1"/>
        <v>18</v>
      </c>
      <c r="C31" s="68" t="s">
        <v>39</v>
      </c>
      <c r="D31" s="78"/>
      <c r="E31" s="1" t="s">
        <v>355</v>
      </c>
      <c r="F31" s="1" t="s">
        <v>634</v>
      </c>
      <c r="G31" s="1" t="s">
        <v>634</v>
      </c>
      <c r="H31" s="117" t="s">
        <v>328</v>
      </c>
      <c r="I31" s="117">
        <v>10</v>
      </c>
      <c r="J31" s="118" t="s">
        <v>329</v>
      </c>
      <c r="K31" s="118" t="s">
        <v>356</v>
      </c>
      <c r="L31" s="117">
        <v>0</v>
      </c>
      <c r="M31" s="117" t="b">
        <v>0</v>
      </c>
      <c r="N31" s="1" t="s">
        <v>681</v>
      </c>
      <c r="O31" s="67" t="s">
        <v>758</v>
      </c>
      <c r="P31" s="123" t="s">
        <v>677</v>
      </c>
      <c r="Q31" s="123" t="s">
        <v>678</v>
      </c>
      <c r="R31" s="123" t="s">
        <v>679</v>
      </c>
      <c r="S31" s="123" t="s">
        <v>679</v>
      </c>
      <c r="T31" s="123" t="s">
        <v>679</v>
      </c>
      <c r="U31" s="69">
        <v>44098</v>
      </c>
      <c r="V31" s="70" t="s">
        <v>908</v>
      </c>
      <c r="W31" s="70" t="s">
        <v>858</v>
      </c>
      <c r="X31" s="71"/>
      <c r="Y31" s="72"/>
      <c r="Z31" s="40">
        <v>1</v>
      </c>
    </row>
    <row r="32" spans="1:26" s="40" customFormat="1" ht="24">
      <c r="A32" s="66" t="s">
        <v>33</v>
      </c>
      <c r="B32" s="82">
        <f t="shared" si="1"/>
        <v>19</v>
      </c>
      <c r="C32" s="68" t="s">
        <v>39</v>
      </c>
      <c r="D32" s="78"/>
      <c r="E32" s="1" t="s">
        <v>357</v>
      </c>
      <c r="F32" s="1" t="s">
        <v>634</v>
      </c>
      <c r="G32" s="1" t="s">
        <v>634</v>
      </c>
      <c r="H32" s="117" t="s">
        <v>327</v>
      </c>
      <c r="I32" s="117">
        <v>10</v>
      </c>
      <c r="J32" s="118" t="s">
        <v>329</v>
      </c>
      <c r="K32" s="118" t="s">
        <v>356</v>
      </c>
      <c r="L32" s="117">
        <v>0</v>
      </c>
      <c r="M32" s="117" t="b">
        <v>0</v>
      </c>
      <c r="N32" s="1" t="s">
        <v>681</v>
      </c>
      <c r="O32" s="67" t="s">
        <v>757</v>
      </c>
      <c r="P32" s="123" t="s">
        <v>677</v>
      </c>
      <c r="Q32" s="123" t="s">
        <v>678</v>
      </c>
      <c r="R32" s="123" t="s">
        <v>679</v>
      </c>
      <c r="S32" s="123" t="s">
        <v>679</v>
      </c>
      <c r="T32" s="123" t="s">
        <v>679</v>
      </c>
      <c r="U32" s="69">
        <v>44098</v>
      </c>
      <c r="V32" s="70" t="s">
        <v>908</v>
      </c>
      <c r="W32" s="70" t="s">
        <v>858</v>
      </c>
      <c r="X32" s="71"/>
      <c r="Y32" s="72"/>
      <c r="Z32" s="40">
        <v>1</v>
      </c>
    </row>
    <row r="33" spans="1:26" s="40" customFormat="1" ht="24">
      <c r="A33" s="66" t="s">
        <v>33</v>
      </c>
      <c r="B33" s="82">
        <f t="shared" si="1"/>
        <v>20</v>
      </c>
      <c r="C33" s="68" t="s">
        <v>39</v>
      </c>
      <c r="D33" s="78"/>
      <c r="E33" s="1" t="s">
        <v>358</v>
      </c>
      <c r="F33" s="1" t="s">
        <v>634</v>
      </c>
      <c r="G33" s="1" t="s">
        <v>634</v>
      </c>
      <c r="H33" s="117" t="s">
        <v>328</v>
      </c>
      <c r="I33" s="117">
        <v>10</v>
      </c>
      <c r="J33" s="118" t="s">
        <v>329</v>
      </c>
      <c r="K33" s="118" t="s">
        <v>359</v>
      </c>
      <c r="L33" s="117">
        <v>0</v>
      </c>
      <c r="M33" s="117" t="b">
        <v>0</v>
      </c>
      <c r="N33" s="1" t="s">
        <v>681</v>
      </c>
      <c r="O33" s="67" t="s">
        <v>758</v>
      </c>
      <c r="P33" s="123" t="s">
        <v>677</v>
      </c>
      <c r="Q33" s="123" t="s">
        <v>678</v>
      </c>
      <c r="R33" s="123" t="s">
        <v>679</v>
      </c>
      <c r="S33" s="123" t="s">
        <v>679</v>
      </c>
      <c r="T33" s="123" t="s">
        <v>679</v>
      </c>
      <c r="U33" s="69">
        <v>44098</v>
      </c>
      <c r="V33" s="70" t="s">
        <v>908</v>
      </c>
      <c r="W33" s="70" t="s">
        <v>858</v>
      </c>
      <c r="X33" s="71"/>
      <c r="Y33" s="72"/>
      <c r="Z33" s="40">
        <v>1</v>
      </c>
    </row>
    <row r="34" spans="1:26" s="40" customFormat="1" ht="24">
      <c r="A34" s="66" t="s">
        <v>33</v>
      </c>
      <c r="B34" s="82">
        <f t="shared" si="1"/>
        <v>21</v>
      </c>
      <c r="C34" s="68" t="s">
        <v>39</v>
      </c>
      <c r="D34" s="78"/>
      <c r="E34" s="1" t="s">
        <v>360</v>
      </c>
      <c r="F34" s="1" t="s">
        <v>634</v>
      </c>
      <c r="G34" s="1" t="s">
        <v>634</v>
      </c>
      <c r="H34" s="117" t="s">
        <v>327</v>
      </c>
      <c r="I34" s="117">
        <v>10</v>
      </c>
      <c r="J34" s="118" t="s">
        <v>329</v>
      </c>
      <c r="K34" s="118" t="s">
        <v>359</v>
      </c>
      <c r="L34" s="117">
        <v>0</v>
      </c>
      <c r="M34" s="117" t="b">
        <v>0</v>
      </c>
      <c r="N34" s="1" t="s">
        <v>681</v>
      </c>
      <c r="O34" s="67" t="s">
        <v>757</v>
      </c>
      <c r="P34" s="123" t="s">
        <v>677</v>
      </c>
      <c r="Q34" s="123" t="s">
        <v>678</v>
      </c>
      <c r="R34" s="123" t="s">
        <v>679</v>
      </c>
      <c r="S34" s="123" t="s">
        <v>679</v>
      </c>
      <c r="T34" s="123" t="s">
        <v>679</v>
      </c>
      <c r="U34" s="69">
        <v>44098</v>
      </c>
      <c r="V34" s="70" t="s">
        <v>908</v>
      </c>
      <c r="W34" s="70" t="s">
        <v>858</v>
      </c>
      <c r="X34" s="71"/>
      <c r="Y34" s="72"/>
      <c r="Z34" s="40">
        <v>1</v>
      </c>
    </row>
    <row r="35" spans="1:26" s="40" customFormat="1" ht="24">
      <c r="A35" s="66" t="s">
        <v>33</v>
      </c>
      <c r="B35" s="82">
        <f t="shared" si="1"/>
        <v>22</v>
      </c>
      <c r="C35" s="68" t="s">
        <v>39</v>
      </c>
      <c r="D35" s="78"/>
      <c r="E35" s="1" t="s">
        <v>342</v>
      </c>
      <c r="F35" s="1" t="s">
        <v>634</v>
      </c>
      <c r="G35" s="1" t="s">
        <v>634</v>
      </c>
      <c r="H35" s="117" t="s">
        <v>328</v>
      </c>
      <c r="I35" s="117">
        <v>10</v>
      </c>
      <c r="J35" s="118" t="s">
        <v>329</v>
      </c>
      <c r="K35" s="118" t="s">
        <v>343</v>
      </c>
      <c r="L35" s="117">
        <v>0</v>
      </c>
      <c r="M35" s="117" t="b">
        <v>0</v>
      </c>
      <c r="N35" s="1" t="s">
        <v>681</v>
      </c>
      <c r="O35" s="67" t="s">
        <v>758</v>
      </c>
      <c r="P35" s="123" t="s">
        <v>677</v>
      </c>
      <c r="Q35" s="123" t="s">
        <v>678</v>
      </c>
      <c r="R35" s="123" t="s">
        <v>679</v>
      </c>
      <c r="S35" s="123" t="s">
        <v>679</v>
      </c>
      <c r="T35" s="123" t="s">
        <v>679</v>
      </c>
      <c r="U35" s="69">
        <v>44098</v>
      </c>
      <c r="V35" s="70" t="s">
        <v>908</v>
      </c>
      <c r="W35" s="70" t="s">
        <v>858</v>
      </c>
      <c r="X35" s="71"/>
      <c r="Y35" s="72"/>
      <c r="Z35" s="40">
        <v>1</v>
      </c>
    </row>
    <row r="36" spans="1:26" s="40" customFormat="1" ht="24">
      <c r="A36" s="66" t="s">
        <v>33</v>
      </c>
      <c r="B36" s="82">
        <f t="shared" si="1"/>
        <v>23</v>
      </c>
      <c r="C36" s="68" t="s">
        <v>39</v>
      </c>
      <c r="D36" s="78"/>
      <c r="E36" s="1" t="s">
        <v>643</v>
      </c>
      <c r="F36" s="1" t="s">
        <v>634</v>
      </c>
      <c r="G36" s="1" t="s">
        <v>634</v>
      </c>
      <c r="H36" s="117" t="s">
        <v>327</v>
      </c>
      <c r="I36" s="117">
        <v>10</v>
      </c>
      <c r="J36" s="118" t="s">
        <v>329</v>
      </c>
      <c r="K36" s="118" t="s">
        <v>343</v>
      </c>
      <c r="L36" s="117">
        <v>0</v>
      </c>
      <c r="M36" s="117" t="b">
        <v>0</v>
      </c>
      <c r="N36" s="1" t="s">
        <v>681</v>
      </c>
      <c r="O36" s="67" t="s">
        <v>757</v>
      </c>
      <c r="P36" s="123" t="s">
        <v>677</v>
      </c>
      <c r="Q36" s="123" t="s">
        <v>678</v>
      </c>
      <c r="R36" s="123" t="s">
        <v>679</v>
      </c>
      <c r="S36" s="123" t="s">
        <v>679</v>
      </c>
      <c r="T36" s="123" t="s">
        <v>679</v>
      </c>
      <c r="U36" s="69">
        <v>44098</v>
      </c>
      <c r="V36" s="70" t="s">
        <v>908</v>
      </c>
      <c r="W36" s="70" t="s">
        <v>858</v>
      </c>
      <c r="X36" s="71"/>
      <c r="Y36" s="72"/>
      <c r="Z36" s="40">
        <v>1</v>
      </c>
    </row>
    <row r="37" spans="1:26" s="40" customFormat="1" ht="24">
      <c r="A37" s="66" t="s">
        <v>919</v>
      </c>
      <c r="B37" s="82">
        <f t="shared" si="1"/>
        <v>24</v>
      </c>
      <c r="C37" s="68" t="s">
        <v>39</v>
      </c>
      <c r="D37" s="78"/>
      <c r="E37" s="1" t="s">
        <v>342</v>
      </c>
      <c r="F37" s="1" t="s">
        <v>634</v>
      </c>
      <c r="G37" s="1" t="s">
        <v>634</v>
      </c>
      <c r="H37" s="117" t="s">
        <v>328</v>
      </c>
      <c r="I37" s="117">
        <v>10</v>
      </c>
      <c r="J37" s="118" t="s">
        <v>329</v>
      </c>
      <c r="K37" s="118" t="s">
        <v>343</v>
      </c>
      <c r="L37" s="117">
        <v>0</v>
      </c>
      <c r="M37" s="117" t="b">
        <v>0</v>
      </c>
      <c r="N37" s="1" t="s">
        <v>681</v>
      </c>
      <c r="O37" s="67" t="s">
        <v>758</v>
      </c>
      <c r="P37" s="123" t="s">
        <v>677</v>
      </c>
      <c r="Q37" s="123" t="s">
        <v>678</v>
      </c>
      <c r="R37" s="123" t="s">
        <v>679</v>
      </c>
      <c r="S37" s="123" t="s">
        <v>679</v>
      </c>
      <c r="T37" s="123" t="s">
        <v>679</v>
      </c>
      <c r="U37" s="69"/>
      <c r="V37" s="70"/>
      <c r="W37" s="70"/>
      <c r="X37" s="71"/>
      <c r="Y37" s="72"/>
      <c r="Z37" s="40">
        <v>1</v>
      </c>
    </row>
    <row r="38" spans="1:26" s="40" customFormat="1" ht="24">
      <c r="A38" s="66" t="s">
        <v>919</v>
      </c>
      <c r="B38" s="82">
        <f t="shared" si="1"/>
        <v>25</v>
      </c>
      <c r="C38" s="68" t="s">
        <v>39</v>
      </c>
      <c r="D38" s="78"/>
      <c r="E38" s="1" t="s">
        <v>643</v>
      </c>
      <c r="F38" s="1" t="s">
        <v>634</v>
      </c>
      <c r="G38" s="212" t="s">
        <v>850</v>
      </c>
      <c r="H38" s="117" t="s">
        <v>327</v>
      </c>
      <c r="I38" s="117">
        <v>10</v>
      </c>
      <c r="J38" s="118" t="s">
        <v>329</v>
      </c>
      <c r="K38" s="118" t="s">
        <v>343</v>
      </c>
      <c r="L38" s="117">
        <v>0</v>
      </c>
      <c r="M38" s="117" t="b">
        <v>0</v>
      </c>
      <c r="N38" s="1" t="s">
        <v>681</v>
      </c>
      <c r="O38" s="67" t="s">
        <v>757</v>
      </c>
      <c r="P38" s="123" t="s">
        <v>677</v>
      </c>
      <c r="Q38" s="123" t="s">
        <v>678</v>
      </c>
      <c r="R38" s="123" t="s">
        <v>679</v>
      </c>
      <c r="S38" s="123" t="s">
        <v>679</v>
      </c>
      <c r="T38" s="123" t="s">
        <v>679</v>
      </c>
      <c r="U38" s="69"/>
      <c r="V38" s="70"/>
      <c r="W38" s="70"/>
      <c r="X38" s="71"/>
      <c r="Y38" s="72"/>
      <c r="Z38" s="40">
        <v>1</v>
      </c>
    </row>
    <row r="39" spans="1:26" s="40" customFormat="1" ht="24">
      <c r="A39" s="66" t="s">
        <v>33</v>
      </c>
      <c r="B39" s="82">
        <f t="shared" si="1"/>
        <v>26</v>
      </c>
      <c r="C39" s="68" t="s">
        <v>39</v>
      </c>
      <c r="D39" s="78"/>
      <c r="E39" s="1" t="s">
        <v>644</v>
      </c>
      <c r="F39" s="1" t="s">
        <v>634</v>
      </c>
      <c r="G39" s="1" t="s">
        <v>634</v>
      </c>
      <c r="H39" s="117" t="s">
        <v>328</v>
      </c>
      <c r="I39" s="117">
        <v>10</v>
      </c>
      <c r="J39" s="118" t="s">
        <v>329</v>
      </c>
      <c r="K39" s="117" t="s">
        <v>322</v>
      </c>
      <c r="L39" s="118" t="s">
        <v>345</v>
      </c>
      <c r="M39" s="117" t="b">
        <v>0</v>
      </c>
      <c r="N39" s="1" t="s">
        <v>681</v>
      </c>
      <c r="O39" s="67" t="s">
        <v>758</v>
      </c>
      <c r="P39" s="123" t="s">
        <v>677</v>
      </c>
      <c r="Q39" s="123" t="s">
        <v>678</v>
      </c>
      <c r="R39" s="123" t="s">
        <v>679</v>
      </c>
      <c r="S39" s="123" t="s">
        <v>679</v>
      </c>
      <c r="T39" s="123" t="s">
        <v>679</v>
      </c>
      <c r="U39" s="69">
        <v>44098</v>
      </c>
      <c r="V39" s="70" t="s">
        <v>908</v>
      </c>
      <c r="W39" s="70" t="s">
        <v>858</v>
      </c>
      <c r="X39" s="71"/>
      <c r="Y39" s="72"/>
      <c r="Z39" s="40">
        <v>1</v>
      </c>
    </row>
    <row r="40" spans="1:26" s="40" customFormat="1" ht="24">
      <c r="A40" s="66" t="s">
        <v>33</v>
      </c>
      <c r="B40" s="82">
        <f t="shared" si="1"/>
        <v>27</v>
      </c>
      <c r="C40" s="68" t="s">
        <v>39</v>
      </c>
      <c r="D40" s="78"/>
      <c r="E40" s="1" t="s">
        <v>645</v>
      </c>
      <c r="F40" s="1" t="s">
        <v>634</v>
      </c>
      <c r="G40" s="1" t="s">
        <v>634</v>
      </c>
      <c r="H40" s="117" t="s">
        <v>327</v>
      </c>
      <c r="I40" s="117">
        <v>10</v>
      </c>
      <c r="J40" s="118" t="s">
        <v>329</v>
      </c>
      <c r="K40" s="117" t="s">
        <v>322</v>
      </c>
      <c r="L40" s="118" t="s">
        <v>345</v>
      </c>
      <c r="M40" s="117" t="b">
        <v>0</v>
      </c>
      <c r="N40" s="1" t="s">
        <v>681</v>
      </c>
      <c r="O40" s="67" t="s">
        <v>757</v>
      </c>
      <c r="P40" s="123" t="s">
        <v>677</v>
      </c>
      <c r="Q40" s="123" t="s">
        <v>678</v>
      </c>
      <c r="R40" s="123" t="s">
        <v>679</v>
      </c>
      <c r="S40" s="123" t="s">
        <v>679</v>
      </c>
      <c r="T40" s="123" t="s">
        <v>679</v>
      </c>
      <c r="U40" s="69">
        <v>44098</v>
      </c>
      <c r="V40" s="70" t="s">
        <v>908</v>
      </c>
      <c r="W40" s="70" t="s">
        <v>858</v>
      </c>
      <c r="X40" s="71"/>
      <c r="Y40" s="72"/>
      <c r="Z40" s="40">
        <v>1</v>
      </c>
    </row>
    <row r="41" spans="1:26" s="40" customFormat="1" ht="24">
      <c r="A41" s="66" t="s">
        <v>33</v>
      </c>
      <c r="B41" s="82">
        <f t="shared" si="1"/>
        <v>28</v>
      </c>
      <c r="C41" s="68" t="s">
        <v>39</v>
      </c>
      <c r="D41" s="78"/>
      <c r="E41" s="1" t="s">
        <v>646</v>
      </c>
      <c r="F41" s="1" t="s">
        <v>634</v>
      </c>
      <c r="G41" s="1" t="s">
        <v>634</v>
      </c>
      <c r="H41" s="117" t="s">
        <v>328</v>
      </c>
      <c r="I41" s="117">
        <v>10</v>
      </c>
      <c r="J41" s="118" t="s">
        <v>329</v>
      </c>
      <c r="K41" s="117" t="s">
        <v>321</v>
      </c>
      <c r="L41" s="118" t="s">
        <v>346</v>
      </c>
      <c r="M41" s="117" t="b">
        <v>0</v>
      </c>
      <c r="N41" s="1" t="s">
        <v>681</v>
      </c>
      <c r="O41" s="67" t="s">
        <v>758</v>
      </c>
      <c r="P41" s="123" t="s">
        <v>677</v>
      </c>
      <c r="Q41" s="123" t="s">
        <v>678</v>
      </c>
      <c r="R41" s="123" t="s">
        <v>679</v>
      </c>
      <c r="S41" s="123" t="s">
        <v>679</v>
      </c>
      <c r="T41" s="123" t="s">
        <v>679</v>
      </c>
      <c r="U41" s="69">
        <v>44098</v>
      </c>
      <c r="V41" s="70" t="s">
        <v>908</v>
      </c>
      <c r="W41" s="70" t="s">
        <v>858</v>
      </c>
      <c r="X41" s="71"/>
      <c r="Y41" s="72"/>
      <c r="Z41" s="40">
        <v>1</v>
      </c>
    </row>
    <row r="42" spans="1:26" s="40" customFormat="1" ht="24">
      <c r="A42" s="66" t="s">
        <v>33</v>
      </c>
      <c r="B42" s="82">
        <f t="shared" si="1"/>
        <v>29</v>
      </c>
      <c r="C42" s="68" t="s">
        <v>39</v>
      </c>
      <c r="D42" s="78"/>
      <c r="E42" s="1" t="s">
        <v>647</v>
      </c>
      <c r="F42" s="1" t="s">
        <v>634</v>
      </c>
      <c r="G42" s="1" t="s">
        <v>634</v>
      </c>
      <c r="H42" s="117" t="s">
        <v>327</v>
      </c>
      <c r="I42" s="117">
        <v>10</v>
      </c>
      <c r="J42" s="118" t="s">
        <v>329</v>
      </c>
      <c r="K42" s="117" t="s">
        <v>321</v>
      </c>
      <c r="L42" s="118" t="s">
        <v>346</v>
      </c>
      <c r="M42" s="117" t="b">
        <v>0</v>
      </c>
      <c r="N42" s="1" t="s">
        <v>681</v>
      </c>
      <c r="O42" s="67" t="s">
        <v>757</v>
      </c>
      <c r="P42" s="123" t="s">
        <v>677</v>
      </c>
      <c r="Q42" s="123" t="s">
        <v>678</v>
      </c>
      <c r="R42" s="123" t="s">
        <v>679</v>
      </c>
      <c r="S42" s="123" t="s">
        <v>679</v>
      </c>
      <c r="T42" s="123" t="s">
        <v>679</v>
      </c>
      <c r="U42" s="69">
        <v>44098</v>
      </c>
      <c r="V42" s="70" t="s">
        <v>908</v>
      </c>
      <c r="W42" s="70" t="s">
        <v>858</v>
      </c>
      <c r="X42" s="71"/>
      <c r="Y42" s="72"/>
      <c r="Z42" s="40">
        <v>1</v>
      </c>
    </row>
    <row r="43" spans="1:26" s="40" customFormat="1" ht="24">
      <c r="A43" s="66" t="s">
        <v>33</v>
      </c>
      <c r="B43" s="82">
        <f t="shared" si="1"/>
        <v>30</v>
      </c>
      <c r="C43" s="68" t="s">
        <v>39</v>
      </c>
      <c r="D43" s="78"/>
      <c r="E43" s="1" t="s">
        <v>648</v>
      </c>
      <c r="F43" s="1" t="s">
        <v>634</v>
      </c>
      <c r="G43" s="1" t="s">
        <v>634</v>
      </c>
      <c r="H43" s="117" t="s">
        <v>328</v>
      </c>
      <c r="I43" s="117">
        <v>10</v>
      </c>
      <c r="J43" s="118" t="s">
        <v>329</v>
      </c>
      <c r="K43" s="117" t="s">
        <v>321</v>
      </c>
      <c r="L43" s="118" t="s">
        <v>347</v>
      </c>
      <c r="M43" s="117" t="b">
        <v>0</v>
      </c>
      <c r="N43" s="1" t="s">
        <v>681</v>
      </c>
      <c r="O43" s="67" t="s">
        <v>758</v>
      </c>
      <c r="P43" s="123" t="s">
        <v>677</v>
      </c>
      <c r="Q43" s="123" t="s">
        <v>678</v>
      </c>
      <c r="R43" s="123" t="s">
        <v>679</v>
      </c>
      <c r="S43" s="123" t="s">
        <v>679</v>
      </c>
      <c r="T43" s="123" t="s">
        <v>679</v>
      </c>
      <c r="U43" s="69">
        <v>44098</v>
      </c>
      <c r="V43" s="70" t="s">
        <v>908</v>
      </c>
      <c r="W43" s="70" t="s">
        <v>858</v>
      </c>
      <c r="X43" s="71"/>
      <c r="Y43" s="72"/>
      <c r="Z43" s="40">
        <v>1</v>
      </c>
    </row>
    <row r="44" spans="1:26" s="40" customFormat="1" ht="24">
      <c r="A44" s="66" t="s">
        <v>33</v>
      </c>
      <c r="B44" s="82">
        <f t="shared" si="1"/>
        <v>31</v>
      </c>
      <c r="C44" s="68" t="s">
        <v>39</v>
      </c>
      <c r="D44" s="78"/>
      <c r="E44" s="1" t="s">
        <v>649</v>
      </c>
      <c r="F44" s="1" t="s">
        <v>634</v>
      </c>
      <c r="G44" s="1" t="s">
        <v>634</v>
      </c>
      <c r="H44" s="117" t="s">
        <v>327</v>
      </c>
      <c r="I44" s="117">
        <v>10</v>
      </c>
      <c r="J44" s="118" t="s">
        <v>329</v>
      </c>
      <c r="K44" s="117" t="s">
        <v>321</v>
      </c>
      <c r="L44" s="118" t="s">
        <v>347</v>
      </c>
      <c r="M44" s="117" t="b">
        <v>0</v>
      </c>
      <c r="N44" s="1" t="s">
        <v>681</v>
      </c>
      <c r="O44" s="67" t="s">
        <v>757</v>
      </c>
      <c r="P44" s="123" t="s">
        <v>677</v>
      </c>
      <c r="Q44" s="123" t="s">
        <v>678</v>
      </c>
      <c r="R44" s="123" t="s">
        <v>679</v>
      </c>
      <c r="S44" s="123" t="s">
        <v>679</v>
      </c>
      <c r="T44" s="123" t="s">
        <v>679</v>
      </c>
      <c r="U44" s="69">
        <v>44098</v>
      </c>
      <c r="V44" s="70" t="s">
        <v>908</v>
      </c>
      <c r="W44" s="70" t="s">
        <v>858</v>
      </c>
      <c r="X44" s="71"/>
      <c r="Y44" s="72"/>
      <c r="Z44" s="40">
        <v>1</v>
      </c>
    </row>
    <row r="45" spans="1:26" s="40" customFormat="1" ht="24">
      <c r="A45" s="66" t="s">
        <v>33</v>
      </c>
      <c r="B45" s="82">
        <f t="shared" si="1"/>
        <v>32</v>
      </c>
      <c r="C45" s="68" t="s">
        <v>39</v>
      </c>
      <c r="D45" s="78"/>
      <c r="E45" s="1" t="s">
        <v>650</v>
      </c>
      <c r="F45" s="1" t="s">
        <v>634</v>
      </c>
      <c r="G45" s="1" t="s">
        <v>634</v>
      </c>
      <c r="H45" s="117" t="s">
        <v>328</v>
      </c>
      <c r="I45" s="117">
        <v>10</v>
      </c>
      <c r="J45" s="118" t="s">
        <v>329</v>
      </c>
      <c r="K45" s="117" t="s">
        <v>321</v>
      </c>
      <c r="L45" s="118" t="s">
        <v>348</v>
      </c>
      <c r="M45" s="117" t="b">
        <v>0</v>
      </c>
      <c r="N45" s="1" t="s">
        <v>681</v>
      </c>
      <c r="O45" s="67" t="s">
        <v>758</v>
      </c>
      <c r="P45" s="123" t="s">
        <v>677</v>
      </c>
      <c r="Q45" s="123" t="s">
        <v>678</v>
      </c>
      <c r="R45" s="123" t="s">
        <v>679</v>
      </c>
      <c r="S45" s="123" t="s">
        <v>679</v>
      </c>
      <c r="T45" s="123" t="s">
        <v>679</v>
      </c>
      <c r="U45" s="69">
        <v>44098</v>
      </c>
      <c r="V45" s="70" t="s">
        <v>908</v>
      </c>
      <c r="W45" s="70" t="s">
        <v>858</v>
      </c>
      <c r="X45" s="71"/>
      <c r="Y45" s="72"/>
      <c r="Z45" s="40">
        <v>1</v>
      </c>
    </row>
    <row r="46" spans="1:26" s="40" customFormat="1" ht="24">
      <c r="A46" s="66" t="s">
        <v>33</v>
      </c>
      <c r="B46" s="82">
        <f t="shared" ref="B46:B64" si="2">ROW()-ROW($A$13)</f>
        <v>33</v>
      </c>
      <c r="C46" s="68" t="s">
        <v>39</v>
      </c>
      <c r="D46" s="78"/>
      <c r="E46" s="1" t="s">
        <v>651</v>
      </c>
      <c r="F46" s="1" t="s">
        <v>634</v>
      </c>
      <c r="G46" s="1" t="s">
        <v>634</v>
      </c>
      <c r="H46" s="117" t="s">
        <v>327</v>
      </c>
      <c r="I46" s="117">
        <v>10</v>
      </c>
      <c r="J46" s="118" t="s">
        <v>329</v>
      </c>
      <c r="K46" s="117" t="s">
        <v>321</v>
      </c>
      <c r="L46" s="118" t="s">
        <v>348</v>
      </c>
      <c r="M46" s="117" t="b">
        <v>0</v>
      </c>
      <c r="N46" s="1" t="s">
        <v>681</v>
      </c>
      <c r="O46" s="67" t="s">
        <v>757</v>
      </c>
      <c r="P46" s="123" t="s">
        <v>677</v>
      </c>
      <c r="Q46" s="123" t="s">
        <v>678</v>
      </c>
      <c r="R46" s="123" t="s">
        <v>679</v>
      </c>
      <c r="S46" s="123" t="s">
        <v>679</v>
      </c>
      <c r="T46" s="123" t="s">
        <v>679</v>
      </c>
      <c r="U46" s="69">
        <v>44098</v>
      </c>
      <c r="V46" s="70" t="s">
        <v>908</v>
      </c>
      <c r="W46" s="70" t="s">
        <v>858</v>
      </c>
      <c r="X46" s="71"/>
      <c r="Y46" s="72"/>
      <c r="Z46" s="40">
        <v>1</v>
      </c>
    </row>
    <row r="47" spans="1:26" s="40" customFormat="1" ht="24">
      <c r="A47" s="66" t="s">
        <v>33</v>
      </c>
      <c r="B47" s="82">
        <f t="shared" si="2"/>
        <v>34</v>
      </c>
      <c r="C47" s="68" t="s">
        <v>39</v>
      </c>
      <c r="D47" s="78"/>
      <c r="E47" s="1" t="s">
        <v>652</v>
      </c>
      <c r="F47" s="1" t="s">
        <v>634</v>
      </c>
      <c r="G47" s="1" t="s">
        <v>634</v>
      </c>
      <c r="H47" s="117" t="s">
        <v>328</v>
      </c>
      <c r="I47" s="117">
        <v>10</v>
      </c>
      <c r="J47" s="118" t="s">
        <v>329</v>
      </c>
      <c r="K47" s="117" t="s">
        <v>321</v>
      </c>
      <c r="L47" s="118" t="s">
        <v>349</v>
      </c>
      <c r="M47" s="117" t="b">
        <v>0</v>
      </c>
      <c r="N47" s="1" t="s">
        <v>681</v>
      </c>
      <c r="O47" s="67" t="s">
        <v>758</v>
      </c>
      <c r="P47" s="123" t="s">
        <v>677</v>
      </c>
      <c r="Q47" s="123" t="s">
        <v>678</v>
      </c>
      <c r="R47" s="123" t="s">
        <v>679</v>
      </c>
      <c r="S47" s="123" t="s">
        <v>679</v>
      </c>
      <c r="T47" s="123" t="s">
        <v>679</v>
      </c>
      <c r="U47" s="69">
        <v>44098</v>
      </c>
      <c r="V47" s="70" t="s">
        <v>908</v>
      </c>
      <c r="W47" s="70" t="s">
        <v>858</v>
      </c>
      <c r="X47" s="71"/>
      <c r="Y47" s="72"/>
      <c r="Z47" s="40">
        <v>1</v>
      </c>
    </row>
    <row r="48" spans="1:26" s="40" customFormat="1" ht="24">
      <c r="A48" s="66" t="s">
        <v>33</v>
      </c>
      <c r="B48" s="82">
        <f t="shared" si="2"/>
        <v>35</v>
      </c>
      <c r="C48" s="68" t="s">
        <v>39</v>
      </c>
      <c r="D48" s="78"/>
      <c r="E48" s="1" t="s">
        <v>653</v>
      </c>
      <c r="F48" s="1" t="s">
        <v>634</v>
      </c>
      <c r="G48" s="1" t="s">
        <v>634</v>
      </c>
      <c r="H48" s="117" t="s">
        <v>327</v>
      </c>
      <c r="I48" s="117">
        <v>10</v>
      </c>
      <c r="J48" s="118" t="s">
        <v>329</v>
      </c>
      <c r="K48" s="117" t="s">
        <v>321</v>
      </c>
      <c r="L48" s="118" t="s">
        <v>349</v>
      </c>
      <c r="M48" s="117" t="b">
        <v>0</v>
      </c>
      <c r="N48" s="1" t="s">
        <v>681</v>
      </c>
      <c r="O48" s="67" t="s">
        <v>757</v>
      </c>
      <c r="P48" s="123" t="s">
        <v>677</v>
      </c>
      <c r="Q48" s="123" t="s">
        <v>678</v>
      </c>
      <c r="R48" s="123" t="s">
        <v>679</v>
      </c>
      <c r="S48" s="123" t="s">
        <v>679</v>
      </c>
      <c r="T48" s="123" t="s">
        <v>679</v>
      </c>
      <c r="U48" s="69">
        <v>44098</v>
      </c>
      <c r="V48" s="70" t="s">
        <v>908</v>
      </c>
      <c r="W48" s="70" t="s">
        <v>858</v>
      </c>
      <c r="X48" s="71"/>
      <c r="Y48" s="72"/>
      <c r="Z48" s="40">
        <v>1</v>
      </c>
    </row>
    <row r="49" spans="1:26" s="40" customFormat="1" ht="24">
      <c r="A49" s="66" t="s">
        <v>33</v>
      </c>
      <c r="B49" s="82">
        <f t="shared" si="2"/>
        <v>36</v>
      </c>
      <c r="C49" s="68" t="s">
        <v>39</v>
      </c>
      <c r="D49" s="78"/>
      <c r="E49" s="1" t="s">
        <v>654</v>
      </c>
      <c r="F49" s="1" t="s">
        <v>634</v>
      </c>
      <c r="G49" s="1" t="s">
        <v>634</v>
      </c>
      <c r="H49" s="117" t="s">
        <v>328</v>
      </c>
      <c r="I49" s="117">
        <v>10</v>
      </c>
      <c r="J49" s="118" t="s">
        <v>329</v>
      </c>
      <c r="K49" s="117" t="s">
        <v>321</v>
      </c>
      <c r="L49" s="118" t="s">
        <v>350</v>
      </c>
      <c r="M49" s="117" t="b">
        <v>0</v>
      </c>
      <c r="N49" s="1" t="s">
        <v>681</v>
      </c>
      <c r="O49" s="67" t="s">
        <v>758</v>
      </c>
      <c r="P49" s="123" t="s">
        <v>677</v>
      </c>
      <c r="Q49" s="123" t="s">
        <v>678</v>
      </c>
      <c r="R49" s="123" t="s">
        <v>679</v>
      </c>
      <c r="S49" s="123" t="s">
        <v>679</v>
      </c>
      <c r="T49" s="123" t="s">
        <v>679</v>
      </c>
      <c r="U49" s="69">
        <v>44098</v>
      </c>
      <c r="V49" s="70" t="s">
        <v>908</v>
      </c>
      <c r="W49" s="70" t="s">
        <v>858</v>
      </c>
      <c r="X49" s="71"/>
      <c r="Y49" s="72"/>
      <c r="Z49" s="40">
        <v>1</v>
      </c>
    </row>
    <row r="50" spans="1:26" s="40" customFormat="1" ht="24">
      <c r="A50" s="66" t="s">
        <v>33</v>
      </c>
      <c r="B50" s="82">
        <f t="shared" si="2"/>
        <v>37</v>
      </c>
      <c r="C50" s="68" t="s">
        <v>39</v>
      </c>
      <c r="D50" s="78"/>
      <c r="E50" s="1" t="s">
        <v>655</v>
      </c>
      <c r="F50" s="1" t="s">
        <v>634</v>
      </c>
      <c r="G50" s="1" t="s">
        <v>634</v>
      </c>
      <c r="H50" s="117" t="s">
        <v>327</v>
      </c>
      <c r="I50" s="117">
        <v>10</v>
      </c>
      <c r="J50" s="118" t="s">
        <v>329</v>
      </c>
      <c r="K50" s="117" t="s">
        <v>321</v>
      </c>
      <c r="L50" s="118" t="s">
        <v>350</v>
      </c>
      <c r="M50" s="117" t="b">
        <v>0</v>
      </c>
      <c r="N50" s="1" t="s">
        <v>681</v>
      </c>
      <c r="O50" s="67" t="s">
        <v>757</v>
      </c>
      <c r="P50" s="123" t="s">
        <v>677</v>
      </c>
      <c r="Q50" s="123" t="s">
        <v>678</v>
      </c>
      <c r="R50" s="123" t="s">
        <v>679</v>
      </c>
      <c r="S50" s="123" t="s">
        <v>679</v>
      </c>
      <c r="T50" s="123" t="s">
        <v>679</v>
      </c>
      <c r="U50" s="69">
        <v>44098</v>
      </c>
      <c r="V50" s="70" t="s">
        <v>908</v>
      </c>
      <c r="W50" s="70" t="s">
        <v>858</v>
      </c>
      <c r="X50" s="71"/>
      <c r="Y50" s="72"/>
      <c r="Z50" s="40">
        <v>1</v>
      </c>
    </row>
    <row r="51" spans="1:26" s="40" customFormat="1" ht="24">
      <c r="A51" s="66" t="s">
        <v>33</v>
      </c>
      <c r="B51" s="82">
        <f t="shared" si="2"/>
        <v>38</v>
      </c>
      <c r="C51" s="68" t="s">
        <v>39</v>
      </c>
      <c r="D51" s="78"/>
      <c r="E51" s="1" t="s">
        <v>656</v>
      </c>
      <c r="F51" s="1" t="s">
        <v>634</v>
      </c>
      <c r="G51" s="1" t="s">
        <v>634</v>
      </c>
      <c r="H51" s="117" t="s">
        <v>328</v>
      </c>
      <c r="I51" s="117">
        <v>10</v>
      </c>
      <c r="J51" s="118" t="s">
        <v>329</v>
      </c>
      <c r="K51" s="117" t="s">
        <v>321</v>
      </c>
      <c r="L51" s="118" t="s">
        <v>351</v>
      </c>
      <c r="M51" s="117" t="b">
        <v>0</v>
      </c>
      <c r="N51" s="1" t="s">
        <v>681</v>
      </c>
      <c r="O51" s="67" t="s">
        <v>758</v>
      </c>
      <c r="P51" s="123" t="s">
        <v>677</v>
      </c>
      <c r="Q51" s="123" t="s">
        <v>678</v>
      </c>
      <c r="R51" s="123" t="s">
        <v>679</v>
      </c>
      <c r="S51" s="123" t="s">
        <v>679</v>
      </c>
      <c r="T51" s="123" t="s">
        <v>679</v>
      </c>
      <c r="U51" s="69">
        <v>44098</v>
      </c>
      <c r="V51" s="70" t="s">
        <v>908</v>
      </c>
      <c r="W51" s="70" t="s">
        <v>858</v>
      </c>
      <c r="X51" s="71"/>
      <c r="Y51" s="72"/>
      <c r="Z51" s="40">
        <v>1</v>
      </c>
    </row>
    <row r="52" spans="1:26" s="40" customFormat="1" ht="24">
      <c r="A52" s="66" t="s">
        <v>33</v>
      </c>
      <c r="B52" s="82">
        <f t="shared" si="2"/>
        <v>39</v>
      </c>
      <c r="C52" s="68" t="s">
        <v>39</v>
      </c>
      <c r="D52" s="78"/>
      <c r="E52" s="1" t="s">
        <v>657</v>
      </c>
      <c r="F52" s="1" t="s">
        <v>634</v>
      </c>
      <c r="G52" s="1" t="s">
        <v>634</v>
      </c>
      <c r="H52" s="117" t="s">
        <v>327</v>
      </c>
      <c r="I52" s="117">
        <v>10</v>
      </c>
      <c r="J52" s="118" t="s">
        <v>329</v>
      </c>
      <c r="K52" s="117" t="s">
        <v>321</v>
      </c>
      <c r="L52" s="118" t="s">
        <v>351</v>
      </c>
      <c r="M52" s="117" t="b">
        <v>0</v>
      </c>
      <c r="N52" s="1" t="s">
        <v>681</v>
      </c>
      <c r="O52" s="67" t="s">
        <v>757</v>
      </c>
      <c r="P52" s="123" t="s">
        <v>677</v>
      </c>
      <c r="Q52" s="123" t="s">
        <v>678</v>
      </c>
      <c r="R52" s="123" t="s">
        <v>679</v>
      </c>
      <c r="S52" s="123" t="s">
        <v>679</v>
      </c>
      <c r="T52" s="123" t="s">
        <v>679</v>
      </c>
      <c r="U52" s="69">
        <v>44098</v>
      </c>
      <c r="V52" s="70" t="s">
        <v>908</v>
      </c>
      <c r="W52" s="70" t="s">
        <v>858</v>
      </c>
      <c r="X52" s="71"/>
      <c r="Y52" s="72"/>
      <c r="Z52" s="40">
        <v>1</v>
      </c>
    </row>
    <row r="53" spans="1:26" s="40" customFormat="1" ht="24">
      <c r="A53" s="66" t="s">
        <v>33</v>
      </c>
      <c r="B53" s="82">
        <f t="shared" si="2"/>
        <v>40</v>
      </c>
      <c r="C53" s="68" t="s">
        <v>39</v>
      </c>
      <c r="D53" s="78"/>
      <c r="E53" s="1" t="s">
        <v>658</v>
      </c>
      <c r="F53" s="1" t="s">
        <v>634</v>
      </c>
      <c r="G53" s="1" t="s">
        <v>634</v>
      </c>
      <c r="H53" s="117" t="s">
        <v>328</v>
      </c>
      <c r="I53" s="117">
        <v>10</v>
      </c>
      <c r="J53" s="118" t="s">
        <v>329</v>
      </c>
      <c r="K53" s="117" t="s">
        <v>321</v>
      </c>
      <c r="L53" s="118" t="s">
        <v>352</v>
      </c>
      <c r="M53" s="117" t="b">
        <v>0</v>
      </c>
      <c r="N53" s="1" t="s">
        <v>681</v>
      </c>
      <c r="O53" s="67" t="s">
        <v>758</v>
      </c>
      <c r="P53" s="123" t="s">
        <v>677</v>
      </c>
      <c r="Q53" s="123" t="s">
        <v>678</v>
      </c>
      <c r="R53" s="123" t="s">
        <v>679</v>
      </c>
      <c r="S53" s="123" t="s">
        <v>679</v>
      </c>
      <c r="T53" s="123" t="s">
        <v>679</v>
      </c>
      <c r="U53" s="69">
        <v>44098</v>
      </c>
      <c r="V53" s="70" t="s">
        <v>908</v>
      </c>
      <c r="W53" s="70" t="s">
        <v>858</v>
      </c>
      <c r="X53" s="71"/>
      <c r="Y53" s="72"/>
      <c r="Z53" s="40">
        <v>1</v>
      </c>
    </row>
    <row r="54" spans="1:26" s="40" customFormat="1" ht="24">
      <c r="A54" s="66" t="s">
        <v>33</v>
      </c>
      <c r="B54" s="82">
        <f t="shared" si="2"/>
        <v>41</v>
      </c>
      <c r="C54" s="68" t="s">
        <v>39</v>
      </c>
      <c r="D54" s="78"/>
      <c r="E54" s="1" t="s">
        <v>659</v>
      </c>
      <c r="F54" s="1" t="s">
        <v>634</v>
      </c>
      <c r="G54" s="1" t="s">
        <v>634</v>
      </c>
      <c r="H54" s="117" t="s">
        <v>327</v>
      </c>
      <c r="I54" s="117">
        <v>10</v>
      </c>
      <c r="J54" s="118" t="s">
        <v>329</v>
      </c>
      <c r="K54" s="117" t="s">
        <v>321</v>
      </c>
      <c r="L54" s="118" t="s">
        <v>352</v>
      </c>
      <c r="M54" s="117" t="b">
        <v>0</v>
      </c>
      <c r="N54" s="1" t="s">
        <v>681</v>
      </c>
      <c r="O54" s="67" t="s">
        <v>757</v>
      </c>
      <c r="P54" s="123" t="s">
        <v>677</v>
      </c>
      <c r="Q54" s="123" t="s">
        <v>678</v>
      </c>
      <c r="R54" s="123" t="s">
        <v>679</v>
      </c>
      <c r="S54" s="123" t="s">
        <v>679</v>
      </c>
      <c r="T54" s="123" t="s">
        <v>679</v>
      </c>
      <c r="U54" s="69">
        <v>44098</v>
      </c>
      <c r="V54" s="70" t="s">
        <v>908</v>
      </c>
      <c r="W54" s="70" t="s">
        <v>858</v>
      </c>
      <c r="X54" s="71"/>
      <c r="Y54" s="72"/>
      <c r="Z54" s="40">
        <v>1</v>
      </c>
    </row>
    <row r="55" spans="1:26" s="40" customFormat="1" ht="24">
      <c r="A55" s="66" t="s">
        <v>33</v>
      </c>
      <c r="B55" s="82">
        <f t="shared" si="2"/>
        <v>42</v>
      </c>
      <c r="C55" s="68" t="s">
        <v>39</v>
      </c>
      <c r="D55" s="78"/>
      <c r="E55" s="1" t="s">
        <v>660</v>
      </c>
      <c r="F55" s="1" t="s">
        <v>634</v>
      </c>
      <c r="G55" s="1" t="s">
        <v>634</v>
      </c>
      <c r="H55" s="117" t="s">
        <v>328</v>
      </c>
      <c r="I55" s="117">
        <v>10</v>
      </c>
      <c r="J55" s="118" t="s">
        <v>329</v>
      </c>
      <c r="K55" s="117" t="s">
        <v>321</v>
      </c>
      <c r="L55" s="118" t="s">
        <v>353</v>
      </c>
      <c r="M55" s="117" t="b">
        <v>0</v>
      </c>
      <c r="N55" s="1" t="s">
        <v>681</v>
      </c>
      <c r="O55" s="67" t="s">
        <v>758</v>
      </c>
      <c r="P55" s="123" t="s">
        <v>677</v>
      </c>
      <c r="Q55" s="123" t="s">
        <v>678</v>
      </c>
      <c r="R55" s="123" t="s">
        <v>679</v>
      </c>
      <c r="S55" s="123" t="s">
        <v>679</v>
      </c>
      <c r="T55" s="123" t="s">
        <v>679</v>
      </c>
      <c r="U55" s="69">
        <v>44098</v>
      </c>
      <c r="V55" s="70" t="s">
        <v>908</v>
      </c>
      <c r="W55" s="70" t="s">
        <v>858</v>
      </c>
      <c r="X55" s="71"/>
      <c r="Y55" s="72"/>
      <c r="Z55" s="40">
        <v>1</v>
      </c>
    </row>
    <row r="56" spans="1:26" s="40" customFormat="1" ht="24">
      <c r="A56" s="66" t="s">
        <v>33</v>
      </c>
      <c r="B56" s="82">
        <f t="shared" si="2"/>
        <v>43</v>
      </c>
      <c r="C56" s="68" t="s">
        <v>39</v>
      </c>
      <c r="D56" s="78"/>
      <c r="E56" s="1" t="s">
        <v>661</v>
      </c>
      <c r="F56" s="1" t="s">
        <v>634</v>
      </c>
      <c r="G56" s="1" t="s">
        <v>634</v>
      </c>
      <c r="H56" s="117" t="s">
        <v>327</v>
      </c>
      <c r="I56" s="117">
        <v>10</v>
      </c>
      <c r="J56" s="118" t="s">
        <v>329</v>
      </c>
      <c r="K56" s="117" t="s">
        <v>321</v>
      </c>
      <c r="L56" s="118" t="s">
        <v>353</v>
      </c>
      <c r="M56" s="117" t="b">
        <v>0</v>
      </c>
      <c r="N56" s="1" t="s">
        <v>681</v>
      </c>
      <c r="O56" s="67" t="s">
        <v>757</v>
      </c>
      <c r="P56" s="123" t="s">
        <v>677</v>
      </c>
      <c r="Q56" s="123" t="s">
        <v>678</v>
      </c>
      <c r="R56" s="123" t="s">
        <v>679</v>
      </c>
      <c r="S56" s="123" t="s">
        <v>679</v>
      </c>
      <c r="T56" s="123" t="s">
        <v>679</v>
      </c>
      <c r="U56" s="69">
        <v>44098</v>
      </c>
      <c r="V56" s="70" t="s">
        <v>908</v>
      </c>
      <c r="W56" s="70" t="s">
        <v>858</v>
      </c>
      <c r="X56" s="71"/>
      <c r="Y56" s="72"/>
      <c r="Z56" s="40">
        <v>1</v>
      </c>
    </row>
    <row r="57" spans="1:26" s="40" customFormat="1" ht="24">
      <c r="A57" s="66" t="s">
        <v>33</v>
      </c>
      <c r="B57" s="82">
        <f t="shared" si="2"/>
        <v>44</v>
      </c>
      <c r="C57" s="68" t="s">
        <v>39</v>
      </c>
      <c r="D57" s="78"/>
      <c r="E57" s="1" t="s">
        <v>662</v>
      </c>
      <c r="F57" s="1" t="s">
        <v>634</v>
      </c>
      <c r="G57" s="1" t="s">
        <v>634</v>
      </c>
      <c r="H57" s="117" t="s">
        <v>328</v>
      </c>
      <c r="I57" s="117">
        <v>10</v>
      </c>
      <c r="J57" s="118" t="s">
        <v>329</v>
      </c>
      <c r="K57" s="117" t="s">
        <v>321</v>
      </c>
      <c r="L57" s="118" t="s">
        <v>354</v>
      </c>
      <c r="M57" s="117" t="b">
        <v>0</v>
      </c>
      <c r="N57" s="1" t="s">
        <v>681</v>
      </c>
      <c r="O57" s="67" t="s">
        <v>758</v>
      </c>
      <c r="P57" s="123" t="s">
        <v>677</v>
      </c>
      <c r="Q57" s="123" t="s">
        <v>678</v>
      </c>
      <c r="R57" s="123" t="s">
        <v>679</v>
      </c>
      <c r="S57" s="123" t="s">
        <v>679</v>
      </c>
      <c r="T57" s="123" t="s">
        <v>679</v>
      </c>
      <c r="U57" s="69">
        <v>44098</v>
      </c>
      <c r="V57" s="70" t="s">
        <v>908</v>
      </c>
      <c r="W57" s="70" t="s">
        <v>858</v>
      </c>
      <c r="X57" s="71"/>
      <c r="Y57" s="72"/>
      <c r="Z57" s="40">
        <v>1</v>
      </c>
    </row>
    <row r="58" spans="1:26" s="40" customFormat="1" ht="24">
      <c r="A58" s="66" t="s">
        <v>33</v>
      </c>
      <c r="B58" s="82">
        <f t="shared" si="2"/>
        <v>45</v>
      </c>
      <c r="C58" s="68" t="s">
        <v>39</v>
      </c>
      <c r="D58" s="78"/>
      <c r="E58" s="1" t="s">
        <v>663</v>
      </c>
      <c r="F58" s="1" t="s">
        <v>634</v>
      </c>
      <c r="G58" s="1" t="s">
        <v>634</v>
      </c>
      <c r="H58" s="117" t="s">
        <v>327</v>
      </c>
      <c r="I58" s="117">
        <v>10</v>
      </c>
      <c r="J58" s="118" t="s">
        <v>329</v>
      </c>
      <c r="K58" s="117" t="s">
        <v>321</v>
      </c>
      <c r="L58" s="118" t="s">
        <v>354</v>
      </c>
      <c r="M58" s="117" t="b">
        <v>0</v>
      </c>
      <c r="N58" s="1" t="s">
        <v>681</v>
      </c>
      <c r="O58" s="67" t="s">
        <v>757</v>
      </c>
      <c r="P58" s="123" t="s">
        <v>677</v>
      </c>
      <c r="Q58" s="123" t="s">
        <v>678</v>
      </c>
      <c r="R58" s="123" t="s">
        <v>679</v>
      </c>
      <c r="S58" s="123" t="s">
        <v>679</v>
      </c>
      <c r="T58" s="123" t="s">
        <v>679</v>
      </c>
      <c r="U58" s="69">
        <v>44098</v>
      </c>
      <c r="V58" s="70" t="s">
        <v>908</v>
      </c>
      <c r="W58" s="70" t="s">
        <v>858</v>
      </c>
      <c r="X58" s="71"/>
      <c r="Y58" s="72"/>
      <c r="Z58" s="40">
        <v>1</v>
      </c>
    </row>
    <row r="59" spans="1:26" s="40" customFormat="1" ht="24">
      <c r="A59" s="66" t="s">
        <v>33</v>
      </c>
      <c r="B59" s="82">
        <f t="shared" si="2"/>
        <v>46</v>
      </c>
      <c r="C59" s="68" t="s">
        <v>39</v>
      </c>
      <c r="D59" s="78"/>
      <c r="E59" s="1" t="s">
        <v>664</v>
      </c>
      <c r="F59" s="1" t="s">
        <v>634</v>
      </c>
      <c r="G59" s="1" t="s">
        <v>634</v>
      </c>
      <c r="H59" s="117" t="s">
        <v>328</v>
      </c>
      <c r="I59" s="117">
        <v>10</v>
      </c>
      <c r="J59" s="118" t="s">
        <v>329</v>
      </c>
      <c r="K59" s="117" t="s">
        <v>321</v>
      </c>
      <c r="L59" s="118" t="s">
        <v>363</v>
      </c>
      <c r="M59" s="117" t="b">
        <v>0</v>
      </c>
      <c r="N59" s="1" t="s">
        <v>681</v>
      </c>
      <c r="O59" s="67" t="s">
        <v>758</v>
      </c>
      <c r="P59" s="123" t="s">
        <v>677</v>
      </c>
      <c r="Q59" s="123" t="s">
        <v>678</v>
      </c>
      <c r="R59" s="123" t="s">
        <v>679</v>
      </c>
      <c r="S59" s="123" t="s">
        <v>679</v>
      </c>
      <c r="T59" s="123" t="s">
        <v>679</v>
      </c>
      <c r="U59" s="69">
        <v>44098</v>
      </c>
      <c r="V59" s="70" t="s">
        <v>908</v>
      </c>
      <c r="W59" s="70" t="s">
        <v>858</v>
      </c>
      <c r="X59" s="71"/>
      <c r="Y59" s="72"/>
      <c r="Z59" s="40">
        <v>1</v>
      </c>
    </row>
    <row r="60" spans="1:26" s="40" customFormat="1" ht="24">
      <c r="A60" s="66" t="s">
        <v>33</v>
      </c>
      <c r="B60" s="82">
        <f t="shared" si="2"/>
        <v>47</v>
      </c>
      <c r="C60" s="68" t="s">
        <v>39</v>
      </c>
      <c r="D60" s="78"/>
      <c r="E60" s="1" t="s">
        <v>665</v>
      </c>
      <c r="F60" s="1" t="s">
        <v>634</v>
      </c>
      <c r="G60" s="1" t="s">
        <v>634</v>
      </c>
      <c r="H60" s="117" t="s">
        <v>327</v>
      </c>
      <c r="I60" s="117">
        <v>10</v>
      </c>
      <c r="J60" s="118" t="s">
        <v>329</v>
      </c>
      <c r="K60" s="117" t="s">
        <v>321</v>
      </c>
      <c r="L60" s="118" t="s">
        <v>363</v>
      </c>
      <c r="M60" s="117" t="b">
        <v>0</v>
      </c>
      <c r="N60" s="1" t="s">
        <v>681</v>
      </c>
      <c r="O60" s="67" t="s">
        <v>757</v>
      </c>
      <c r="P60" s="123" t="s">
        <v>677</v>
      </c>
      <c r="Q60" s="123" t="s">
        <v>678</v>
      </c>
      <c r="R60" s="123" t="s">
        <v>679</v>
      </c>
      <c r="S60" s="123" t="s">
        <v>679</v>
      </c>
      <c r="T60" s="123" t="s">
        <v>679</v>
      </c>
      <c r="U60" s="69">
        <v>44098</v>
      </c>
      <c r="V60" s="70" t="s">
        <v>908</v>
      </c>
      <c r="W60" s="70" t="s">
        <v>858</v>
      </c>
      <c r="X60" s="71"/>
      <c r="Y60" s="72"/>
      <c r="Z60" s="40">
        <v>1</v>
      </c>
    </row>
    <row r="61" spans="1:26" s="40" customFormat="1" ht="24">
      <c r="A61" s="66" t="s">
        <v>33</v>
      </c>
      <c r="B61" s="82">
        <f t="shared" si="2"/>
        <v>48</v>
      </c>
      <c r="C61" s="68" t="s">
        <v>39</v>
      </c>
      <c r="D61" s="78"/>
      <c r="E61" s="1" t="s">
        <v>666</v>
      </c>
      <c r="F61" s="1" t="s">
        <v>634</v>
      </c>
      <c r="G61" s="1" t="s">
        <v>634</v>
      </c>
      <c r="H61" s="117" t="s">
        <v>328</v>
      </c>
      <c r="I61" s="117">
        <v>10</v>
      </c>
      <c r="J61" s="118" t="s">
        <v>329</v>
      </c>
      <c r="K61" s="117" t="s">
        <v>321</v>
      </c>
      <c r="L61" s="118" t="s">
        <v>364</v>
      </c>
      <c r="M61" s="117" t="b">
        <v>0</v>
      </c>
      <c r="N61" s="1" t="s">
        <v>681</v>
      </c>
      <c r="O61" s="67" t="s">
        <v>758</v>
      </c>
      <c r="P61" s="123" t="s">
        <v>677</v>
      </c>
      <c r="Q61" s="123" t="s">
        <v>678</v>
      </c>
      <c r="R61" s="123" t="s">
        <v>679</v>
      </c>
      <c r="S61" s="123" t="s">
        <v>679</v>
      </c>
      <c r="T61" s="123" t="s">
        <v>679</v>
      </c>
      <c r="U61" s="69">
        <v>44098</v>
      </c>
      <c r="V61" s="70" t="s">
        <v>908</v>
      </c>
      <c r="W61" s="70" t="s">
        <v>858</v>
      </c>
      <c r="X61" s="71"/>
      <c r="Y61" s="72"/>
      <c r="Z61" s="40">
        <v>1</v>
      </c>
    </row>
    <row r="62" spans="1:26" s="40" customFormat="1" ht="24">
      <c r="A62" s="66" t="s">
        <v>33</v>
      </c>
      <c r="B62" s="82">
        <f t="shared" si="2"/>
        <v>49</v>
      </c>
      <c r="C62" s="68" t="s">
        <v>39</v>
      </c>
      <c r="D62" s="78"/>
      <c r="E62" s="1" t="s">
        <v>667</v>
      </c>
      <c r="F62" s="1" t="s">
        <v>634</v>
      </c>
      <c r="G62" s="1" t="s">
        <v>634</v>
      </c>
      <c r="H62" s="117" t="s">
        <v>327</v>
      </c>
      <c r="I62" s="117">
        <v>10</v>
      </c>
      <c r="J62" s="118" t="s">
        <v>329</v>
      </c>
      <c r="K62" s="117" t="s">
        <v>321</v>
      </c>
      <c r="L62" s="118" t="s">
        <v>364</v>
      </c>
      <c r="M62" s="117" t="b">
        <v>0</v>
      </c>
      <c r="N62" s="1" t="s">
        <v>681</v>
      </c>
      <c r="O62" s="67" t="s">
        <v>757</v>
      </c>
      <c r="P62" s="123" t="s">
        <v>677</v>
      </c>
      <c r="Q62" s="123" t="s">
        <v>678</v>
      </c>
      <c r="R62" s="123" t="s">
        <v>679</v>
      </c>
      <c r="S62" s="123" t="s">
        <v>679</v>
      </c>
      <c r="T62" s="123" t="s">
        <v>679</v>
      </c>
      <c r="U62" s="69">
        <v>44098</v>
      </c>
      <c r="V62" s="70" t="s">
        <v>908</v>
      </c>
      <c r="W62" s="70" t="s">
        <v>858</v>
      </c>
      <c r="X62" s="71"/>
      <c r="Y62" s="72"/>
      <c r="Z62" s="40">
        <v>1</v>
      </c>
    </row>
    <row r="63" spans="1:26" s="40" customFormat="1" ht="24">
      <c r="A63" s="66" t="s">
        <v>33</v>
      </c>
      <c r="B63" s="82">
        <f t="shared" si="2"/>
        <v>50</v>
      </c>
      <c r="C63" s="68" t="s">
        <v>39</v>
      </c>
      <c r="D63" s="78"/>
      <c r="E63" s="1" t="s">
        <v>668</v>
      </c>
      <c r="F63" s="1" t="s">
        <v>634</v>
      </c>
      <c r="G63" s="1" t="s">
        <v>634</v>
      </c>
      <c r="H63" s="117" t="s">
        <v>328</v>
      </c>
      <c r="I63" s="117">
        <v>10</v>
      </c>
      <c r="J63" s="118" t="s">
        <v>329</v>
      </c>
      <c r="K63" s="117" t="s">
        <v>321</v>
      </c>
      <c r="L63" s="118" t="s">
        <v>365</v>
      </c>
      <c r="M63" s="117" t="b">
        <v>0</v>
      </c>
      <c r="N63" s="1" t="s">
        <v>681</v>
      </c>
      <c r="O63" s="67" t="s">
        <v>758</v>
      </c>
      <c r="P63" s="123" t="s">
        <v>677</v>
      </c>
      <c r="Q63" s="123" t="s">
        <v>678</v>
      </c>
      <c r="R63" s="123" t="s">
        <v>679</v>
      </c>
      <c r="S63" s="123" t="s">
        <v>679</v>
      </c>
      <c r="T63" s="123" t="s">
        <v>679</v>
      </c>
      <c r="U63" s="69">
        <v>44098</v>
      </c>
      <c r="V63" s="70" t="s">
        <v>908</v>
      </c>
      <c r="W63" s="70" t="s">
        <v>858</v>
      </c>
      <c r="X63" s="71"/>
      <c r="Y63" s="72"/>
      <c r="Z63" s="40">
        <v>1</v>
      </c>
    </row>
    <row r="64" spans="1:26" s="40" customFormat="1" ht="24.75" thickBot="1">
      <c r="A64" s="66" t="s">
        <v>33</v>
      </c>
      <c r="B64" s="82">
        <f t="shared" si="2"/>
        <v>51</v>
      </c>
      <c r="C64" s="68" t="s">
        <v>39</v>
      </c>
      <c r="D64" s="78"/>
      <c r="E64" s="1" t="s">
        <v>669</v>
      </c>
      <c r="F64" s="1" t="s">
        <v>634</v>
      </c>
      <c r="G64" s="1" t="s">
        <v>634</v>
      </c>
      <c r="H64" s="117" t="s">
        <v>327</v>
      </c>
      <c r="I64" s="117">
        <v>10</v>
      </c>
      <c r="J64" s="118" t="s">
        <v>329</v>
      </c>
      <c r="K64" s="117" t="s">
        <v>321</v>
      </c>
      <c r="L64" s="118" t="s">
        <v>365</v>
      </c>
      <c r="M64" s="117" t="b">
        <v>0</v>
      </c>
      <c r="N64" s="1" t="s">
        <v>681</v>
      </c>
      <c r="O64" s="67" t="s">
        <v>757</v>
      </c>
      <c r="P64" s="123" t="s">
        <v>677</v>
      </c>
      <c r="Q64" s="123" t="s">
        <v>678</v>
      </c>
      <c r="R64" s="123" t="s">
        <v>679</v>
      </c>
      <c r="S64" s="123" t="s">
        <v>679</v>
      </c>
      <c r="T64" s="123" t="s">
        <v>679</v>
      </c>
      <c r="U64" s="69">
        <v>44098</v>
      </c>
      <c r="V64" s="70" t="s">
        <v>908</v>
      </c>
      <c r="W64" s="70" t="s">
        <v>858</v>
      </c>
      <c r="X64" s="71"/>
      <c r="Y64" s="72"/>
      <c r="Z64" s="40">
        <v>1</v>
      </c>
    </row>
    <row r="65" spans="1:26" s="40" customFormat="1" ht="19.5" thickTop="1">
      <c r="A65" s="60">
        <v>3</v>
      </c>
      <c r="B65" s="81"/>
      <c r="C65" s="81"/>
      <c r="D65" s="61"/>
      <c r="E65" s="109" t="s">
        <v>670</v>
      </c>
      <c r="F65" s="109"/>
      <c r="G65" s="115"/>
      <c r="H65" s="115"/>
      <c r="I65" s="115"/>
      <c r="J65" s="115"/>
      <c r="K65" s="115"/>
      <c r="L65" s="115"/>
      <c r="M65" s="115"/>
      <c r="N65" s="110"/>
      <c r="O65" s="110"/>
      <c r="P65" s="86"/>
      <c r="Q65" s="86"/>
      <c r="R65" s="86"/>
      <c r="S65" s="86"/>
      <c r="T65" s="86"/>
      <c r="U65" s="63"/>
      <c r="V65" s="64"/>
      <c r="W65" s="64"/>
      <c r="X65" s="64"/>
      <c r="Y65" s="65"/>
    </row>
    <row r="66" spans="1:26" s="40" customFormat="1" ht="24">
      <c r="A66" s="66" t="s">
        <v>33</v>
      </c>
      <c r="B66" s="82">
        <f t="shared" ref="B66:B69" si="3">ROW()-ROW($A$65)</f>
        <v>1</v>
      </c>
      <c r="C66" s="68" t="s">
        <v>47</v>
      </c>
      <c r="D66" s="78"/>
      <c r="E66" s="116" t="s">
        <v>308</v>
      </c>
      <c r="F66" s="1" t="s">
        <v>671</v>
      </c>
      <c r="G66" s="1" t="s">
        <v>671</v>
      </c>
      <c r="H66" s="1"/>
      <c r="I66" s="1"/>
      <c r="J66" s="1"/>
      <c r="K66" s="1"/>
      <c r="L66" s="1"/>
      <c r="M66" s="1"/>
      <c r="N66" s="1"/>
      <c r="O66" s="67" t="s">
        <v>749</v>
      </c>
      <c r="P66" s="123" t="s">
        <v>750</v>
      </c>
      <c r="Q66" s="123" t="s">
        <v>727</v>
      </c>
      <c r="R66" s="123" t="s">
        <v>679</v>
      </c>
      <c r="S66" s="123" t="s">
        <v>679</v>
      </c>
      <c r="T66" s="123" t="s">
        <v>679</v>
      </c>
      <c r="U66" s="69">
        <v>44098</v>
      </c>
      <c r="V66" s="70" t="s">
        <v>908</v>
      </c>
      <c r="W66" s="70" t="s">
        <v>858</v>
      </c>
      <c r="X66" s="71"/>
      <c r="Y66" s="73"/>
      <c r="Z66" s="40">
        <v>1</v>
      </c>
    </row>
    <row r="67" spans="1:26" s="40" customFormat="1">
      <c r="A67" s="66" t="s">
        <v>33</v>
      </c>
      <c r="B67" s="82">
        <f t="shared" si="3"/>
        <v>2</v>
      </c>
      <c r="C67" s="68" t="s">
        <v>47</v>
      </c>
      <c r="D67" s="78"/>
      <c r="E67" s="67" t="s">
        <v>672</v>
      </c>
      <c r="F67" s="1" t="s">
        <v>671</v>
      </c>
      <c r="G67" s="1" t="s">
        <v>671</v>
      </c>
      <c r="H67" s="1"/>
      <c r="I67" s="1"/>
      <c r="J67" s="1"/>
      <c r="K67" s="1"/>
      <c r="L67" s="1"/>
      <c r="M67" s="1"/>
      <c r="N67" s="1"/>
      <c r="O67" s="67" t="s">
        <v>681</v>
      </c>
      <c r="P67" s="123" t="s">
        <v>750</v>
      </c>
      <c r="Q67" s="123" t="s">
        <v>727</v>
      </c>
      <c r="R67" s="123" t="s">
        <v>679</v>
      </c>
      <c r="S67" s="123" t="s">
        <v>679</v>
      </c>
      <c r="T67" s="123" t="s">
        <v>679</v>
      </c>
      <c r="U67" s="69">
        <v>44098</v>
      </c>
      <c r="V67" s="70" t="s">
        <v>908</v>
      </c>
      <c r="W67" s="70" t="s">
        <v>858</v>
      </c>
      <c r="X67" s="71"/>
      <c r="Y67" s="73"/>
      <c r="Z67" s="40">
        <v>1</v>
      </c>
    </row>
    <row r="68" spans="1:26" s="40" customFormat="1" ht="13.5">
      <c r="A68" s="66" t="s">
        <v>38</v>
      </c>
      <c r="B68" s="82">
        <f t="shared" si="3"/>
        <v>3</v>
      </c>
      <c r="C68" s="68" t="s">
        <v>47</v>
      </c>
      <c r="D68" s="78"/>
      <c r="E68" s="67" t="s">
        <v>673</v>
      </c>
      <c r="F68" s="1" t="s">
        <v>294</v>
      </c>
      <c r="G68" s="1" t="s">
        <v>671</v>
      </c>
      <c r="H68" s="1"/>
      <c r="I68" s="1"/>
      <c r="J68" s="1"/>
      <c r="K68" s="1"/>
      <c r="L68" s="1"/>
      <c r="M68" s="1"/>
      <c r="N68" s="67"/>
      <c r="O68" s="67" t="s">
        <v>681</v>
      </c>
      <c r="P68" s="123" t="s">
        <v>750</v>
      </c>
      <c r="Q68" s="123" t="s">
        <v>727</v>
      </c>
      <c r="R68" s="123" t="s">
        <v>679</v>
      </c>
      <c r="S68" s="123" t="s">
        <v>679</v>
      </c>
      <c r="T68" s="123" t="s">
        <v>679</v>
      </c>
      <c r="U68" s="69">
        <v>44098</v>
      </c>
      <c r="V68" s="70" t="s">
        <v>908</v>
      </c>
      <c r="W68" s="70" t="s">
        <v>860</v>
      </c>
      <c r="X68" s="71" t="s">
        <v>932</v>
      </c>
      <c r="Y68" s="220" t="s">
        <v>921</v>
      </c>
      <c r="Z68" s="40">
        <v>1</v>
      </c>
    </row>
    <row r="69" spans="1:26" s="40" customFormat="1" ht="23.25" thickBot="1">
      <c r="A69" s="66" t="s">
        <v>38</v>
      </c>
      <c r="B69" s="82">
        <f t="shared" si="3"/>
        <v>4</v>
      </c>
      <c r="C69" s="68" t="s">
        <v>47</v>
      </c>
      <c r="D69" s="78"/>
      <c r="E69" s="67" t="s">
        <v>674</v>
      </c>
      <c r="F69" s="1" t="s">
        <v>294</v>
      </c>
      <c r="G69" s="1" t="s">
        <v>671</v>
      </c>
      <c r="H69" s="1"/>
      <c r="I69" s="1"/>
      <c r="J69" s="1"/>
      <c r="K69" s="1"/>
      <c r="L69" s="1"/>
      <c r="M69" s="1"/>
      <c r="N69" s="67"/>
      <c r="O69" s="213" t="s">
        <v>924</v>
      </c>
      <c r="P69" s="123" t="s">
        <v>750</v>
      </c>
      <c r="Q69" s="123" t="s">
        <v>727</v>
      </c>
      <c r="R69" s="123" t="s">
        <v>679</v>
      </c>
      <c r="S69" s="123" t="s">
        <v>679</v>
      </c>
      <c r="T69" s="123" t="s">
        <v>679</v>
      </c>
      <c r="U69" s="69">
        <v>44099</v>
      </c>
      <c r="V69" s="70" t="s">
        <v>908</v>
      </c>
      <c r="W69" s="70" t="s">
        <v>858</v>
      </c>
      <c r="X69" s="71"/>
      <c r="Y69" s="72"/>
      <c r="Z69" s="40">
        <v>1</v>
      </c>
    </row>
    <row r="70" spans="1:26" s="40" customFormat="1" ht="19.5" thickTop="1">
      <c r="A70" s="60">
        <v>4</v>
      </c>
      <c r="B70" s="81"/>
      <c r="C70" s="81"/>
      <c r="D70" s="61"/>
      <c r="E70" s="109" t="s">
        <v>752</v>
      </c>
      <c r="F70" s="109"/>
      <c r="G70" s="115"/>
      <c r="H70" s="115"/>
      <c r="I70" s="115"/>
      <c r="J70" s="115"/>
      <c r="K70" s="115"/>
      <c r="L70" s="115"/>
      <c r="M70" s="115"/>
      <c r="N70" s="110"/>
      <c r="O70" s="110"/>
      <c r="P70" s="86"/>
      <c r="Q70" s="86"/>
      <c r="R70" s="86"/>
      <c r="S70" s="86"/>
      <c r="T70" s="86"/>
      <c r="U70" s="63"/>
      <c r="V70" s="64"/>
      <c r="W70" s="64"/>
      <c r="X70" s="64"/>
      <c r="Y70" s="65"/>
    </row>
    <row r="71" spans="1:26" s="40" customFormat="1" ht="24.75" thickBot="1">
      <c r="A71" s="66" t="s">
        <v>33</v>
      </c>
      <c r="B71" s="82">
        <f>ROW()-ROW($A$70)</f>
        <v>1</v>
      </c>
      <c r="C71" s="68" t="s">
        <v>39</v>
      </c>
      <c r="D71" s="78"/>
      <c r="E71" s="116" t="s">
        <v>759</v>
      </c>
      <c r="F71" s="1"/>
      <c r="G71" s="1"/>
      <c r="H71" s="1"/>
      <c r="I71" s="1"/>
      <c r="J71" s="1"/>
      <c r="K71" s="1"/>
      <c r="L71" s="1"/>
      <c r="M71" s="1"/>
      <c r="N71" s="1"/>
      <c r="O71" s="67" t="s">
        <v>760</v>
      </c>
      <c r="P71" s="187"/>
      <c r="Q71" s="187"/>
      <c r="R71" s="187"/>
      <c r="S71" s="187"/>
      <c r="T71" s="187"/>
      <c r="U71" s="69">
        <v>44106</v>
      </c>
      <c r="V71" s="70" t="s">
        <v>929</v>
      </c>
      <c r="W71" s="70" t="s">
        <v>858</v>
      </c>
      <c r="X71" s="71"/>
      <c r="Y71" s="73"/>
      <c r="Z71" s="40">
        <v>1</v>
      </c>
    </row>
    <row r="72" spans="1:26" s="52" customFormat="1" ht="15.75" thickTop="1">
      <c r="A72" s="74"/>
      <c r="B72" s="83"/>
      <c r="C72" s="83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5"/>
      <c r="V72" s="74"/>
      <c r="W72" s="76"/>
      <c r="X72" s="74"/>
      <c r="Y72" s="74"/>
    </row>
  </sheetData>
  <dataConsolidate/>
  <mergeCells count="15">
    <mergeCell ref="V5:W5"/>
    <mergeCell ref="X5:X6"/>
    <mergeCell ref="Y5:Y6"/>
    <mergeCell ref="H5:M5"/>
    <mergeCell ref="N5:N6"/>
    <mergeCell ref="O5:O6"/>
    <mergeCell ref="P5:Q5"/>
    <mergeCell ref="R5:T5"/>
    <mergeCell ref="U5:U6"/>
    <mergeCell ref="F5:G5"/>
    <mergeCell ref="A5:A6"/>
    <mergeCell ref="B5:B6"/>
    <mergeCell ref="C5:C6"/>
    <mergeCell ref="D5:D6"/>
    <mergeCell ref="E5:E6"/>
  </mergeCells>
  <phoneticPr fontId="2"/>
  <conditionalFormatting sqref="B7:B14 B58 B65:B69">
    <cfRule type="expression" dxfId="554" priority="631">
      <formula>$A7="SKIP_NEW"</formula>
    </cfRule>
    <cfRule type="expression" dxfId="553" priority="632">
      <formula>$AC7=1</formula>
    </cfRule>
    <cfRule type="expression" dxfId="552" priority="633">
      <formula>$AB7=1</formula>
    </cfRule>
    <cfRule type="expression" dxfId="551" priority="634">
      <formula>$AA7=1</formula>
    </cfRule>
    <cfRule type="expression" dxfId="550" priority="635">
      <formula>$Z7=1</formula>
    </cfRule>
  </conditionalFormatting>
  <conditionalFormatting sqref="B56:B57">
    <cfRule type="expression" dxfId="549" priority="226">
      <formula>$A56="SKIP_NEW"</formula>
    </cfRule>
    <cfRule type="expression" dxfId="548" priority="227">
      <formula>$AC56=1</formula>
    </cfRule>
    <cfRule type="expression" dxfId="547" priority="228">
      <formula>$AB56=1</formula>
    </cfRule>
    <cfRule type="expression" dxfId="546" priority="229">
      <formula>$AA56=1</formula>
    </cfRule>
    <cfRule type="expression" dxfId="545" priority="230">
      <formula>$Z56=1</formula>
    </cfRule>
  </conditionalFormatting>
  <conditionalFormatting sqref="B25:B26">
    <cfRule type="expression" dxfId="544" priority="221">
      <formula>$A25="SKIP_NEW"</formula>
    </cfRule>
    <cfRule type="expression" dxfId="543" priority="222">
      <formula>$AC25=1</formula>
    </cfRule>
    <cfRule type="expression" dxfId="542" priority="223">
      <formula>$AB25=1</formula>
    </cfRule>
    <cfRule type="expression" dxfId="541" priority="224">
      <formula>$AA25=1</formula>
    </cfRule>
    <cfRule type="expression" dxfId="540" priority="225">
      <formula>$Z25=1</formula>
    </cfRule>
  </conditionalFormatting>
  <conditionalFormatting sqref="B23:B24">
    <cfRule type="expression" dxfId="539" priority="216">
      <formula>$A23="SKIP_NEW"</formula>
    </cfRule>
    <cfRule type="expression" dxfId="538" priority="217">
      <formula>$AC23=1</formula>
    </cfRule>
    <cfRule type="expression" dxfId="537" priority="218">
      <formula>$AB23=1</formula>
    </cfRule>
    <cfRule type="expression" dxfId="536" priority="219">
      <formula>$AA23=1</formula>
    </cfRule>
    <cfRule type="expression" dxfId="535" priority="220">
      <formula>$Z23=1</formula>
    </cfRule>
  </conditionalFormatting>
  <conditionalFormatting sqref="B21:B22">
    <cfRule type="expression" dxfId="534" priority="211">
      <formula>$A21="SKIP_NEW"</formula>
    </cfRule>
    <cfRule type="expression" dxfId="533" priority="212">
      <formula>$AC21=1</formula>
    </cfRule>
    <cfRule type="expression" dxfId="532" priority="213">
      <formula>$AB21=1</formula>
    </cfRule>
    <cfRule type="expression" dxfId="531" priority="214">
      <formula>$AA21=1</formula>
    </cfRule>
    <cfRule type="expression" dxfId="530" priority="215">
      <formula>$Z21=1</formula>
    </cfRule>
  </conditionalFormatting>
  <conditionalFormatting sqref="B19:B20">
    <cfRule type="expression" dxfId="529" priority="206">
      <formula>$A19="SKIP_NEW"</formula>
    </cfRule>
    <cfRule type="expression" dxfId="528" priority="207">
      <formula>$AC19=1</formula>
    </cfRule>
    <cfRule type="expression" dxfId="527" priority="208">
      <formula>$AB19=1</formula>
    </cfRule>
    <cfRule type="expression" dxfId="526" priority="209">
      <formula>$AA19=1</formula>
    </cfRule>
    <cfRule type="expression" dxfId="525" priority="210">
      <formula>$Z19=1</formula>
    </cfRule>
  </conditionalFormatting>
  <conditionalFormatting sqref="B17:B18">
    <cfRule type="expression" dxfId="524" priority="201">
      <formula>$A17="SKIP_NEW"</formula>
    </cfRule>
    <cfRule type="expression" dxfId="523" priority="202">
      <formula>$AC17=1</formula>
    </cfRule>
    <cfRule type="expression" dxfId="522" priority="203">
      <formula>$AB17=1</formula>
    </cfRule>
    <cfRule type="expression" dxfId="521" priority="204">
      <formula>$AA17=1</formula>
    </cfRule>
    <cfRule type="expression" dxfId="520" priority="205">
      <formula>$Z17=1</formula>
    </cfRule>
  </conditionalFormatting>
  <conditionalFormatting sqref="B15:B16">
    <cfRule type="expression" dxfId="519" priority="196">
      <formula>$A15="SKIP_NEW"</formula>
    </cfRule>
    <cfRule type="expression" dxfId="518" priority="197">
      <formula>$AC15=1</formula>
    </cfRule>
    <cfRule type="expression" dxfId="517" priority="198">
      <formula>$AB15=1</formula>
    </cfRule>
    <cfRule type="expression" dxfId="516" priority="199">
      <formula>$AA15=1</formula>
    </cfRule>
    <cfRule type="expression" dxfId="515" priority="200">
      <formula>$Z15=1</formula>
    </cfRule>
  </conditionalFormatting>
  <conditionalFormatting sqref="B55">
    <cfRule type="expression" dxfId="514" priority="191">
      <formula>$A55="SKIP_NEW"</formula>
    </cfRule>
    <cfRule type="expression" dxfId="513" priority="192">
      <formula>$AC55=1</formula>
    </cfRule>
    <cfRule type="expression" dxfId="512" priority="193">
      <formula>$AB55=1</formula>
    </cfRule>
    <cfRule type="expression" dxfId="511" priority="194">
      <formula>$AA55=1</formula>
    </cfRule>
    <cfRule type="expression" dxfId="510" priority="195">
      <formula>$Z55=1</formula>
    </cfRule>
  </conditionalFormatting>
  <conditionalFormatting sqref="B27 B54">
    <cfRule type="expression" dxfId="509" priority="186">
      <formula>$A27="SKIP_NEW"</formula>
    </cfRule>
    <cfRule type="expression" dxfId="508" priority="187">
      <formula>$AC27=1</formula>
    </cfRule>
    <cfRule type="expression" dxfId="507" priority="188">
      <formula>$AB27=1</formula>
    </cfRule>
    <cfRule type="expression" dxfId="506" priority="189">
      <formula>$AA27=1</formula>
    </cfRule>
    <cfRule type="expression" dxfId="505" priority="190">
      <formula>$Z27=1</formula>
    </cfRule>
  </conditionalFormatting>
  <conditionalFormatting sqref="B53">
    <cfRule type="expression" dxfId="504" priority="181">
      <formula>$A53="SKIP_NEW"</formula>
    </cfRule>
    <cfRule type="expression" dxfId="503" priority="182">
      <formula>$AC53=1</formula>
    </cfRule>
    <cfRule type="expression" dxfId="502" priority="183">
      <formula>$AB53=1</formula>
    </cfRule>
    <cfRule type="expression" dxfId="501" priority="184">
      <formula>$AA53=1</formula>
    </cfRule>
    <cfRule type="expression" dxfId="500" priority="185">
      <formula>$Z53=1</formula>
    </cfRule>
  </conditionalFormatting>
  <conditionalFormatting sqref="B51:B52">
    <cfRule type="expression" dxfId="499" priority="176">
      <formula>$A51="SKIP_NEW"</formula>
    </cfRule>
    <cfRule type="expression" dxfId="498" priority="177">
      <formula>$AC51=1</formula>
    </cfRule>
    <cfRule type="expression" dxfId="497" priority="178">
      <formula>$AB51=1</formula>
    </cfRule>
    <cfRule type="expression" dxfId="496" priority="179">
      <formula>$AA51=1</formula>
    </cfRule>
    <cfRule type="expression" dxfId="495" priority="180">
      <formula>$Z51=1</formula>
    </cfRule>
  </conditionalFormatting>
  <conditionalFormatting sqref="B50">
    <cfRule type="expression" dxfId="494" priority="171">
      <formula>$A50="SKIP_NEW"</formula>
    </cfRule>
    <cfRule type="expression" dxfId="493" priority="172">
      <formula>$AC50=1</formula>
    </cfRule>
    <cfRule type="expression" dxfId="492" priority="173">
      <formula>$AB50=1</formula>
    </cfRule>
    <cfRule type="expression" dxfId="491" priority="174">
      <formula>$AA50=1</formula>
    </cfRule>
    <cfRule type="expression" dxfId="490" priority="175">
      <formula>$Z50=1</formula>
    </cfRule>
  </conditionalFormatting>
  <conditionalFormatting sqref="B49">
    <cfRule type="expression" dxfId="489" priority="166">
      <formula>$A49="SKIP_NEW"</formula>
    </cfRule>
    <cfRule type="expression" dxfId="488" priority="167">
      <formula>$AC49=1</formula>
    </cfRule>
    <cfRule type="expression" dxfId="487" priority="168">
      <formula>$AB49=1</formula>
    </cfRule>
    <cfRule type="expression" dxfId="486" priority="169">
      <formula>$AA49=1</formula>
    </cfRule>
    <cfRule type="expression" dxfId="485" priority="170">
      <formula>$Z49=1</formula>
    </cfRule>
  </conditionalFormatting>
  <conditionalFormatting sqref="B48">
    <cfRule type="expression" dxfId="484" priority="161">
      <formula>$A48="SKIP_NEW"</formula>
    </cfRule>
    <cfRule type="expression" dxfId="483" priority="162">
      <formula>$AC48=1</formula>
    </cfRule>
    <cfRule type="expression" dxfId="482" priority="163">
      <formula>$AB48=1</formula>
    </cfRule>
    <cfRule type="expression" dxfId="481" priority="164">
      <formula>$AA48=1</formula>
    </cfRule>
    <cfRule type="expression" dxfId="480" priority="165">
      <formula>$Z48=1</formula>
    </cfRule>
  </conditionalFormatting>
  <conditionalFormatting sqref="B35:B36">
    <cfRule type="expression" dxfId="479" priority="156">
      <formula>$A35="SKIP_NEW"</formula>
    </cfRule>
    <cfRule type="expression" dxfId="478" priority="157">
      <formula>$AC35=1</formula>
    </cfRule>
    <cfRule type="expression" dxfId="477" priority="158">
      <formula>$AB35=1</formula>
    </cfRule>
    <cfRule type="expression" dxfId="476" priority="159">
      <formula>$AA35=1</formula>
    </cfRule>
    <cfRule type="expression" dxfId="475" priority="160">
      <formula>$Z35=1</formula>
    </cfRule>
  </conditionalFormatting>
  <conditionalFormatting sqref="B34">
    <cfRule type="expression" dxfId="474" priority="151">
      <formula>$A34="SKIP_NEW"</formula>
    </cfRule>
    <cfRule type="expression" dxfId="473" priority="152">
      <formula>$AC34=1</formula>
    </cfRule>
    <cfRule type="expression" dxfId="472" priority="153">
      <formula>$AB34=1</formula>
    </cfRule>
    <cfRule type="expression" dxfId="471" priority="154">
      <formula>$AA34=1</formula>
    </cfRule>
    <cfRule type="expression" dxfId="470" priority="155">
      <formula>$Z34=1</formula>
    </cfRule>
  </conditionalFormatting>
  <conditionalFormatting sqref="B33">
    <cfRule type="expression" dxfId="469" priority="146">
      <formula>$A33="SKIP_NEW"</formula>
    </cfRule>
    <cfRule type="expression" dxfId="468" priority="147">
      <formula>$AC33=1</formula>
    </cfRule>
    <cfRule type="expression" dxfId="467" priority="148">
      <formula>$AB33=1</formula>
    </cfRule>
    <cfRule type="expression" dxfId="466" priority="149">
      <formula>$AA33=1</formula>
    </cfRule>
    <cfRule type="expression" dxfId="465" priority="150">
      <formula>$Z33=1</formula>
    </cfRule>
  </conditionalFormatting>
  <conditionalFormatting sqref="B32">
    <cfRule type="expression" dxfId="464" priority="141">
      <formula>$A32="SKIP_NEW"</formula>
    </cfRule>
    <cfRule type="expression" dxfId="463" priority="142">
      <formula>$AC32=1</formula>
    </cfRule>
    <cfRule type="expression" dxfId="462" priority="143">
      <formula>$AB32=1</formula>
    </cfRule>
    <cfRule type="expression" dxfId="461" priority="144">
      <formula>$AA32=1</formula>
    </cfRule>
    <cfRule type="expression" dxfId="460" priority="145">
      <formula>$Z32=1</formula>
    </cfRule>
  </conditionalFormatting>
  <conditionalFormatting sqref="B30:B31">
    <cfRule type="expression" dxfId="459" priority="136">
      <formula>$A30="SKIP_NEW"</formula>
    </cfRule>
    <cfRule type="expression" dxfId="458" priority="137">
      <formula>$AC30=1</formula>
    </cfRule>
    <cfRule type="expression" dxfId="457" priority="138">
      <formula>$AB30=1</formula>
    </cfRule>
    <cfRule type="expression" dxfId="456" priority="139">
      <formula>$AA30=1</formula>
    </cfRule>
    <cfRule type="expression" dxfId="455" priority="140">
      <formula>$Z30=1</formula>
    </cfRule>
  </conditionalFormatting>
  <conditionalFormatting sqref="B29">
    <cfRule type="expression" dxfId="454" priority="131">
      <formula>$A29="SKIP_NEW"</formula>
    </cfRule>
    <cfRule type="expression" dxfId="453" priority="132">
      <formula>$AC29=1</formula>
    </cfRule>
    <cfRule type="expression" dxfId="452" priority="133">
      <formula>$AB29=1</formula>
    </cfRule>
    <cfRule type="expression" dxfId="451" priority="134">
      <formula>$AA29=1</formula>
    </cfRule>
    <cfRule type="expression" dxfId="450" priority="135">
      <formula>$Z29=1</formula>
    </cfRule>
  </conditionalFormatting>
  <conditionalFormatting sqref="B28">
    <cfRule type="expression" dxfId="449" priority="126">
      <formula>$A28="SKIP_NEW"</formula>
    </cfRule>
    <cfRule type="expression" dxfId="448" priority="127">
      <formula>$AC28=1</formula>
    </cfRule>
    <cfRule type="expression" dxfId="447" priority="128">
      <formula>$AB28=1</formula>
    </cfRule>
    <cfRule type="expression" dxfId="446" priority="129">
      <formula>$AA28=1</formula>
    </cfRule>
    <cfRule type="expression" dxfId="445" priority="130">
      <formula>$Z28=1</formula>
    </cfRule>
  </conditionalFormatting>
  <conditionalFormatting sqref="B47">
    <cfRule type="expression" dxfId="444" priority="121">
      <formula>$A47="SKIP_NEW"</formula>
    </cfRule>
    <cfRule type="expression" dxfId="443" priority="122">
      <formula>$AC47=1</formula>
    </cfRule>
    <cfRule type="expression" dxfId="442" priority="123">
      <formula>$AB47=1</formula>
    </cfRule>
    <cfRule type="expression" dxfId="441" priority="124">
      <formula>$AA47=1</formula>
    </cfRule>
    <cfRule type="expression" dxfId="440" priority="125">
      <formula>$Z47=1</formula>
    </cfRule>
  </conditionalFormatting>
  <conditionalFormatting sqref="B45:B46">
    <cfRule type="expression" dxfId="439" priority="116">
      <formula>$A45="SKIP_NEW"</formula>
    </cfRule>
    <cfRule type="expression" dxfId="438" priority="117">
      <formula>$AC45=1</formula>
    </cfRule>
    <cfRule type="expression" dxfId="437" priority="118">
      <formula>$AB45=1</formula>
    </cfRule>
    <cfRule type="expression" dxfId="436" priority="119">
      <formula>$AA45=1</formula>
    </cfRule>
    <cfRule type="expression" dxfId="435" priority="120">
      <formula>$Z45=1</formula>
    </cfRule>
  </conditionalFormatting>
  <conditionalFormatting sqref="B44">
    <cfRule type="expression" dxfId="434" priority="111">
      <formula>$A44="SKIP_NEW"</formula>
    </cfRule>
    <cfRule type="expression" dxfId="433" priority="112">
      <formula>$AC44=1</formula>
    </cfRule>
    <cfRule type="expression" dxfId="432" priority="113">
      <formula>$AB44=1</formula>
    </cfRule>
    <cfRule type="expression" dxfId="431" priority="114">
      <formula>$AA44=1</formula>
    </cfRule>
    <cfRule type="expression" dxfId="430" priority="115">
      <formula>$Z44=1</formula>
    </cfRule>
  </conditionalFormatting>
  <conditionalFormatting sqref="B43">
    <cfRule type="expression" dxfId="429" priority="106">
      <formula>$A43="SKIP_NEW"</formula>
    </cfRule>
    <cfRule type="expression" dxfId="428" priority="107">
      <formula>$AC43=1</formula>
    </cfRule>
    <cfRule type="expression" dxfId="427" priority="108">
      <formula>$AB43=1</formula>
    </cfRule>
    <cfRule type="expression" dxfId="426" priority="109">
      <formula>$AA43=1</formula>
    </cfRule>
    <cfRule type="expression" dxfId="425" priority="110">
      <formula>$Z43=1</formula>
    </cfRule>
  </conditionalFormatting>
  <conditionalFormatting sqref="B42">
    <cfRule type="expression" dxfId="424" priority="101">
      <formula>$A42="SKIP_NEW"</formula>
    </cfRule>
    <cfRule type="expression" dxfId="423" priority="102">
      <formula>$AC42=1</formula>
    </cfRule>
    <cfRule type="expression" dxfId="422" priority="103">
      <formula>$AB42=1</formula>
    </cfRule>
    <cfRule type="expression" dxfId="421" priority="104">
      <formula>$AA42=1</formula>
    </cfRule>
    <cfRule type="expression" dxfId="420" priority="105">
      <formula>$Z42=1</formula>
    </cfRule>
  </conditionalFormatting>
  <conditionalFormatting sqref="B40:B41">
    <cfRule type="expression" dxfId="419" priority="96">
      <formula>$A40="SKIP_NEW"</formula>
    </cfRule>
    <cfRule type="expression" dxfId="418" priority="97">
      <formula>$AC40=1</formula>
    </cfRule>
    <cfRule type="expression" dxfId="417" priority="98">
      <formula>$AB40=1</formula>
    </cfRule>
    <cfRule type="expression" dxfId="416" priority="99">
      <formula>$AA40=1</formula>
    </cfRule>
    <cfRule type="expression" dxfId="415" priority="100">
      <formula>$Z40=1</formula>
    </cfRule>
  </conditionalFormatting>
  <conditionalFormatting sqref="B39">
    <cfRule type="expression" dxfId="414" priority="91">
      <formula>$A39="SKIP_NEW"</formula>
    </cfRule>
    <cfRule type="expression" dxfId="413" priority="92">
      <formula>$AC39=1</formula>
    </cfRule>
    <cfRule type="expression" dxfId="412" priority="93">
      <formula>$AB39=1</formula>
    </cfRule>
    <cfRule type="expression" dxfId="411" priority="94">
      <formula>$AA39=1</formula>
    </cfRule>
    <cfRule type="expression" dxfId="410" priority="95">
      <formula>$Z39=1</formula>
    </cfRule>
  </conditionalFormatting>
  <conditionalFormatting sqref="B38">
    <cfRule type="expression" dxfId="409" priority="86">
      <formula>$A38="SKIP_NEW"</formula>
    </cfRule>
    <cfRule type="expression" dxfId="408" priority="87">
      <formula>$AC38=1</formula>
    </cfRule>
    <cfRule type="expression" dxfId="407" priority="88">
      <formula>$AB38=1</formula>
    </cfRule>
    <cfRule type="expression" dxfId="406" priority="89">
      <formula>$AA38=1</formula>
    </cfRule>
    <cfRule type="expression" dxfId="405" priority="90">
      <formula>$Z38=1</formula>
    </cfRule>
  </conditionalFormatting>
  <conditionalFormatting sqref="B37">
    <cfRule type="expression" dxfId="404" priority="81">
      <formula>$A37="SKIP_NEW"</formula>
    </cfRule>
    <cfRule type="expression" dxfId="403" priority="82">
      <formula>$AC37=1</formula>
    </cfRule>
    <cfRule type="expression" dxfId="402" priority="83">
      <formula>$AB37=1</formula>
    </cfRule>
    <cfRule type="expression" dxfId="401" priority="84">
      <formula>$AA37=1</formula>
    </cfRule>
    <cfRule type="expression" dxfId="400" priority="85">
      <formula>$Z37=1</formula>
    </cfRule>
  </conditionalFormatting>
  <conditionalFormatting sqref="B64">
    <cfRule type="expression" dxfId="399" priority="31">
      <formula>$A64="SKIP_NEW"</formula>
    </cfRule>
    <cfRule type="expression" dxfId="398" priority="32">
      <formula>$AC64=1</formula>
    </cfRule>
    <cfRule type="expression" dxfId="397" priority="33">
      <formula>$AB64=1</formula>
    </cfRule>
    <cfRule type="expression" dxfId="396" priority="34">
      <formula>$AA64=1</formula>
    </cfRule>
    <cfRule type="expression" dxfId="395" priority="35">
      <formula>$Z64=1</formula>
    </cfRule>
  </conditionalFormatting>
  <conditionalFormatting sqref="B63">
    <cfRule type="expression" dxfId="394" priority="26">
      <formula>$A63="SKIP_NEW"</formula>
    </cfRule>
    <cfRule type="expression" dxfId="393" priority="27">
      <formula>$AC63=1</formula>
    </cfRule>
    <cfRule type="expression" dxfId="392" priority="28">
      <formula>$AB63=1</formula>
    </cfRule>
    <cfRule type="expression" dxfId="391" priority="29">
      <formula>$AA63=1</formula>
    </cfRule>
    <cfRule type="expression" dxfId="390" priority="30">
      <formula>$Z63=1</formula>
    </cfRule>
  </conditionalFormatting>
  <conditionalFormatting sqref="B62">
    <cfRule type="expression" dxfId="389" priority="21">
      <formula>$A62="SKIP_NEW"</formula>
    </cfRule>
    <cfRule type="expression" dxfId="388" priority="22">
      <formula>$AC62=1</formula>
    </cfRule>
    <cfRule type="expression" dxfId="387" priority="23">
      <formula>$AB62=1</formula>
    </cfRule>
    <cfRule type="expression" dxfId="386" priority="24">
      <formula>$AA62=1</formula>
    </cfRule>
    <cfRule type="expression" dxfId="385" priority="25">
      <formula>$Z62=1</formula>
    </cfRule>
  </conditionalFormatting>
  <conditionalFormatting sqref="B61">
    <cfRule type="expression" dxfId="384" priority="16">
      <formula>$A61="SKIP_NEW"</formula>
    </cfRule>
    <cfRule type="expression" dxfId="383" priority="17">
      <formula>$AC61=1</formula>
    </cfRule>
    <cfRule type="expression" dxfId="382" priority="18">
      <formula>$AB61=1</formula>
    </cfRule>
    <cfRule type="expression" dxfId="381" priority="19">
      <formula>$AA61=1</formula>
    </cfRule>
    <cfRule type="expression" dxfId="380" priority="20">
      <formula>$Z61=1</formula>
    </cfRule>
  </conditionalFormatting>
  <conditionalFormatting sqref="B60">
    <cfRule type="expression" dxfId="379" priority="11">
      <formula>$A60="SKIP_NEW"</formula>
    </cfRule>
    <cfRule type="expression" dxfId="378" priority="12">
      <formula>$AC60=1</formula>
    </cfRule>
    <cfRule type="expression" dxfId="377" priority="13">
      <formula>$AB60=1</formula>
    </cfRule>
    <cfRule type="expression" dxfId="376" priority="14">
      <formula>$AA60=1</formula>
    </cfRule>
    <cfRule type="expression" dxfId="375" priority="15">
      <formula>$Z60=1</formula>
    </cfRule>
  </conditionalFormatting>
  <conditionalFormatting sqref="B59">
    <cfRule type="expression" dxfId="374" priority="6">
      <formula>$A59="SKIP_NEW"</formula>
    </cfRule>
    <cfRule type="expression" dxfId="373" priority="7">
      <formula>$AC59=1</formula>
    </cfRule>
    <cfRule type="expression" dxfId="372" priority="8">
      <formula>$AB59=1</formula>
    </cfRule>
    <cfRule type="expression" dxfId="371" priority="9">
      <formula>$AA59=1</formula>
    </cfRule>
    <cfRule type="expression" dxfId="370" priority="10">
      <formula>$Z59=1</formula>
    </cfRule>
  </conditionalFormatting>
  <conditionalFormatting sqref="B70:B71">
    <cfRule type="expression" dxfId="369" priority="1">
      <formula>$A70="SKIP_NEW"</formula>
    </cfRule>
    <cfRule type="expression" dxfId="368" priority="2">
      <formula>$AC70=1</formula>
    </cfRule>
    <cfRule type="expression" dxfId="367" priority="3">
      <formula>$AB70=1</formula>
    </cfRule>
    <cfRule type="expression" dxfId="366" priority="4">
      <formula>$AA70=1</formula>
    </cfRule>
    <cfRule type="expression" dxfId="365" priority="5">
      <formula>$Z70=1</formula>
    </cfRule>
  </conditionalFormatting>
  <dataValidations count="4">
    <dataValidation type="list" allowBlank="1" showInputMessage="1" showErrorMessage="1" sqref="C8:C12 C14:C64 C66:C69 C71">
      <formula1>"正常,異常"</formula1>
    </dataValidation>
    <dataValidation showDropDown="1" showInputMessage="1" showErrorMessage="1" sqref="W70 W7 W13 W65"/>
    <dataValidation type="list" allowBlank="1" showInputMessage="1" showErrorMessage="1" sqref="W71 W66:W69 W14:W64 W8:W12">
      <formula1>"○,△,×,×→〇,－"</formula1>
    </dataValidation>
    <dataValidation type="list" allowBlank="1" showInputMessage="1" showErrorMessage="1" sqref="A8:A12 A14:A64 A66:A69 A71">
      <formula1>"NEW,SKIP_NEW,SKIP_OLD"</formula1>
      <formula2>0</formula2>
    </dataValidation>
  </dataValidations>
  <hyperlinks>
    <hyperlink ref="A1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49"/>
  <sheetViews>
    <sheetView showGridLines="0" zoomScaleNormal="100" workbookViewId="0">
      <pane ySplit="12" topLeftCell="A25" activePane="bottomLeft" state="frozen"/>
      <selection activeCell="C39" sqref="C39"/>
      <selection pane="bottomLeft" activeCell="E35" sqref="E35:E40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6" width="33.25" style="52" customWidth="1"/>
    <col min="7" max="7" width="14.25" style="52" bestFit="1" customWidth="1"/>
    <col min="8" max="8" width="9.125" style="77" customWidth="1"/>
    <col min="9" max="9" width="9.125" style="52" customWidth="1"/>
    <col min="10" max="10" width="9.125" style="55" customWidth="1"/>
    <col min="11" max="11" width="12.625" style="52" customWidth="1"/>
    <col min="12" max="12" width="30.625" style="52" customWidth="1"/>
    <col min="13" max="18" width="5.625" style="52" customWidth="1"/>
    <col min="19" max="1023" width="9.125" style="52" customWidth="1"/>
    <col min="1024" max="16384" width="9" style="42"/>
  </cols>
  <sheetData>
    <row r="1" spans="1:1029" hidden="1"/>
    <row r="2" spans="1:1029" hidden="1">
      <c r="A2" s="124" t="s">
        <v>688</v>
      </c>
    </row>
    <row r="3" spans="1:1029" hidden="1">
      <c r="A3" s="124"/>
    </row>
    <row r="4" spans="1:1029" hidden="1">
      <c r="A4" s="124" t="s">
        <v>689</v>
      </c>
    </row>
    <row r="5" spans="1:1029" hidden="1">
      <c r="A5" s="124" t="s">
        <v>690</v>
      </c>
    </row>
    <row r="7" spans="1:1029" s="38" customFormat="1" ht="14.25" customHeight="1">
      <c r="A7" s="30" t="s">
        <v>14</v>
      </c>
      <c r="B7" s="31"/>
      <c r="C7" s="31"/>
      <c r="D7" s="32"/>
      <c r="E7" s="31"/>
      <c r="F7" s="34"/>
      <c r="G7" s="31"/>
      <c r="H7" s="35"/>
      <c r="I7" s="31"/>
      <c r="J7" s="36"/>
      <c r="K7" s="31"/>
      <c r="L7" s="37"/>
    </row>
    <row r="8" spans="1:1029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G8" s="36"/>
      <c r="H8" s="41"/>
      <c r="I8" s="36"/>
      <c r="J8" s="36"/>
      <c r="K8" s="36"/>
      <c r="L8" s="42"/>
      <c r="M8" s="43" t="s">
        <v>223</v>
      </c>
      <c r="N8" s="44"/>
      <c r="O8" s="44"/>
      <c r="P8" s="44"/>
      <c r="Q8" s="44"/>
      <c r="R8" s="45" t="s">
        <v>5</v>
      </c>
    </row>
    <row r="9" spans="1:1029" s="40" customFormat="1" ht="12" customHeight="1">
      <c r="A9" s="39">
        <f>COUNTIF(B13:B49,"&gt;0")</f>
        <v>31</v>
      </c>
      <c r="B9" s="39">
        <f>COUNTIF(A:A,"NEW")</f>
        <v>31</v>
      </c>
      <c r="C9" s="39">
        <f>COUNTIF(A:A,"SKIP_NEW")+COUNTIF(A:A,"SKIP_OLD")</f>
        <v>0</v>
      </c>
      <c r="D9" s="39">
        <f>COUNTIF(J:J,"○")+COUNTIF(J:J,"×→〇")</f>
        <v>31</v>
      </c>
      <c r="E9" s="36"/>
      <c r="G9" s="36"/>
      <c r="H9" s="41"/>
      <c r="I9" s="36"/>
      <c r="J9" s="36"/>
      <c r="K9" s="36"/>
      <c r="L9" s="42"/>
      <c r="M9" s="46">
        <f>SUM(M13:M49)</f>
        <v>31</v>
      </c>
      <c r="N9" s="47">
        <f>SUM(N13:N49)</f>
        <v>0</v>
      </c>
      <c r="O9" s="47">
        <f>SUM(O13:O49)</f>
        <v>0</v>
      </c>
      <c r="P9" s="47">
        <f>SUM(P13:P49)</f>
        <v>0</v>
      </c>
      <c r="Q9" s="47">
        <f>SUM(Q13:Q49)</f>
        <v>0</v>
      </c>
      <c r="R9" s="48">
        <f>SUM(M9:Q9)</f>
        <v>31</v>
      </c>
      <c r="S9" s="40" t="s">
        <v>19</v>
      </c>
    </row>
    <row r="10" spans="1:1029" s="52" customFormat="1" ht="12" customHeight="1">
      <c r="A10" s="49"/>
      <c r="B10" s="80"/>
      <c r="C10" s="50">
        <f>COUNTIF(A:A,"SKIP_NEW")</f>
        <v>0</v>
      </c>
      <c r="D10" s="51"/>
      <c r="E10" s="36"/>
      <c r="G10" s="36"/>
      <c r="H10" s="41"/>
      <c r="I10" s="36"/>
      <c r="J10" s="36"/>
      <c r="K10" s="36"/>
      <c r="M10" s="53">
        <f>SUMIF($J13:$J49,"○",M13:M49)+SUMIF($J13:$J49,"×→〇",M13:M49)</f>
        <v>31</v>
      </c>
      <c r="N10" s="54">
        <f>SUMIF($J13:$J49,"○",N13:N49)+SUMIF($J13:$J49,"×→〇",N13:N49)</f>
        <v>0</v>
      </c>
      <c r="O10" s="54">
        <f>SUMIF($J13:$J49,"○",O13:O49)+SUMIF($J13:$J49,"×→〇",O13:O49)</f>
        <v>0</v>
      </c>
      <c r="P10" s="54">
        <f>SUMIF($J13:$J49,"○",P13:P49)+SUMIF($J13:$J49,"×→〇",P13:P49)</f>
        <v>0</v>
      </c>
      <c r="Q10" s="54">
        <f>SUMIF($J13:$J49,"○",Q13:Q49)+SUMIF($J13:$J49,"×→〇",Q13:Q49)</f>
        <v>0</v>
      </c>
      <c r="R10" s="48">
        <f>SUM(M10:Q10)</f>
        <v>31</v>
      </c>
      <c r="S10" s="55" t="s">
        <v>20</v>
      </c>
      <c r="AMJ10" s="42"/>
      <c r="AMK10" s="42"/>
      <c r="AML10" s="42"/>
      <c r="AMM10" s="42"/>
      <c r="AMN10" s="42"/>
      <c r="AMO10" s="42"/>
    </row>
    <row r="11" spans="1:1029" s="52" customFormat="1" ht="14.25" customHeight="1">
      <c r="A11" s="253" t="s">
        <v>48</v>
      </c>
      <c r="B11" s="255" t="s">
        <v>691</v>
      </c>
      <c r="C11" s="257" t="s">
        <v>21</v>
      </c>
      <c r="D11" s="257" t="s">
        <v>366</v>
      </c>
      <c r="E11" s="272" t="s">
        <v>367</v>
      </c>
      <c r="F11" s="255" t="s">
        <v>24</v>
      </c>
      <c r="G11" s="111" t="s">
        <v>372</v>
      </c>
      <c r="H11" s="259" t="s">
        <v>25</v>
      </c>
      <c r="I11" s="261" t="s">
        <v>26</v>
      </c>
      <c r="J11" s="261"/>
      <c r="K11" s="257" t="s">
        <v>27</v>
      </c>
      <c r="L11" s="262" t="s">
        <v>28</v>
      </c>
      <c r="M11" s="53">
        <f>SUMIF($J13:$J49,"△",M13:M49)</f>
        <v>0</v>
      </c>
      <c r="N11" s="53">
        <f>SUMIF($J13:$J49,"△",N13:N49)</f>
        <v>0</v>
      </c>
      <c r="O11" s="53">
        <f>SUMIF($J13:$J49,"△",O13:O49)</f>
        <v>0</v>
      </c>
      <c r="P11" s="53">
        <f>SUMIF($J13:$J49,"△",P13:P49)</f>
        <v>0</v>
      </c>
      <c r="Q11" s="53">
        <f>SUMIF($J13:$J49,"△",Q13:Q49)</f>
        <v>0</v>
      </c>
      <c r="R11" s="48">
        <f>SUM(M11:Q11)</f>
        <v>0</v>
      </c>
      <c r="S11" s="55" t="s">
        <v>29</v>
      </c>
      <c r="AMJ11" s="42"/>
      <c r="AMK11" s="42"/>
      <c r="AML11" s="42"/>
      <c r="AMM11" s="42"/>
      <c r="AMN11" s="42"/>
      <c r="AMO11" s="42"/>
    </row>
    <row r="12" spans="1:1029" s="52" customFormat="1" ht="33" customHeight="1" thickBot="1">
      <c r="A12" s="254"/>
      <c r="B12" s="256"/>
      <c r="C12" s="258"/>
      <c r="D12" s="258"/>
      <c r="E12" s="273"/>
      <c r="F12" s="256"/>
      <c r="G12" s="107" t="s">
        <v>686</v>
      </c>
      <c r="H12" s="260"/>
      <c r="I12" s="56" t="s">
        <v>31</v>
      </c>
      <c r="J12" s="57" t="s">
        <v>32</v>
      </c>
      <c r="K12" s="258"/>
      <c r="L12" s="263"/>
      <c r="M12" s="58">
        <f>M10+M11</f>
        <v>31</v>
      </c>
      <c r="N12" s="58">
        <f>N10+N11</f>
        <v>0</v>
      </c>
      <c r="O12" s="58">
        <f>O10+O11</f>
        <v>0</v>
      </c>
      <c r="P12" s="58">
        <f>P10+P11</f>
        <v>0</v>
      </c>
      <c r="Q12" s="58">
        <f>Q10+Q11</f>
        <v>0</v>
      </c>
      <c r="R12" s="59">
        <f>SUM(M12:Q12)</f>
        <v>31</v>
      </c>
      <c r="S12" s="52" t="s">
        <v>692</v>
      </c>
      <c r="AMJ12" s="42"/>
      <c r="AMK12" s="42"/>
      <c r="AML12" s="42"/>
      <c r="AMM12" s="42"/>
      <c r="AMN12" s="42"/>
      <c r="AMO12" s="42"/>
    </row>
    <row r="13" spans="1:1029" s="40" customFormat="1" ht="19.5" thickTop="1">
      <c r="A13" s="60">
        <v>1</v>
      </c>
      <c r="B13" s="81"/>
      <c r="C13" s="81"/>
      <c r="D13" s="61"/>
      <c r="E13" s="109" t="s">
        <v>368</v>
      </c>
      <c r="F13" s="110"/>
      <c r="G13" s="115"/>
      <c r="H13" s="63"/>
      <c r="I13" s="64"/>
      <c r="J13" s="64"/>
      <c r="K13" s="64"/>
      <c r="L13" s="65"/>
    </row>
    <row r="14" spans="1:1029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373</v>
      </c>
      <c r="F14" s="277" t="s">
        <v>693</v>
      </c>
      <c r="G14" s="274" t="s">
        <v>694</v>
      </c>
      <c r="H14" s="69">
        <v>44099</v>
      </c>
      <c r="I14" s="70" t="s">
        <v>920</v>
      </c>
      <c r="J14" s="70" t="s">
        <v>858</v>
      </c>
      <c r="K14" s="71"/>
      <c r="L14" s="72"/>
      <c r="M14" s="40">
        <v>1</v>
      </c>
    </row>
    <row r="15" spans="1:1029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695</v>
      </c>
      <c r="F15" s="278"/>
      <c r="G15" s="275"/>
      <c r="H15" s="69">
        <v>44099</v>
      </c>
      <c r="I15" s="70" t="s">
        <v>920</v>
      </c>
      <c r="J15" s="70" t="s">
        <v>858</v>
      </c>
      <c r="K15" s="71"/>
      <c r="L15" s="72"/>
      <c r="M15" s="40">
        <v>1</v>
      </c>
    </row>
    <row r="16" spans="1:1029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374</v>
      </c>
      <c r="F16" s="278"/>
      <c r="G16" s="275"/>
      <c r="H16" s="69">
        <v>44102</v>
      </c>
      <c r="I16" s="70" t="s">
        <v>920</v>
      </c>
      <c r="J16" s="70" t="s">
        <v>858</v>
      </c>
      <c r="K16" s="71"/>
      <c r="L16" s="72"/>
      <c r="M16" s="40">
        <v>1</v>
      </c>
    </row>
    <row r="17" spans="1:13" s="40" customFormat="1">
      <c r="A17" s="66" t="s">
        <v>33</v>
      </c>
      <c r="B17" s="82">
        <f>ROW()-ROW($A$13)</f>
        <v>4</v>
      </c>
      <c r="C17" s="68" t="s">
        <v>39</v>
      </c>
      <c r="D17" s="78">
        <v>4</v>
      </c>
      <c r="E17" s="1" t="s">
        <v>375</v>
      </c>
      <c r="F17" s="278"/>
      <c r="G17" s="275"/>
      <c r="H17" s="69">
        <v>44102</v>
      </c>
      <c r="I17" s="70" t="s">
        <v>920</v>
      </c>
      <c r="J17" s="70" t="s">
        <v>858</v>
      </c>
      <c r="K17" s="71"/>
      <c r="L17" s="72"/>
      <c r="M17" s="40">
        <v>1</v>
      </c>
    </row>
    <row r="18" spans="1:13" s="40" customFormat="1">
      <c r="A18" s="66" t="s">
        <v>33</v>
      </c>
      <c r="B18" s="82">
        <f t="shared" ref="B18:B19" si="0">ROW()-ROW($A$13)</f>
        <v>5</v>
      </c>
      <c r="C18" s="68" t="s">
        <v>39</v>
      </c>
      <c r="D18" s="78">
        <v>5</v>
      </c>
      <c r="E18" s="1" t="s">
        <v>376</v>
      </c>
      <c r="F18" s="278"/>
      <c r="G18" s="275"/>
      <c r="H18" s="69">
        <v>44102</v>
      </c>
      <c r="I18" s="70" t="s">
        <v>920</v>
      </c>
      <c r="J18" s="70" t="s">
        <v>858</v>
      </c>
      <c r="K18" s="71"/>
      <c r="L18" s="72"/>
      <c r="M18" s="40">
        <v>1</v>
      </c>
    </row>
    <row r="19" spans="1:13" s="40" customFormat="1" ht="15.75" thickBot="1">
      <c r="A19" s="66" t="s">
        <v>33</v>
      </c>
      <c r="B19" s="82">
        <f t="shared" si="0"/>
        <v>6</v>
      </c>
      <c r="C19" s="68" t="s">
        <v>39</v>
      </c>
      <c r="D19" s="78">
        <v>6</v>
      </c>
      <c r="E19" s="1" t="s">
        <v>379</v>
      </c>
      <c r="F19" s="279"/>
      <c r="G19" s="276"/>
      <c r="H19" s="69">
        <v>44102</v>
      </c>
      <c r="I19" s="70" t="s">
        <v>920</v>
      </c>
      <c r="J19" s="70" t="s">
        <v>858</v>
      </c>
      <c r="K19" s="71"/>
      <c r="L19" s="72"/>
      <c r="M19" s="40">
        <v>1</v>
      </c>
    </row>
    <row r="20" spans="1:13" s="40" customFormat="1" ht="19.5" thickTop="1">
      <c r="A20" s="60">
        <v>2</v>
      </c>
      <c r="B20" s="81"/>
      <c r="C20" s="81"/>
      <c r="D20" s="61"/>
      <c r="E20" s="109" t="s">
        <v>696</v>
      </c>
      <c r="F20" s="110"/>
      <c r="G20" s="90"/>
      <c r="H20" s="63"/>
      <c r="I20" s="64"/>
      <c r="J20" s="64"/>
      <c r="K20" s="64"/>
      <c r="L20" s="65"/>
    </row>
    <row r="21" spans="1:13" s="40" customFormat="1">
      <c r="A21" s="66" t="s">
        <v>33</v>
      </c>
      <c r="B21" s="82">
        <f t="shared" ref="B21:B26" si="1">ROW()-ROW($A$20)</f>
        <v>1</v>
      </c>
      <c r="C21" s="68" t="s">
        <v>39</v>
      </c>
      <c r="D21" s="78">
        <v>1</v>
      </c>
      <c r="E21" s="1" t="s">
        <v>377</v>
      </c>
      <c r="F21" s="277" t="s">
        <v>699</v>
      </c>
      <c r="G21" s="117" t="s">
        <v>384</v>
      </c>
      <c r="H21" s="69">
        <v>44103</v>
      </c>
      <c r="I21" s="70" t="s">
        <v>920</v>
      </c>
      <c r="J21" s="70" t="s">
        <v>858</v>
      </c>
      <c r="K21" s="71"/>
      <c r="L21" s="73"/>
      <c r="M21" s="40">
        <v>1</v>
      </c>
    </row>
    <row r="22" spans="1:13" s="40" customFormat="1">
      <c r="A22" s="66" t="s">
        <v>33</v>
      </c>
      <c r="B22" s="82">
        <f t="shared" si="1"/>
        <v>2</v>
      </c>
      <c r="C22" s="68" t="s">
        <v>39</v>
      </c>
      <c r="D22" s="78">
        <v>2</v>
      </c>
      <c r="E22" s="1" t="s">
        <v>378</v>
      </c>
      <c r="F22" s="278"/>
      <c r="G22" s="274" t="s">
        <v>687</v>
      </c>
      <c r="H22" s="69">
        <v>44103</v>
      </c>
      <c r="I22" s="70" t="s">
        <v>920</v>
      </c>
      <c r="J22" s="70" t="s">
        <v>858</v>
      </c>
      <c r="K22" s="71"/>
      <c r="L22" s="72"/>
      <c r="M22" s="40">
        <v>1</v>
      </c>
    </row>
    <row r="23" spans="1:13" s="40" customFormat="1">
      <c r="A23" s="66" t="s">
        <v>33</v>
      </c>
      <c r="B23" s="82">
        <f t="shared" si="1"/>
        <v>3</v>
      </c>
      <c r="C23" s="68" t="s">
        <v>39</v>
      </c>
      <c r="D23" s="78">
        <v>3</v>
      </c>
      <c r="E23" s="1" t="s">
        <v>374</v>
      </c>
      <c r="F23" s="278"/>
      <c r="G23" s="275"/>
      <c r="H23" s="69">
        <v>44103</v>
      </c>
      <c r="I23" s="70" t="s">
        <v>920</v>
      </c>
      <c r="J23" s="70" t="s">
        <v>858</v>
      </c>
      <c r="K23" s="71"/>
      <c r="L23" s="72"/>
      <c r="M23" s="40">
        <v>1</v>
      </c>
    </row>
    <row r="24" spans="1:13" s="40" customFormat="1">
      <c r="A24" s="66" t="s">
        <v>33</v>
      </c>
      <c r="B24" s="82">
        <f t="shared" si="1"/>
        <v>4</v>
      </c>
      <c r="C24" s="68" t="s">
        <v>39</v>
      </c>
      <c r="D24" s="78">
        <v>4</v>
      </c>
      <c r="E24" s="1" t="s">
        <v>375</v>
      </c>
      <c r="F24" s="278"/>
      <c r="G24" s="275"/>
      <c r="H24" s="69">
        <v>44103</v>
      </c>
      <c r="I24" s="70" t="s">
        <v>920</v>
      </c>
      <c r="J24" s="70" t="s">
        <v>858</v>
      </c>
      <c r="K24" s="71"/>
      <c r="L24" s="72"/>
      <c r="M24" s="40">
        <v>1</v>
      </c>
    </row>
    <row r="25" spans="1:13" s="40" customFormat="1">
      <c r="A25" s="66" t="s">
        <v>33</v>
      </c>
      <c r="B25" s="82">
        <f t="shared" si="1"/>
        <v>5</v>
      </c>
      <c r="C25" s="68" t="s">
        <v>39</v>
      </c>
      <c r="D25" s="78">
        <v>5</v>
      </c>
      <c r="E25" s="1" t="s">
        <v>376</v>
      </c>
      <c r="F25" s="278"/>
      <c r="G25" s="275"/>
      <c r="H25" s="69">
        <v>44103</v>
      </c>
      <c r="I25" s="70" t="s">
        <v>920</v>
      </c>
      <c r="J25" s="70" t="s">
        <v>858</v>
      </c>
      <c r="K25" s="71"/>
      <c r="L25" s="72"/>
      <c r="M25" s="40">
        <v>1</v>
      </c>
    </row>
    <row r="26" spans="1:13" s="40" customFormat="1" ht="15.75" thickBot="1">
      <c r="A26" s="66" t="s">
        <v>33</v>
      </c>
      <c r="B26" s="82">
        <f t="shared" si="1"/>
        <v>6</v>
      </c>
      <c r="C26" s="68" t="s">
        <v>39</v>
      </c>
      <c r="D26" s="78">
        <v>6</v>
      </c>
      <c r="E26" s="1" t="s">
        <v>379</v>
      </c>
      <c r="F26" s="279"/>
      <c r="G26" s="276"/>
      <c r="H26" s="69">
        <v>44103</v>
      </c>
      <c r="I26" s="70" t="s">
        <v>920</v>
      </c>
      <c r="J26" s="70" t="s">
        <v>858</v>
      </c>
      <c r="K26" s="71"/>
      <c r="L26" s="72"/>
      <c r="M26" s="40">
        <v>1</v>
      </c>
    </row>
    <row r="27" spans="1:13" s="40" customFormat="1" ht="19.5" thickTop="1">
      <c r="A27" s="60">
        <v>3</v>
      </c>
      <c r="B27" s="81"/>
      <c r="C27" s="81"/>
      <c r="D27" s="61"/>
      <c r="E27" s="109" t="s">
        <v>369</v>
      </c>
      <c r="F27" s="110"/>
      <c r="G27" s="90"/>
      <c r="H27" s="63"/>
      <c r="I27" s="64"/>
      <c r="J27" s="64"/>
      <c r="K27" s="64"/>
      <c r="L27" s="65"/>
    </row>
    <row r="28" spans="1:13" s="40" customFormat="1">
      <c r="A28" s="66" t="s">
        <v>33</v>
      </c>
      <c r="B28" s="82">
        <f t="shared" ref="B28:B33" si="2">ROW()-ROW($A$27)</f>
        <v>1</v>
      </c>
      <c r="C28" s="68" t="s">
        <v>39</v>
      </c>
      <c r="D28" s="78">
        <v>1</v>
      </c>
      <c r="E28" s="116" t="s">
        <v>378</v>
      </c>
      <c r="F28" s="277" t="s">
        <v>700</v>
      </c>
      <c r="G28" s="274" t="s">
        <v>687</v>
      </c>
      <c r="H28" s="69">
        <v>44103</v>
      </c>
      <c r="I28" s="70" t="s">
        <v>920</v>
      </c>
      <c r="J28" s="70" t="s">
        <v>858</v>
      </c>
      <c r="K28" s="71"/>
      <c r="L28" s="73"/>
      <c r="M28" s="40">
        <v>1</v>
      </c>
    </row>
    <row r="29" spans="1:13" s="40" customFormat="1">
      <c r="A29" s="66" t="s">
        <v>33</v>
      </c>
      <c r="B29" s="82">
        <f t="shared" si="2"/>
        <v>2</v>
      </c>
      <c r="C29" s="68" t="s">
        <v>39</v>
      </c>
      <c r="D29" s="78">
        <v>2</v>
      </c>
      <c r="E29" s="67" t="s">
        <v>380</v>
      </c>
      <c r="F29" s="278"/>
      <c r="G29" s="275"/>
      <c r="H29" s="69">
        <v>44103</v>
      </c>
      <c r="I29" s="70" t="s">
        <v>920</v>
      </c>
      <c r="J29" s="70" t="s">
        <v>858</v>
      </c>
      <c r="K29" s="71"/>
      <c r="L29" s="73"/>
      <c r="M29" s="40">
        <v>1</v>
      </c>
    </row>
    <row r="30" spans="1:13" s="40" customFormat="1">
      <c r="A30" s="66" t="s">
        <v>38</v>
      </c>
      <c r="B30" s="82">
        <f t="shared" si="2"/>
        <v>3</v>
      </c>
      <c r="C30" s="68" t="s">
        <v>39</v>
      </c>
      <c r="D30" s="78">
        <v>3</v>
      </c>
      <c r="E30" s="1" t="s">
        <v>374</v>
      </c>
      <c r="F30" s="278"/>
      <c r="G30" s="275"/>
      <c r="H30" s="69">
        <v>44103</v>
      </c>
      <c r="I30" s="70" t="s">
        <v>920</v>
      </c>
      <c r="J30" s="70" t="s">
        <v>858</v>
      </c>
      <c r="K30" s="71"/>
      <c r="L30" s="72"/>
      <c r="M30" s="40">
        <v>1</v>
      </c>
    </row>
    <row r="31" spans="1:13" s="40" customFormat="1">
      <c r="A31" s="66" t="s">
        <v>38</v>
      </c>
      <c r="B31" s="82">
        <f t="shared" si="2"/>
        <v>4</v>
      </c>
      <c r="C31" s="68" t="s">
        <v>39</v>
      </c>
      <c r="D31" s="78">
        <v>4</v>
      </c>
      <c r="E31" s="1" t="s">
        <v>375</v>
      </c>
      <c r="F31" s="278"/>
      <c r="G31" s="275"/>
      <c r="H31" s="69">
        <v>44103</v>
      </c>
      <c r="I31" s="70" t="s">
        <v>920</v>
      </c>
      <c r="J31" s="70" t="s">
        <v>858</v>
      </c>
      <c r="K31" s="71"/>
      <c r="L31" s="72"/>
      <c r="M31" s="40">
        <v>1</v>
      </c>
    </row>
    <row r="32" spans="1:13" s="40" customFormat="1">
      <c r="A32" s="66" t="s">
        <v>38</v>
      </c>
      <c r="B32" s="82">
        <f t="shared" si="2"/>
        <v>5</v>
      </c>
      <c r="C32" s="68" t="s">
        <v>39</v>
      </c>
      <c r="D32" s="78">
        <v>5</v>
      </c>
      <c r="E32" s="1" t="s">
        <v>376</v>
      </c>
      <c r="F32" s="278"/>
      <c r="G32" s="275"/>
      <c r="H32" s="69">
        <v>44103</v>
      </c>
      <c r="I32" s="70" t="s">
        <v>920</v>
      </c>
      <c r="J32" s="70" t="s">
        <v>858</v>
      </c>
      <c r="K32" s="71"/>
      <c r="L32" s="72"/>
      <c r="M32" s="40">
        <v>1</v>
      </c>
    </row>
    <row r="33" spans="1:13" s="40" customFormat="1" ht="15.75" thickBot="1">
      <c r="A33" s="66" t="s">
        <v>38</v>
      </c>
      <c r="B33" s="82">
        <f t="shared" si="2"/>
        <v>6</v>
      </c>
      <c r="C33" s="68" t="s">
        <v>39</v>
      </c>
      <c r="D33" s="78">
        <v>6</v>
      </c>
      <c r="E33" s="67" t="s">
        <v>379</v>
      </c>
      <c r="F33" s="279"/>
      <c r="G33" s="276"/>
      <c r="H33" s="69">
        <v>44103</v>
      </c>
      <c r="I33" s="70" t="s">
        <v>920</v>
      </c>
      <c r="J33" s="70" t="s">
        <v>858</v>
      </c>
      <c r="K33" s="71"/>
      <c r="L33" s="72"/>
      <c r="M33" s="40">
        <v>1</v>
      </c>
    </row>
    <row r="34" spans="1:13" s="40" customFormat="1" ht="19.5" thickTop="1">
      <c r="A34" s="60">
        <v>4</v>
      </c>
      <c r="B34" s="81"/>
      <c r="C34" s="81"/>
      <c r="D34" s="61"/>
      <c r="E34" s="109" t="s">
        <v>697</v>
      </c>
      <c r="F34" s="110"/>
      <c r="G34" s="90"/>
      <c r="H34" s="63"/>
      <c r="I34" s="64"/>
      <c r="J34" s="64"/>
      <c r="K34" s="64"/>
      <c r="L34" s="65"/>
    </row>
    <row r="35" spans="1:13" s="40" customFormat="1" ht="14.45" customHeight="1">
      <c r="A35" s="66" t="s">
        <v>33</v>
      </c>
      <c r="B35" s="82">
        <f>ROW()-ROW($A$34)</f>
        <v>1</v>
      </c>
      <c r="C35" s="68" t="s">
        <v>39</v>
      </c>
      <c r="D35" s="78">
        <v>1</v>
      </c>
      <c r="E35" s="116" t="s">
        <v>378</v>
      </c>
      <c r="F35" s="277" t="s">
        <v>701</v>
      </c>
      <c r="G35" s="274" t="s">
        <v>687</v>
      </c>
      <c r="H35" s="69">
        <v>44103</v>
      </c>
      <c r="I35" s="70" t="s">
        <v>920</v>
      </c>
      <c r="J35" s="70" t="s">
        <v>858</v>
      </c>
      <c r="K35" s="71"/>
      <c r="L35" s="73"/>
      <c r="M35" s="40">
        <v>1</v>
      </c>
    </row>
    <row r="36" spans="1:13" s="40" customFormat="1">
      <c r="A36" s="66" t="s">
        <v>33</v>
      </c>
      <c r="B36" s="82">
        <f t="shared" ref="B36:B41" si="3">ROW()-ROW($A$34)</f>
        <v>2</v>
      </c>
      <c r="C36" s="68" t="s">
        <v>39</v>
      </c>
      <c r="D36" s="78">
        <v>2</v>
      </c>
      <c r="E36" s="67" t="s">
        <v>698</v>
      </c>
      <c r="F36" s="278"/>
      <c r="G36" s="275"/>
      <c r="H36" s="69">
        <v>44103</v>
      </c>
      <c r="I36" s="70" t="s">
        <v>920</v>
      </c>
      <c r="J36" s="70" t="s">
        <v>858</v>
      </c>
      <c r="K36" s="71"/>
      <c r="L36" s="73"/>
      <c r="M36" s="40">
        <v>1</v>
      </c>
    </row>
    <row r="37" spans="1:13" s="40" customFormat="1">
      <c r="A37" s="66" t="s">
        <v>38</v>
      </c>
      <c r="B37" s="82">
        <f t="shared" si="3"/>
        <v>3</v>
      </c>
      <c r="C37" s="68" t="s">
        <v>39</v>
      </c>
      <c r="D37" s="78">
        <v>3</v>
      </c>
      <c r="E37" s="67" t="s">
        <v>381</v>
      </c>
      <c r="F37" s="278"/>
      <c r="G37" s="275"/>
      <c r="H37" s="69">
        <v>44103</v>
      </c>
      <c r="I37" s="70" t="s">
        <v>920</v>
      </c>
      <c r="J37" s="70" t="s">
        <v>858</v>
      </c>
      <c r="K37" s="71"/>
      <c r="L37" s="72"/>
      <c r="M37" s="40">
        <v>1</v>
      </c>
    </row>
    <row r="38" spans="1:13" s="40" customFormat="1">
      <c r="A38" s="66" t="s">
        <v>38</v>
      </c>
      <c r="B38" s="82">
        <f t="shared" si="3"/>
        <v>4</v>
      </c>
      <c r="C38" s="68" t="s">
        <v>39</v>
      </c>
      <c r="D38" s="78">
        <v>4</v>
      </c>
      <c r="E38" s="1" t="s">
        <v>374</v>
      </c>
      <c r="F38" s="278"/>
      <c r="G38" s="275"/>
      <c r="H38" s="69">
        <v>44103</v>
      </c>
      <c r="I38" s="70" t="s">
        <v>920</v>
      </c>
      <c r="J38" s="70" t="s">
        <v>858</v>
      </c>
      <c r="K38" s="71"/>
      <c r="L38" s="72"/>
      <c r="M38" s="40">
        <v>1</v>
      </c>
    </row>
    <row r="39" spans="1:13" s="40" customFormat="1">
      <c r="A39" s="66" t="s">
        <v>38</v>
      </c>
      <c r="B39" s="82">
        <f t="shared" si="3"/>
        <v>5</v>
      </c>
      <c r="C39" s="68" t="s">
        <v>39</v>
      </c>
      <c r="D39" s="78">
        <v>5</v>
      </c>
      <c r="E39" s="1" t="s">
        <v>375</v>
      </c>
      <c r="F39" s="278"/>
      <c r="G39" s="275"/>
      <c r="H39" s="69">
        <v>44103</v>
      </c>
      <c r="I39" s="70" t="s">
        <v>920</v>
      </c>
      <c r="J39" s="70" t="s">
        <v>858</v>
      </c>
      <c r="K39" s="71"/>
      <c r="L39" s="72"/>
      <c r="M39" s="40">
        <v>1</v>
      </c>
    </row>
    <row r="40" spans="1:13" s="40" customFormat="1">
      <c r="A40" s="66" t="s">
        <v>38</v>
      </c>
      <c r="B40" s="82">
        <f t="shared" si="3"/>
        <v>6</v>
      </c>
      <c r="C40" s="68" t="s">
        <v>39</v>
      </c>
      <c r="D40" s="78">
        <v>6</v>
      </c>
      <c r="E40" s="1" t="s">
        <v>376</v>
      </c>
      <c r="F40" s="278"/>
      <c r="G40" s="275"/>
      <c r="H40" s="69">
        <v>44103</v>
      </c>
      <c r="I40" s="70" t="s">
        <v>920</v>
      </c>
      <c r="J40" s="70" t="s">
        <v>858</v>
      </c>
      <c r="K40" s="71"/>
      <c r="L40" s="72"/>
      <c r="M40" s="40">
        <v>1</v>
      </c>
    </row>
    <row r="41" spans="1:13" s="40" customFormat="1" ht="15.75" thickBot="1">
      <c r="A41" s="66" t="s">
        <v>38</v>
      </c>
      <c r="B41" s="82">
        <f t="shared" si="3"/>
        <v>7</v>
      </c>
      <c r="C41" s="68" t="s">
        <v>39</v>
      </c>
      <c r="D41" s="78">
        <v>7</v>
      </c>
      <c r="E41" s="67" t="s">
        <v>379</v>
      </c>
      <c r="F41" s="279"/>
      <c r="G41" s="276"/>
      <c r="H41" s="69">
        <v>44103</v>
      </c>
      <c r="I41" s="70" t="s">
        <v>920</v>
      </c>
      <c r="J41" s="70" t="s">
        <v>858</v>
      </c>
      <c r="K41" s="71"/>
      <c r="L41" s="72"/>
      <c r="M41" s="40">
        <v>1</v>
      </c>
    </row>
    <row r="42" spans="1:13" s="40" customFormat="1" ht="19.5" thickTop="1">
      <c r="A42" s="60">
        <v>5</v>
      </c>
      <c r="B42" s="81"/>
      <c r="C42" s="81"/>
      <c r="D42" s="61"/>
      <c r="E42" s="109" t="s">
        <v>370</v>
      </c>
      <c r="F42" s="110"/>
      <c r="G42" s="90"/>
      <c r="H42" s="63"/>
      <c r="I42" s="64"/>
      <c r="J42" s="64"/>
      <c r="K42" s="64"/>
      <c r="L42" s="65"/>
    </row>
    <row r="43" spans="1:13" s="40" customFormat="1">
      <c r="A43" s="66" t="s">
        <v>33</v>
      </c>
      <c r="B43" s="82">
        <f t="shared" ref="B43:B48" si="4">ROW()-ROW($A$42)</f>
        <v>1</v>
      </c>
      <c r="C43" s="68" t="s">
        <v>39</v>
      </c>
      <c r="D43" s="78">
        <v>1</v>
      </c>
      <c r="E43" s="116" t="s">
        <v>378</v>
      </c>
      <c r="F43" s="277" t="s">
        <v>700</v>
      </c>
      <c r="G43" s="274" t="s">
        <v>702</v>
      </c>
      <c r="H43" s="69">
        <v>44103</v>
      </c>
      <c r="I43" s="70" t="s">
        <v>920</v>
      </c>
      <c r="J43" s="70" t="s">
        <v>858</v>
      </c>
      <c r="K43" s="71"/>
      <c r="L43" s="73"/>
      <c r="M43" s="40">
        <v>1</v>
      </c>
    </row>
    <row r="44" spans="1:13" s="40" customFormat="1">
      <c r="A44" s="66" t="s">
        <v>33</v>
      </c>
      <c r="B44" s="82">
        <f t="shared" si="4"/>
        <v>2</v>
      </c>
      <c r="C44" s="68" t="s">
        <v>39</v>
      </c>
      <c r="D44" s="78">
        <v>2</v>
      </c>
      <c r="E44" s="67" t="s">
        <v>373</v>
      </c>
      <c r="F44" s="278"/>
      <c r="G44" s="275"/>
      <c r="H44" s="69">
        <v>44103</v>
      </c>
      <c r="I44" s="70" t="s">
        <v>920</v>
      </c>
      <c r="J44" s="70" t="s">
        <v>858</v>
      </c>
      <c r="K44" s="71"/>
      <c r="L44" s="73"/>
      <c r="M44" s="40">
        <v>1</v>
      </c>
    </row>
    <row r="45" spans="1:13" s="40" customFormat="1">
      <c r="A45" s="66" t="s">
        <v>38</v>
      </c>
      <c r="B45" s="82">
        <f t="shared" si="4"/>
        <v>3</v>
      </c>
      <c r="C45" s="68" t="s">
        <v>39</v>
      </c>
      <c r="D45" s="78">
        <v>3</v>
      </c>
      <c r="E45" s="1" t="s">
        <v>374</v>
      </c>
      <c r="F45" s="278"/>
      <c r="G45" s="275"/>
      <c r="H45" s="69">
        <v>44103</v>
      </c>
      <c r="I45" s="70" t="s">
        <v>920</v>
      </c>
      <c r="J45" s="70" t="s">
        <v>858</v>
      </c>
      <c r="K45" s="71"/>
      <c r="L45" s="72"/>
      <c r="M45" s="40">
        <v>1</v>
      </c>
    </row>
    <row r="46" spans="1:13" s="40" customFormat="1">
      <c r="A46" s="66" t="s">
        <v>38</v>
      </c>
      <c r="B46" s="82">
        <f t="shared" si="4"/>
        <v>4</v>
      </c>
      <c r="C46" s="68" t="s">
        <v>39</v>
      </c>
      <c r="D46" s="78">
        <v>4</v>
      </c>
      <c r="E46" s="1" t="s">
        <v>375</v>
      </c>
      <c r="F46" s="278"/>
      <c r="G46" s="275"/>
      <c r="H46" s="69">
        <v>44103</v>
      </c>
      <c r="I46" s="70" t="s">
        <v>920</v>
      </c>
      <c r="J46" s="70" t="s">
        <v>858</v>
      </c>
      <c r="K46" s="71"/>
      <c r="L46" s="72"/>
      <c r="M46" s="40">
        <v>1</v>
      </c>
    </row>
    <row r="47" spans="1:13" s="40" customFormat="1">
      <c r="A47" s="66" t="s">
        <v>38</v>
      </c>
      <c r="B47" s="82">
        <f t="shared" si="4"/>
        <v>5</v>
      </c>
      <c r="C47" s="68" t="s">
        <v>39</v>
      </c>
      <c r="D47" s="78">
        <v>5</v>
      </c>
      <c r="E47" s="1" t="s">
        <v>376</v>
      </c>
      <c r="F47" s="278"/>
      <c r="G47" s="275"/>
      <c r="H47" s="69">
        <v>44103</v>
      </c>
      <c r="I47" s="70" t="s">
        <v>920</v>
      </c>
      <c r="J47" s="70" t="s">
        <v>858</v>
      </c>
      <c r="K47" s="71"/>
      <c r="L47" s="72"/>
      <c r="M47" s="40">
        <v>1</v>
      </c>
    </row>
    <row r="48" spans="1:13" s="40" customFormat="1" ht="15.75" thickBot="1">
      <c r="A48" s="66" t="s">
        <v>38</v>
      </c>
      <c r="B48" s="82">
        <f t="shared" si="4"/>
        <v>6</v>
      </c>
      <c r="C48" s="68" t="s">
        <v>39</v>
      </c>
      <c r="D48" s="78">
        <v>6</v>
      </c>
      <c r="E48" s="67" t="s">
        <v>379</v>
      </c>
      <c r="F48" s="279"/>
      <c r="G48" s="276"/>
      <c r="H48" s="69">
        <v>44103</v>
      </c>
      <c r="I48" s="70" t="s">
        <v>920</v>
      </c>
      <c r="J48" s="70" t="s">
        <v>858</v>
      </c>
      <c r="K48" s="71"/>
      <c r="L48" s="72"/>
      <c r="M48" s="40">
        <v>1</v>
      </c>
    </row>
    <row r="49" spans="1:12" s="52" customFormat="1" ht="15.75" thickTop="1">
      <c r="A49" s="74"/>
      <c r="B49" s="83"/>
      <c r="C49" s="83"/>
      <c r="D49" s="74"/>
      <c r="E49" s="74"/>
      <c r="F49" s="74"/>
      <c r="G49" s="74"/>
      <c r="H49" s="75"/>
      <c r="I49" s="74"/>
      <c r="J49" s="76"/>
      <c r="K49" s="74"/>
      <c r="L49" s="74"/>
    </row>
  </sheetData>
  <dataConsolidate/>
  <mergeCells count="20">
    <mergeCell ref="I11:J11"/>
    <mergeCell ref="K11:K12"/>
    <mergeCell ref="L11:L12"/>
    <mergeCell ref="F11:F12"/>
    <mergeCell ref="H11:H12"/>
    <mergeCell ref="F14:F19"/>
    <mergeCell ref="G14:G19"/>
    <mergeCell ref="G22:G26"/>
    <mergeCell ref="F21:F26"/>
    <mergeCell ref="A11:A12"/>
    <mergeCell ref="B11:B12"/>
    <mergeCell ref="C11:C12"/>
    <mergeCell ref="D11:D12"/>
    <mergeCell ref="E11:E12"/>
    <mergeCell ref="G43:G48"/>
    <mergeCell ref="F43:F48"/>
    <mergeCell ref="F28:F33"/>
    <mergeCell ref="G28:G33"/>
    <mergeCell ref="G35:G41"/>
    <mergeCell ref="F35:F41"/>
  </mergeCells>
  <phoneticPr fontId="2"/>
  <conditionalFormatting sqref="B13:B48">
    <cfRule type="expression" dxfId="364" priority="1026">
      <formula>$A13="SKIP_NEW"</formula>
    </cfRule>
    <cfRule type="expression" dxfId="363" priority="1027">
      <formula>$P13=1</formula>
    </cfRule>
    <cfRule type="expression" dxfId="362" priority="1028">
      <formula>$O13=1</formula>
    </cfRule>
    <cfRule type="expression" dxfId="361" priority="1029">
      <formula>$N13=1</formula>
    </cfRule>
    <cfRule type="expression" dxfId="360" priority="1030">
      <formula>$M13=1</formula>
    </cfRule>
  </conditionalFormatting>
  <dataValidations count="4">
    <dataValidation type="list" allowBlank="1" showInputMessage="1" showErrorMessage="1" sqref="A28:A33 A14:A19 A21:A26 A35:A41 A43:A48">
      <formula1>"NEW,SKIP_NEW,SKIP_OLD"</formula1>
      <formula2>0</formula2>
    </dataValidation>
    <dataValidation type="list" allowBlank="1" showInputMessage="1" showErrorMessage="1" sqref="J28:J33 J14:J19 J21:J26 J35:J41 J43:J48">
      <formula1>"○,△,×,×→〇,－"</formula1>
    </dataValidation>
    <dataValidation showDropDown="1" showInputMessage="1" showErrorMessage="1" sqref="J13 J20 J27 J34 J42"/>
    <dataValidation type="list" allowBlank="1" showInputMessage="1" showErrorMessage="1" sqref="C28:C33 C14:C19 C21:C26 C35:C41 C43:C48">
      <formula1>"正常,異常"</formula1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N38"/>
  <sheetViews>
    <sheetView showGridLines="0" zoomScale="90" zoomScaleNormal="90" workbookViewId="0">
      <pane ySplit="12" topLeftCell="A13" activePane="bottomLeft" state="frozen"/>
      <selection activeCell="C39" sqref="C39"/>
      <selection pane="bottomLeft" activeCell="I37" sqref="I37"/>
    </sheetView>
  </sheetViews>
  <sheetFormatPr defaultColWidth="9" defaultRowHeight="15"/>
  <cols>
    <col min="1" max="1" width="8.625" style="52" customWidth="1"/>
    <col min="2" max="3" width="8.625" style="84" customWidth="1"/>
    <col min="4" max="4" width="8.625" style="52" customWidth="1"/>
    <col min="5" max="5" width="31.25" style="52" customWidth="1"/>
    <col min="6" max="6" width="33.25" style="52" customWidth="1"/>
    <col min="7" max="7" width="9.125" style="77" customWidth="1"/>
    <col min="8" max="8" width="9.125" style="52" customWidth="1"/>
    <col min="9" max="9" width="9.125" style="55" customWidth="1"/>
    <col min="10" max="10" width="12.625" style="52" customWidth="1"/>
    <col min="11" max="11" width="30.625" style="52" customWidth="1"/>
    <col min="12" max="17" width="5.625" style="52" customWidth="1"/>
    <col min="18" max="1022" width="9.125" style="52" customWidth="1"/>
    <col min="1023" max="16384" width="9" style="42"/>
  </cols>
  <sheetData>
    <row r="2" spans="1:1028" hidden="1">
      <c r="A2" s="124" t="s">
        <v>703</v>
      </c>
    </row>
    <row r="3" spans="1:1028" hidden="1">
      <c r="A3" s="124"/>
    </row>
    <row r="4" spans="1:1028" hidden="1">
      <c r="A4" s="124" t="s">
        <v>704</v>
      </c>
    </row>
    <row r="5" spans="1:1028" hidden="1">
      <c r="A5" s="124" t="s">
        <v>690</v>
      </c>
    </row>
    <row r="7" spans="1:1028" s="38" customFormat="1" ht="14.25" customHeight="1">
      <c r="A7" s="30" t="s">
        <v>14</v>
      </c>
      <c r="B7" s="31"/>
      <c r="C7" s="31"/>
      <c r="D7" s="32"/>
      <c r="E7" s="31"/>
      <c r="F7" s="34"/>
      <c r="G7" s="35"/>
      <c r="H7" s="31"/>
      <c r="I7" s="36"/>
      <c r="J7" s="31"/>
      <c r="K7" s="37"/>
    </row>
    <row r="8" spans="1:1028" s="40" customFormat="1" ht="12" customHeight="1">
      <c r="A8" s="39" t="s">
        <v>15</v>
      </c>
      <c r="B8" s="39" t="s">
        <v>16</v>
      </c>
      <c r="C8" s="39" t="s">
        <v>17</v>
      </c>
      <c r="D8" s="39" t="s">
        <v>18</v>
      </c>
      <c r="E8" s="36"/>
      <c r="G8" s="41"/>
      <c r="H8" s="36"/>
      <c r="I8" s="36"/>
      <c r="J8" s="36"/>
      <c r="K8" s="42"/>
      <c r="L8" s="43" t="s">
        <v>223</v>
      </c>
      <c r="M8" s="44"/>
      <c r="N8" s="44"/>
      <c r="O8" s="44"/>
      <c r="P8" s="44"/>
      <c r="Q8" s="45" t="s">
        <v>5</v>
      </c>
    </row>
    <row r="9" spans="1:1028" s="40" customFormat="1" ht="12" customHeight="1">
      <c r="A9" s="39">
        <f>COUNTIF(B13:B38,"&gt;0")</f>
        <v>19</v>
      </c>
      <c r="B9" s="39">
        <f>COUNTIF(A:A,"NEW")</f>
        <v>19</v>
      </c>
      <c r="C9" s="39">
        <f>COUNTIF(A:A,"SKIP_NEW")+COUNTIF(A:A,"SKIP_OLD")</f>
        <v>0</v>
      </c>
      <c r="D9" s="39">
        <f>COUNTIF(I:I,"○")+COUNTIF(I:I,"×→〇")</f>
        <v>19</v>
      </c>
      <c r="E9" s="36"/>
      <c r="G9" s="41"/>
      <c r="H9" s="36"/>
      <c r="I9" s="36"/>
      <c r="J9" s="36"/>
      <c r="K9" s="42"/>
      <c r="L9" s="46">
        <f>SUM(L13:L38)</f>
        <v>19</v>
      </c>
      <c r="M9" s="47">
        <f>SUM(M13:M38)</f>
        <v>0</v>
      </c>
      <c r="N9" s="47">
        <f>SUM(N13:N38)</f>
        <v>0</v>
      </c>
      <c r="O9" s="47">
        <f>SUM(O13:O38)</f>
        <v>0</v>
      </c>
      <c r="P9" s="47">
        <f>SUM(P13:P38)</f>
        <v>0</v>
      </c>
      <c r="Q9" s="48">
        <f>SUM(L9:P9)</f>
        <v>19</v>
      </c>
      <c r="R9" s="40" t="s">
        <v>19</v>
      </c>
    </row>
    <row r="10" spans="1:1028" s="52" customFormat="1" ht="12" customHeight="1">
      <c r="A10" s="49"/>
      <c r="B10" s="80"/>
      <c r="C10" s="50">
        <f>COUNTIF(A:A,"SKIP_NEW")</f>
        <v>0</v>
      </c>
      <c r="D10" s="51"/>
      <c r="E10" s="36"/>
      <c r="G10" s="41"/>
      <c r="H10" s="36"/>
      <c r="I10" s="36"/>
      <c r="J10" s="36"/>
      <c r="L10" s="53">
        <f>SUMIF($I13:$I38,"○",L13:L38)+SUMIF($I13:$I38,"×→〇",L13:L38)</f>
        <v>19</v>
      </c>
      <c r="M10" s="54">
        <f>SUMIF($I13:$I38,"○",M13:M38)+SUMIF($I13:$I38,"×→〇",M13:M38)</f>
        <v>0</v>
      </c>
      <c r="N10" s="54">
        <f>SUMIF($I13:$I38,"○",N13:N38)+SUMIF($I13:$I38,"×→〇",N13:N38)</f>
        <v>0</v>
      </c>
      <c r="O10" s="54">
        <f>SUMIF($I13:$I38,"○",O13:O38)+SUMIF($I13:$I38,"×→〇",O13:O38)</f>
        <v>0</v>
      </c>
      <c r="P10" s="54">
        <f>SUMIF($I13:$I38,"○",P13:P38)+SUMIF($I13:$I38,"×→〇",P13:P38)</f>
        <v>0</v>
      </c>
      <c r="Q10" s="48">
        <f>SUM(L10:P10)</f>
        <v>19</v>
      </c>
      <c r="R10" s="55" t="s">
        <v>20</v>
      </c>
      <c r="AMI10" s="42"/>
      <c r="AMJ10" s="42"/>
      <c r="AMK10" s="42"/>
      <c r="AML10" s="42"/>
      <c r="AMM10" s="42"/>
      <c r="AMN10" s="42"/>
    </row>
    <row r="11" spans="1:1028" s="52" customFormat="1" ht="14.25" customHeight="1">
      <c r="A11" s="253" t="s">
        <v>48</v>
      </c>
      <c r="B11" s="255" t="s">
        <v>49</v>
      </c>
      <c r="C11" s="257" t="s">
        <v>21</v>
      </c>
      <c r="D11" s="257" t="s">
        <v>366</v>
      </c>
      <c r="E11" s="272" t="s">
        <v>367</v>
      </c>
      <c r="F11" s="255" t="s">
        <v>24</v>
      </c>
      <c r="G11" s="259" t="s">
        <v>25</v>
      </c>
      <c r="H11" s="261" t="s">
        <v>26</v>
      </c>
      <c r="I11" s="261"/>
      <c r="J11" s="257" t="s">
        <v>27</v>
      </c>
      <c r="K11" s="262" t="s">
        <v>28</v>
      </c>
      <c r="L11" s="53">
        <f>SUMIF($I13:$I38,"△",L13:L38)</f>
        <v>0</v>
      </c>
      <c r="M11" s="53">
        <f>SUMIF($I13:$I38,"△",M13:M38)</f>
        <v>0</v>
      </c>
      <c r="N11" s="53">
        <f>SUMIF($I13:$I38,"△",N13:N38)</f>
        <v>0</v>
      </c>
      <c r="O11" s="53">
        <f>SUMIF($I13:$I38,"△",O13:O38)</f>
        <v>0</v>
      </c>
      <c r="P11" s="53">
        <f>SUMIF($I13:$I38,"△",P13:P38)</f>
        <v>0</v>
      </c>
      <c r="Q11" s="48">
        <f>SUM(L11:P11)</f>
        <v>0</v>
      </c>
      <c r="R11" s="55" t="s">
        <v>29</v>
      </c>
      <c r="AMI11" s="42"/>
      <c r="AMJ11" s="42"/>
      <c r="AMK11" s="42"/>
      <c r="AML11" s="42"/>
      <c r="AMM11" s="42"/>
      <c r="AMN11" s="42"/>
    </row>
    <row r="12" spans="1:1028" s="52" customFormat="1" ht="33" customHeight="1" thickBot="1">
      <c r="A12" s="254"/>
      <c r="B12" s="256"/>
      <c r="C12" s="258"/>
      <c r="D12" s="258"/>
      <c r="E12" s="273"/>
      <c r="F12" s="256"/>
      <c r="G12" s="260"/>
      <c r="H12" s="56" t="s">
        <v>31</v>
      </c>
      <c r="I12" s="57" t="s">
        <v>32</v>
      </c>
      <c r="J12" s="258"/>
      <c r="K12" s="263"/>
      <c r="L12" s="58">
        <f>L10+L11</f>
        <v>19</v>
      </c>
      <c r="M12" s="58">
        <f>M10+M11</f>
        <v>0</v>
      </c>
      <c r="N12" s="58">
        <f>N10+N11</f>
        <v>0</v>
      </c>
      <c r="O12" s="58">
        <f>O10+O11</f>
        <v>0</v>
      </c>
      <c r="P12" s="58">
        <f>P10+P11</f>
        <v>0</v>
      </c>
      <c r="Q12" s="59">
        <f>SUM(L12:P12)</f>
        <v>19</v>
      </c>
      <c r="R12" s="52" t="s">
        <v>50</v>
      </c>
      <c r="AMI12" s="42"/>
      <c r="AMJ12" s="42"/>
      <c r="AMK12" s="42"/>
      <c r="AML12" s="42"/>
      <c r="AMM12" s="42"/>
      <c r="AMN12" s="42"/>
    </row>
    <row r="13" spans="1:1028" s="40" customFormat="1" ht="19.5" thickTop="1">
      <c r="A13" s="60">
        <v>1</v>
      </c>
      <c r="B13" s="81"/>
      <c r="C13" s="81"/>
      <c r="D13" s="61"/>
      <c r="E13" s="109" t="s">
        <v>368</v>
      </c>
      <c r="F13" s="110"/>
      <c r="G13" s="63"/>
      <c r="H13" s="64"/>
      <c r="I13" s="64"/>
      <c r="J13" s="64"/>
      <c r="K13" s="65"/>
    </row>
    <row r="14" spans="1:1028" s="40" customFormat="1">
      <c r="A14" s="66" t="s">
        <v>33</v>
      </c>
      <c r="B14" s="82">
        <f>ROW()-ROW($A$13)</f>
        <v>1</v>
      </c>
      <c r="C14" s="68" t="s">
        <v>39</v>
      </c>
      <c r="D14" s="78">
        <v>1</v>
      </c>
      <c r="E14" s="1" t="s">
        <v>382</v>
      </c>
      <c r="F14" s="277" t="s">
        <v>710</v>
      </c>
      <c r="G14" s="69">
        <v>44103</v>
      </c>
      <c r="H14" s="70" t="s">
        <v>925</v>
      </c>
      <c r="I14" s="70" t="s">
        <v>858</v>
      </c>
      <c r="J14" s="71"/>
      <c r="K14" s="72"/>
      <c r="L14" s="40">
        <v>1</v>
      </c>
    </row>
    <row r="15" spans="1:1028" s="40" customFormat="1">
      <c r="A15" s="66" t="s">
        <v>33</v>
      </c>
      <c r="B15" s="82">
        <f>ROW()-ROW($A$13)</f>
        <v>2</v>
      </c>
      <c r="C15" s="68" t="s">
        <v>39</v>
      </c>
      <c r="D15" s="78">
        <v>2</v>
      </c>
      <c r="E15" s="1" t="s">
        <v>383</v>
      </c>
      <c r="F15" s="278"/>
      <c r="G15" s="69">
        <v>44103</v>
      </c>
      <c r="H15" s="70" t="s">
        <v>925</v>
      </c>
      <c r="I15" s="70" t="s">
        <v>858</v>
      </c>
      <c r="J15" s="71"/>
      <c r="K15" s="72"/>
      <c r="L15" s="40">
        <v>1</v>
      </c>
    </row>
    <row r="16" spans="1:1028" s="40" customFormat="1">
      <c r="A16" s="66" t="s">
        <v>33</v>
      </c>
      <c r="B16" s="82">
        <f>ROW()-ROW($A$13)</f>
        <v>3</v>
      </c>
      <c r="C16" s="68" t="s">
        <v>39</v>
      </c>
      <c r="D16" s="78">
        <v>3</v>
      </c>
      <c r="E16" s="1" t="s">
        <v>375</v>
      </c>
      <c r="F16" s="278"/>
      <c r="G16" s="69">
        <v>44103</v>
      </c>
      <c r="H16" s="70" t="s">
        <v>925</v>
      </c>
      <c r="I16" s="70" t="s">
        <v>858</v>
      </c>
      <c r="J16" s="71"/>
      <c r="K16" s="72"/>
      <c r="L16" s="40">
        <v>1</v>
      </c>
    </row>
    <row r="17" spans="1:12" s="40" customFormat="1" ht="15.75" thickBot="1">
      <c r="A17" s="66" t="s">
        <v>33</v>
      </c>
      <c r="B17" s="82">
        <f t="shared" ref="B17" si="0">ROW()-ROW($A$13)</f>
        <v>4</v>
      </c>
      <c r="C17" s="68" t="s">
        <v>39</v>
      </c>
      <c r="D17" s="78">
        <v>4</v>
      </c>
      <c r="E17" s="1" t="s">
        <v>379</v>
      </c>
      <c r="F17" s="279"/>
      <c r="G17" s="69">
        <v>44103</v>
      </c>
      <c r="H17" s="70" t="s">
        <v>925</v>
      </c>
      <c r="I17" s="70" t="s">
        <v>858</v>
      </c>
      <c r="J17" s="71"/>
      <c r="K17" s="72"/>
      <c r="L17" s="40">
        <v>1</v>
      </c>
    </row>
    <row r="18" spans="1:12" s="40" customFormat="1" ht="19.5" thickTop="1">
      <c r="A18" s="60">
        <v>2</v>
      </c>
      <c r="B18" s="81"/>
      <c r="C18" s="81"/>
      <c r="D18" s="61"/>
      <c r="E18" s="109" t="s">
        <v>705</v>
      </c>
      <c r="F18" s="110"/>
      <c r="G18" s="63"/>
      <c r="H18" s="64"/>
      <c r="I18" s="64"/>
      <c r="J18" s="64"/>
      <c r="K18" s="65"/>
    </row>
    <row r="19" spans="1:12" s="40" customFormat="1">
      <c r="A19" s="66" t="s">
        <v>33</v>
      </c>
      <c r="B19" s="82">
        <f>ROW()-ROW($A$18)</f>
        <v>1</v>
      </c>
      <c r="C19" s="68" t="s">
        <v>39</v>
      </c>
      <c r="D19" s="78">
        <v>1</v>
      </c>
      <c r="E19" s="1" t="s">
        <v>386</v>
      </c>
      <c r="F19" s="277" t="s">
        <v>712</v>
      </c>
      <c r="G19" s="69">
        <v>44103</v>
      </c>
      <c r="H19" s="70" t="s">
        <v>925</v>
      </c>
      <c r="I19" s="70" t="s">
        <v>858</v>
      </c>
      <c r="J19" s="71"/>
      <c r="K19" s="73"/>
      <c r="L19" s="40">
        <v>1</v>
      </c>
    </row>
    <row r="20" spans="1:12" s="40" customFormat="1">
      <c r="A20" s="66" t="s">
        <v>33</v>
      </c>
      <c r="B20" s="82">
        <f>ROW()-ROW($A$18)</f>
        <v>2</v>
      </c>
      <c r="C20" s="68" t="s">
        <v>39</v>
      </c>
      <c r="D20" s="78">
        <v>2</v>
      </c>
      <c r="E20" s="1" t="s">
        <v>375</v>
      </c>
      <c r="F20" s="278"/>
      <c r="G20" s="69">
        <v>44103</v>
      </c>
      <c r="H20" s="70" t="s">
        <v>925</v>
      </c>
      <c r="I20" s="70" t="s">
        <v>858</v>
      </c>
      <c r="J20" s="71"/>
      <c r="K20" s="72"/>
      <c r="L20" s="40">
        <v>1</v>
      </c>
    </row>
    <row r="21" spans="1:12" s="40" customFormat="1" ht="15.75" thickBot="1">
      <c r="A21" s="66" t="s">
        <v>33</v>
      </c>
      <c r="B21" s="82">
        <f>ROW()-ROW($A$18)</f>
        <v>3</v>
      </c>
      <c r="C21" s="68" t="s">
        <v>39</v>
      </c>
      <c r="D21" s="78">
        <v>3</v>
      </c>
      <c r="E21" s="1" t="s">
        <v>379</v>
      </c>
      <c r="F21" s="279"/>
      <c r="G21" s="69">
        <v>44103</v>
      </c>
      <c r="H21" s="70" t="s">
        <v>925</v>
      </c>
      <c r="I21" s="70" t="s">
        <v>858</v>
      </c>
      <c r="J21" s="71"/>
      <c r="K21" s="72"/>
      <c r="L21" s="40">
        <v>1</v>
      </c>
    </row>
    <row r="22" spans="1:12" s="40" customFormat="1" ht="19.5" thickTop="1">
      <c r="A22" s="60">
        <v>3</v>
      </c>
      <c r="B22" s="81"/>
      <c r="C22" s="81"/>
      <c r="D22" s="61"/>
      <c r="E22" s="109" t="s">
        <v>706</v>
      </c>
      <c r="F22" s="110"/>
      <c r="G22" s="63"/>
      <c r="H22" s="64"/>
      <c r="I22" s="64"/>
      <c r="J22" s="64"/>
      <c r="K22" s="65"/>
    </row>
    <row r="23" spans="1:12" s="40" customFormat="1">
      <c r="A23" s="66" t="s">
        <v>38</v>
      </c>
      <c r="B23" s="82">
        <f>ROW()-ROW($A$22)</f>
        <v>1</v>
      </c>
      <c r="C23" s="68" t="s">
        <v>39</v>
      </c>
      <c r="D23" s="78">
        <v>1</v>
      </c>
      <c r="E23" s="1" t="s">
        <v>382</v>
      </c>
      <c r="F23" s="277" t="s">
        <v>711</v>
      </c>
      <c r="G23" s="69">
        <v>44103</v>
      </c>
      <c r="H23" s="70" t="s">
        <v>925</v>
      </c>
      <c r="I23" s="70" t="s">
        <v>858</v>
      </c>
      <c r="J23" s="71"/>
      <c r="K23" s="72"/>
      <c r="L23" s="40">
        <v>1</v>
      </c>
    </row>
    <row r="24" spans="1:12" s="40" customFormat="1">
      <c r="A24" s="66" t="s">
        <v>38</v>
      </c>
      <c r="B24" s="82">
        <f>ROW()-ROW($A$22)</f>
        <v>2</v>
      </c>
      <c r="C24" s="68" t="s">
        <v>39</v>
      </c>
      <c r="D24" s="78">
        <v>2</v>
      </c>
      <c r="E24" s="1" t="s">
        <v>375</v>
      </c>
      <c r="F24" s="278"/>
      <c r="G24" s="69">
        <v>44104</v>
      </c>
      <c r="H24" s="70" t="s">
        <v>925</v>
      </c>
      <c r="I24" s="70" t="s">
        <v>858</v>
      </c>
      <c r="J24" s="71"/>
      <c r="K24" s="72"/>
      <c r="L24" s="40">
        <v>1</v>
      </c>
    </row>
    <row r="25" spans="1:12" s="40" customFormat="1" ht="15.75" thickBot="1">
      <c r="A25" s="66" t="s">
        <v>38</v>
      </c>
      <c r="B25" s="82">
        <f>ROW()-ROW($A$22)</f>
        <v>3</v>
      </c>
      <c r="C25" s="68" t="s">
        <v>39</v>
      </c>
      <c r="D25" s="78">
        <v>3</v>
      </c>
      <c r="E25" s="67" t="s">
        <v>379</v>
      </c>
      <c r="F25" s="279"/>
      <c r="G25" s="69">
        <v>44104</v>
      </c>
      <c r="H25" s="70" t="s">
        <v>925</v>
      </c>
      <c r="I25" s="70" t="s">
        <v>858</v>
      </c>
      <c r="J25" s="71"/>
      <c r="K25" s="72"/>
      <c r="L25" s="40">
        <v>1</v>
      </c>
    </row>
    <row r="26" spans="1:12" s="40" customFormat="1" ht="19.5" thickTop="1">
      <c r="A26" s="60">
        <v>4</v>
      </c>
      <c r="B26" s="81"/>
      <c r="C26" s="81"/>
      <c r="D26" s="61"/>
      <c r="E26" s="109" t="s">
        <v>707</v>
      </c>
      <c r="F26" s="110"/>
      <c r="G26" s="63"/>
      <c r="H26" s="64"/>
      <c r="I26" s="64"/>
      <c r="J26" s="64"/>
      <c r="K26" s="65"/>
    </row>
    <row r="27" spans="1:12" s="40" customFormat="1">
      <c r="A27" s="66" t="s">
        <v>33</v>
      </c>
      <c r="B27" s="82">
        <f>ROW()-ROW($A$26)</f>
        <v>1</v>
      </c>
      <c r="C27" s="68" t="s">
        <v>39</v>
      </c>
      <c r="D27" s="78">
        <v>1</v>
      </c>
      <c r="E27" s="1" t="s">
        <v>385</v>
      </c>
      <c r="F27" s="277" t="s">
        <v>713</v>
      </c>
      <c r="G27" s="69">
        <v>44104</v>
      </c>
      <c r="H27" s="70" t="s">
        <v>925</v>
      </c>
      <c r="I27" s="70" t="s">
        <v>858</v>
      </c>
      <c r="J27" s="71"/>
      <c r="K27" s="73"/>
      <c r="L27" s="40">
        <v>1</v>
      </c>
    </row>
    <row r="28" spans="1:12" s="40" customFormat="1">
      <c r="A28" s="66" t="s">
        <v>33</v>
      </c>
      <c r="B28" s="82">
        <f t="shared" ref="B28:B29" si="1">ROW()-ROW($A$26)</f>
        <v>2</v>
      </c>
      <c r="C28" s="68" t="s">
        <v>39</v>
      </c>
      <c r="D28" s="78">
        <v>2</v>
      </c>
      <c r="E28" s="1" t="s">
        <v>375</v>
      </c>
      <c r="F28" s="278"/>
      <c r="G28" s="69">
        <v>44104</v>
      </c>
      <c r="H28" s="70" t="s">
        <v>925</v>
      </c>
      <c r="I28" s="70" t="s">
        <v>858</v>
      </c>
      <c r="J28" s="71"/>
      <c r="K28" s="73"/>
      <c r="L28" s="40">
        <v>1</v>
      </c>
    </row>
    <row r="29" spans="1:12" s="40" customFormat="1" ht="15.75" thickBot="1">
      <c r="A29" s="66" t="s">
        <v>38</v>
      </c>
      <c r="B29" s="82">
        <f t="shared" si="1"/>
        <v>3</v>
      </c>
      <c r="C29" s="68" t="s">
        <v>39</v>
      </c>
      <c r="D29" s="78">
        <v>3</v>
      </c>
      <c r="E29" s="1" t="s">
        <v>379</v>
      </c>
      <c r="F29" s="279"/>
      <c r="G29" s="69">
        <v>44104</v>
      </c>
      <c r="H29" s="70" t="s">
        <v>857</v>
      </c>
      <c r="I29" s="70" t="s">
        <v>858</v>
      </c>
      <c r="J29" s="71"/>
      <c r="K29" s="72"/>
      <c r="L29" s="40">
        <v>1</v>
      </c>
    </row>
    <row r="30" spans="1:12" s="40" customFormat="1" ht="19.5" thickTop="1">
      <c r="A30" s="60">
        <v>5</v>
      </c>
      <c r="B30" s="81"/>
      <c r="C30" s="81"/>
      <c r="D30" s="61"/>
      <c r="E30" s="109" t="s">
        <v>708</v>
      </c>
      <c r="F30" s="110"/>
      <c r="G30" s="63"/>
      <c r="H30" s="64"/>
      <c r="I30" s="64"/>
      <c r="J30" s="64"/>
      <c r="K30" s="65"/>
    </row>
    <row r="31" spans="1:12" s="40" customFormat="1">
      <c r="A31" s="66" t="s">
        <v>33</v>
      </c>
      <c r="B31" s="82">
        <f>ROW()-ROW($A$30)</f>
        <v>1</v>
      </c>
      <c r="C31" s="68" t="s">
        <v>39</v>
      </c>
      <c r="D31" s="78">
        <v>1</v>
      </c>
      <c r="E31" s="1" t="s">
        <v>383</v>
      </c>
      <c r="F31" s="277" t="s">
        <v>711</v>
      </c>
      <c r="G31" s="69">
        <v>44104</v>
      </c>
      <c r="H31" s="70" t="s">
        <v>925</v>
      </c>
      <c r="I31" s="70" t="s">
        <v>858</v>
      </c>
      <c r="J31" s="71"/>
      <c r="K31" s="73"/>
      <c r="L31" s="40">
        <v>1</v>
      </c>
    </row>
    <row r="32" spans="1:12" s="40" customFormat="1">
      <c r="A32" s="66" t="s">
        <v>33</v>
      </c>
      <c r="B32" s="82">
        <f>ROW()-ROW($A$30)</f>
        <v>2</v>
      </c>
      <c r="C32" s="68" t="s">
        <v>39</v>
      </c>
      <c r="D32" s="78">
        <v>2</v>
      </c>
      <c r="E32" s="1" t="s">
        <v>375</v>
      </c>
      <c r="F32" s="278"/>
      <c r="G32" s="69">
        <v>44104</v>
      </c>
      <c r="H32" s="70" t="s">
        <v>925</v>
      </c>
      <c r="I32" s="70" t="s">
        <v>858</v>
      </c>
      <c r="J32" s="71"/>
      <c r="K32" s="73"/>
      <c r="L32" s="40">
        <v>1</v>
      </c>
    </row>
    <row r="33" spans="1:12" s="40" customFormat="1" ht="15.75" thickBot="1">
      <c r="A33" s="66" t="s">
        <v>38</v>
      </c>
      <c r="B33" s="82">
        <f>ROW()-ROW($A$30)</f>
        <v>3</v>
      </c>
      <c r="C33" s="68" t="s">
        <v>39</v>
      </c>
      <c r="D33" s="78">
        <v>3</v>
      </c>
      <c r="E33" s="1" t="s">
        <v>379</v>
      </c>
      <c r="F33" s="279"/>
      <c r="G33" s="69">
        <v>44104</v>
      </c>
      <c r="H33" s="70" t="s">
        <v>925</v>
      </c>
      <c r="I33" s="70" t="s">
        <v>858</v>
      </c>
      <c r="J33" s="71"/>
      <c r="K33" s="72"/>
      <c r="L33" s="40">
        <v>1</v>
      </c>
    </row>
    <row r="34" spans="1:12" s="40" customFormat="1" ht="19.5" thickTop="1">
      <c r="A34" s="60">
        <v>6</v>
      </c>
      <c r="B34" s="81"/>
      <c r="C34" s="81"/>
      <c r="D34" s="61"/>
      <c r="E34" s="109" t="s">
        <v>709</v>
      </c>
      <c r="F34" s="110"/>
      <c r="G34" s="63"/>
      <c r="H34" s="64"/>
      <c r="I34" s="64"/>
      <c r="J34" s="64"/>
      <c r="K34" s="65"/>
    </row>
    <row r="35" spans="1:12" s="40" customFormat="1" ht="21.6" customHeight="1">
      <c r="A35" s="66" t="s">
        <v>33</v>
      </c>
      <c r="B35" s="82">
        <f>ROW()-ROW($A$34)</f>
        <v>1</v>
      </c>
      <c r="C35" s="68" t="s">
        <v>39</v>
      </c>
      <c r="D35" s="78">
        <v>1</v>
      </c>
      <c r="E35" s="116" t="s">
        <v>387</v>
      </c>
      <c r="F35" s="277" t="s">
        <v>714</v>
      </c>
      <c r="G35" s="69">
        <v>44104</v>
      </c>
      <c r="H35" s="70" t="s">
        <v>925</v>
      </c>
      <c r="I35" s="70" t="s">
        <v>858</v>
      </c>
      <c r="J35" s="71"/>
      <c r="K35" s="73"/>
      <c r="L35" s="40">
        <v>1</v>
      </c>
    </row>
    <row r="36" spans="1:12" s="40" customFormat="1">
      <c r="A36" s="66" t="s">
        <v>38</v>
      </c>
      <c r="B36" s="82">
        <f>ROW()-ROW($A$34)</f>
        <v>2</v>
      </c>
      <c r="C36" s="68" t="s">
        <v>39</v>
      </c>
      <c r="D36" s="78">
        <v>2</v>
      </c>
      <c r="E36" s="1" t="s">
        <v>375</v>
      </c>
      <c r="F36" s="278"/>
      <c r="G36" s="69">
        <v>44104</v>
      </c>
      <c r="H36" s="70" t="s">
        <v>925</v>
      </c>
      <c r="I36" s="70" t="s">
        <v>860</v>
      </c>
      <c r="J36" s="71" t="s">
        <v>926</v>
      </c>
      <c r="K36" s="72"/>
      <c r="L36" s="40">
        <v>1</v>
      </c>
    </row>
    <row r="37" spans="1:12" s="40" customFormat="1" ht="15.75" thickBot="1">
      <c r="A37" s="66" t="s">
        <v>38</v>
      </c>
      <c r="B37" s="82">
        <f>ROW()-ROW($A$34)</f>
        <v>3</v>
      </c>
      <c r="C37" s="68" t="s">
        <v>39</v>
      </c>
      <c r="D37" s="78">
        <v>3</v>
      </c>
      <c r="E37" s="67" t="s">
        <v>379</v>
      </c>
      <c r="F37" s="279"/>
      <c r="G37" s="69">
        <v>44104</v>
      </c>
      <c r="H37" s="70" t="s">
        <v>925</v>
      </c>
      <c r="I37" s="70" t="s">
        <v>860</v>
      </c>
      <c r="J37" s="71" t="s">
        <v>926</v>
      </c>
      <c r="K37" s="72"/>
      <c r="L37" s="40">
        <v>1</v>
      </c>
    </row>
    <row r="38" spans="1:12" s="52" customFormat="1" ht="15.75" thickTop="1">
      <c r="A38" s="74"/>
      <c r="B38" s="83"/>
      <c r="C38" s="83"/>
      <c r="D38" s="74"/>
      <c r="E38" s="74"/>
      <c r="F38" s="74"/>
      <c r="G38" s="75"/>
      <c r="H38" s="74"/>
      <c r="I38" s="76"/>
      <c r="J38" s="74"/>
      <c r="K38" s="74"/>
    </row>
  </sheetData>
  <dataConsolidate/>
  <mergeCells count="16">
    <mergeCell ref="K11:K12"/>
    <mergeCell ref="A11:A12"/>
    <mergeCell ref="B11:B12"/>
    <mergeCell ref="C11:C12"/>
    <mergeCell ref="D11:D12"/>
    <mergeCell ref="E11:E12"/>
    <mergeCell ref="F35:F37"/>
    <mergeCell ref="F11:F12"/>
    <mergeCell ref="G11:G12"/>
    <mergeCell ref="H11:I11"/>
    <mergeCell ref="J11:J12"/>
    <mergeCell ref="F14:F17"/>
    <mergeCell ref="F19:F21"/>
    <mergeCell ref="F23:F25"/>
    <mergeCell ref="F27:F29"/>
    <mergeCell ref="F31:F33"/>
  </mergeCells>
  <phoneticPr fontId="2"/>
  <conditionalFormatting sqref="B13:B37">
    <cfRule type="expression" dxfId="359" priority="1036">
      <formula>$A13="SKIP_NEW"</formula>
    </cfRule>
    <cfRule type="expression" dxfId="358" priority="1037">
      <formula>$O13=1</formula>
    </cfRule>
    <cfRule type="expression" dxfId="357" priority="1038">
      <formula>$N13=1</formula>
    </cfRule>
    <cfRule type="expression" dxfId="356" priority="1039">
      <formula>$M13=1</formula>
    </cfRule>
    <cfRule type="expression" dxfId="355" priority="1040">
      <formula>$L13=1</formula>
    </cfRule>
  </conditionalFormatting>
  <dataValidations count="4">
    <dataValidation type="list" allowBlank="1" showInputMessage="1" showErrorMessage="1" sqref="C27:C29 C31:C33 C14:C17 C19:C21 C23:C25 C35:C37">
      <formula1>"正常,異常"</formula1>
    </dataValidation>
    <dataValidation showDropDown="1" showInputMessage="1" showErrorMessage="1" sqref="I13 I18 I22 I26 I30 I34"/>
    <dataValidation type="list" allowBlank="1" showInputMessage="1" showErrorMessage="1" sqref="I27:I29 I31:I33 I14:I17 I19:I21 I23:I25 I35:I37">
      <formula1>"○,△,×,×→〇,－"</formula1>
    </dataValidation>
    <dataValidation type="list" allowBlank="1" showInputMessage="1" showErrorMessage="1" sqref="A27:A29 A31:A33 A14:A17 A19:A21 A23:A25 A35:A37">
      <formula1>"NEW,SKIP_NEW,SKIP_OLD"</formula1>
      <formula2>0</formula2>
    </dataValidation>
  </dataValidations>
  <hyperlinks>
    <hyperlink ref="A7" location="Summary!A1" display="Jump to Summary"/>
  </hyperlinks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Version</vt:lpstr>
      <vt:lpstr>Summary</vt:lpstr>
      <vt:lpstr>サーバ構成</vt:lpstr>
      <vt:lpstr>起動・停止</vt:lpstr>
      <vt:lpstr>基本機能(GetQuality)</vt:lpstr>
      <vt:lpstr>基本機能(Insert-Delete)</vt:lpstr>
      <vt:lpstr>基本機能(Identify)</vt:lpstr>
      <vt:lpstr>可用性(マルチMM)</vt:lpstr>
      <vt:lpstr>可用性(マルチDM)</vt:lpstr>
      <vt:lpstr>可用性(マルチSB)</vt:lpstr>
      <vt:lpstr>可用性(マルチMR)</vt:lpstr>
      <vt:lpstr>可用性(マルチMU-E)</vt:lpstr>
      <vt:lpstr>可用性(マルチMU-I)</vt:lpstr>
      <vt:lpstr>可用性(MMジョブリトライ)</vt:lpstr>
      <vt:lpstr>可用性(リクエストジョブリトライ)</vt:lpstr>
      <vt:lpstr>MUセグメント</vt:lpstr>
      <vt:lpstr>CHANGELOG評価</vt:lpstr>
      <vt:lpstr>CHANGELOG遷移例</vt:lpstr>
      <vt:lpstr>性能評価</vt:lpstr>
      <vt:lpstr>性能評価 (諸元)</vt:lpstr>
      <vt:lpstr>耐久評価</vt:lpstr>
      <vt:lpstr>参考(NSM UT)</vt:lpstr>
      <vt:lpstr>Sheet1</vt:lpstr>
    </vt:vector>
  </TitlesOfParts>
  <Company>NECグループ標準PCサービス2017年度第2回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Windows ユーザー</cp:lastModifiedBy>
  <dcterms:created xsi:type="dcterms:W3CDTF">2018-06-19T05:13:29Z</dcterms:created>
  <dcterms:modified xsi:type="dcterms:W3CDTF">2020-10-21T10:00:14Z</dcterms:modified>
</cp:coreProperties>
</file>