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filterPrivacy="1"/>
  <xr:revisionPtr revIDLastSave="0" documentId="13_ncr:1_{1D04E756-402F-462B-B195-9D6F7F98947A}" xr6:coauthVersionLast="47" xr6:coauthVersionMax="47" xr10:uidLastSave="{00000000-0000-0000-0000-000000000000}"/>
  <bookViews>
    <workbookView xWindow="-77" yWindow="-77" windowWidth="16611" windowHeight="10080" activeTab="3" xr2:uid="{00000000-000D-0000-FFFF-FFFF00000000}"/>
  </bookViews>
  <sheets>
    <sheet name="ReadMe" sheetId="4" r:id="rId1"/>
    <sheet name="Input" sheetId="1" r:id="rId2"/>
    <sheet name="Output" sheetId="3" r:id="rId3"/>
    <sheet name="Figure"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C3" i="1"/>
  <c r="E3" i="1" s="1"/>
  <c r="C4" i="1"/>
  <c r="C5" i="1"/>
  <c r="C7" i="1"/>
  <c r="B1" i="3"/>
  <c r="F3" i="1" l="1"/>
  <c r="D3" i="1"/>
  <c r="D4" i="1" s="1"/>
  <c r="F4" i="1"/>
  <c r="E4" i="1"/>
  <c r="A15" i="3"/>
  <c r="B10" i="3"/>
  <c r="D1" i="3"/>
  <c r="E1" i="3"/>
  <c r="C1" i="3"/>
  <c r="A1" i="3"/>
  <c r="A6" i="3"/>
  <c r="A8" i="3"/>
  <c r="A10" i="3"/>
  <c r="A14" i="3"/>
  <c r="A2" i="3"/>
  <c r="E8" i="3" l="1"/>
  <c r="D8" i="3"/>
  <c r="D10" i="3"/>
  <c r="D15" i="3" s="1"/>
  <c r="E10" i="3"/>
  <c r="E15" i="3" s="1"/>
  <c r="D14" i="3"/>
  <c r="E14" i="3"/>
  <c r="B8" i="3"/>
  <c r="B6" i="3"/>
  <c r="A7" i="3"/>
  <c r="D7" i="3" s="1"/>
  <c r="A9" i="3"/>
  <c r="D9" i="3" s="1"/>
  <c r="A12" i="3"/>
  <c r="A4" i="3"/>
  <c r="E9" i="3" l="1"/>
  <c r="E7" i="3"/>
  <c r="D12" i="3"/>
  <c r="E12" i="3"/>
  <c r="A13" i="3"/>
  <c r="A11" i="3"/>
  <c r="A3" i="3"/>
  <c r="E3" i="3" s="1"/>
  <c r="A5" i="3"/>
  <c r="E5" i="3" s="1"/>
  <c r="E2" i="3"/>
  <c r="D6" i="3"/>
  <c r="E4" i="3"/>
  <c r="E6" i="3"/>
  <c r="D2" i="3"/>
  <c r="D4" i="3"/>
  <c r="C6" i="3"/>
  <c r="C14" i="3"/>
  <c r="C9" i="3"/>
  <c r="C12" i="3"/>
  <c r="C7" i="3"/>
  <c r="C8" i="3"/>
  <c r="C4" i="3"/>
  <c r="C10" i="3"/>
  <c r="C15" i="3" s="1"/>
  <c r="C2" i="3"/>
  <c r="C13" i="3" l="1"/>
  <c r="D13" i="3"/>
  <c r="E13" i="3"/>
  <c r="D11" i="3"/>
  <c r="E11" i="3"/>
  <c r="C3" i="3"/>
  <c r="C11" i="3"/>
  <c r="C5" i="3"/>
  <c r="D3" i="3"/>
  <c r="D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2" authorId="0" shapeId="0" xr:uid="{904E8C64-9D70-4B9F-96B9-BBB368B2E006}">
      <text>
        <r>
          <rPr>
            <b/>
            <sz val="9"/>
            <color indexed="81"/>
            <rFont val="Tahoma"/>
            <family val="2"/>
          </rPr>
          <t>Author:</t>
        </r>
        <r>
          <rPr>
            <sz val="9"/>
            <color indexed="81"/>
            <rFont val="Tahoma"/>
            <family val="2"/>
          </rPr>
          <t xml:space="preserve">
Minimum Time</t>
        </r>
      </text>
    </comment>
    <comment ref="G2" authorId="0" shapeId="0" xr:uid="{602BB3B3-59F8-47C5-80DA-8BBA99292BCF}">
      <text>
        <r>
          <rPr>
            <b/>
            <sz val="9"/>
            <color indexed="81"/>
            <rFont val="Tahoma"/>
            <family val="2"/>
          </rPr>
          <t>Author:</t>
        </r>
        <r>
          <rPr>
            <sz val="9"/>
            <color indexed="81"/>
            <rFont val="Tahoma"/>
            <family val="2"/>
          </rPr>
          <t xml:space="preserve">
Enter 100 to express output as percentage.
Enter 1 to express output as proportion.</t>
        </r>
      </text>
    </comment>
    <comment ref="A3" authorId="0" shapeId="0" xr:uid="{7521C172-0704-477A-9474-6F03D7668E78}">
      <text>
        <r>
          <rPr>
            <b/>
            <sz val="9"/>
            <color rgb="FF000000"/>
            <rFont val="Tahoma"/>
            <family val="2"/>
          </rPr>
          <t>Author:</t>
        </r>
        <r>
          <rPr>
            <sz val="9"/>
            <color rgb="FF000000"/>
            <rFont val="Tahoma"/>
            <family val="2"/>
          </rPr>
          <t xml:space="preserve">
</t>
        </r>
        <r>
          <rPr>
            <sz val="9"/>
            <color rgb="FF000000"/>
            <rFont val="Tahoma"/>
            <family val="2"/>
          </rPr>
          <t>Start of Calibration Time Interval</t>
        </r>
      </text>
    </comment>
    <comment ref="D3" authorId="0" shapeId="0" xr:uid="{EF124506-0B8C-46F7-B95D-8B7FA2BF7949}">
      <text>
        <r>
          <rPr>
            <b/>
            <sz val="9"/>
            <color rgb="FF000000"/>
            <rFont val="Tahoma"/>
            <family val="2"/>
          </rPr>
          <t>Author:</t>
        </r>
        <r>
          <rPr>
            <sz val="9"/>
            <color rgb="FF000000"/>
            <rFont val="Tahoma"/>
            <family val="2"/>
          </rPr>
          <t xml:space="preserve">
</t>
        </r>
        <r>
          <rPr>
            <sz val="9"/>
            <color rgb="FF000000"/>
            <rFont val="Tahoma"/>
            <family val="2"/>
          </rPr>
          <t>Slope</t>
        </r>
      </text>
    </comment>
    <comment ref="A4" authorId="0" shapeId="0" xr:uid="{2166FC24-5189-44F4-98AC-90E606176477}">
      <text>
        <r>
          <rPr>
            <b/>
            <sz val="9"/>
            <color rgb="FF000000"/>
            <rFont val="Tahoma"/>
            <family val="2"/>
          </rPr>
          <t>Author:</t>
        </r>
        <r>
          <rPr>
            <sz val="9"/>
            <color rgb="FF000000"/>
            <rFont val="Tahoma"/>
            <family val="2"/>
          </rPr>
          <t xml:space="preserve">
</t>
        </r>
        <r>
          <rPr>
            <sz val="9"/>
            <color rgb="FF000000"/>
            <rFont val="Tahoma"/>
            <family val="2"/>
          </rPr>
          <t>End of Calibration Time Interval</t>
        </r>
      </text>
    </comment>
    <comment ref="D4" authorId="0" shapeId="0" xr:uid="{4D61CF9D-0C9F-45AB-AB53-33BD2290FD8D}">
      <text>
        <r>
          <rPr>
            <b/>
            <sz val="9"/>
            <color rgb="FF000000"/>
            <rFont val="Tahoma"/>
            <family val="2"/>
          </rPr>
          <t>Author:</t>
        </r>
        <r>
          <rPr>
            <sz val="9"/>
            <color rgb="FF000000"/>
            <rFont val="Tahoma"/>
            <family val="2"/>
          </rPr>
          <t xml:space="preserve">
</t>
        </r>
        <r>
          <rPr>
            <sz val="9"/>
            <color rgb="FF000000"/>
            <rFont val="Tahoma"/>
            <family val="2"/>
          </rPr>
          <t>Intercept</t>
        </r>
      </text>
    </comment>
    <comment ref="A5" authorId="0" shapeId="0" xr:uid="{1860E88A-BDC2-433D-A8A1-A51D37D621C9}">
      <text>
        <r>
          <rPr>
            <b/>
            <sz val="9"/>
            <color rgb="FF000000"/>
            <rFont val="Tahoma"/>
            <family val="2"/>
          </rPr>
          <t>Author:</t>
        </r>
        <r>
          <rPr>
            <sz val="9"/>
            <color rgb="FF000000"/>
            <rFont val="Tahoma"/>
            <family val="2"/>
          </rPr>
          <t xml:space="preserve">
</t>
        </r>
        <r>
          <rPr>
            <sz val="9"/>
            <color rgb="FF000000"/>
            <rFont val="Tahoma"/>
            <family val="2"/>
          </rPr>
          <t>Validation Time Point</t>
        </r>
      </text>
    </comment>
    <comment ref="A6" authorId="0" shapeId="0" xr:uid="{A716D280-874F-4803-A0A4-7B17F461B04E}">
      <text>
        <r>
          <rPr>
            <b/>
            <sz val="9"/>
            <color rgb="FF000000"/>
            <rFont val="Tahoma"/>
            <family val="2"/>
          </rPr>
          <t>Author:</t>
        </r>
        <r>
          <rPr>
            <sz val="9"/>
            <color rgb="FF000000"/>
            <rFont val="Tahoma"/>
            <family val="2"/>
          </rPr>
          <t xml:space="preserve">
</t>
        </r>
        <r>
          <rPr>
            <sz val="9"/>
            <color rgb="FF000000"/>
            <rFont val="Tahoma"/>
            <family val="2"/>
          </rPr>
          <t>Maximum Time</t>
        </r>
      </text>
    </comment>
    <comment ref="A7" authorId="0" shapeId="0" xr:uid="{304EA9A9-481A-4D76-82F1-F311878D3FC6}">
      <text>
        <r>
          <rPr>
            <b/>
            <sz val="9"/>
            <color rgb="FF000000"/>
            <rFont val="Tahoma"/>
            <family val="2"/>
          </rPr>
          <t>Author:</t>
        </r>
        <r>
          <rPr>
            <sz val="9"/>
            <color rgb="FF000000"/>
            <rFont val="Tahoma"/>
            <family val="2"/>
          </rPr>
          <t xml:space="preserve">
</t>
        </r>
        <r>
          <rPr>
            <sz val="9"/>
            <color rgb="FF000000"/>
            <rFont val="Tahoma"/>
            <family val="2"/>
          </rPr>
          <t>Name of extent</t>
        </r>
      </text>
    </comment>
  </commentList>
</comments>
</file>

<file path=xl/sharedStrings.xml><?xml version="1.0" encoding="utf-8"?>
<sst xmlns="http://schemas.openxmlformats.org/spreadsheetml/2006/main" count="10" uniqueCount="10">
  <si>
    <t>Time</t>
  </si>
  <si>
    <t>Linear</t>
  </si>
  <si>
    <t>Exponential</t>
  </si>
  <si>
    <t>Sigmoidal</t>
  </si>
  <si>
    <t>Proportion</t>
  </si>
  <si>
    <t>Deviation</t>
  </si>
  <si>
    <t>Constants</t>
  </si>
  <si>
    <t>Area</t>
  </si>
  <si>
    <t xml:space="preserve"> </t>
  </si>
  <si>
    <t>Topsfield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</si>
</sst>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5" x14ac:knownFonts="1">
    <font>
      <sz val="11"/>
      <color theme="1"/>
      <name val="Calibri"/>
      <family val="2"/>
      <scheme val="minor"/>
    </font>
    <font>
      <sz val="9"/>
      <color indexed="81"/>
      <name val="Tahoma"/>
      <family val="2"/>
    </font>
    <font>
      <b/>
      <sz val="9"/>
      <color indexed="81"/>
      <name val="Tahoma"/>
      <family val="2"/>
    </font>
    <font>
      <b/>
      <sz val="9"/>
      <color rgb="FF000000"/>
      <name val="Tahoma"/>
      <family val="2"/>
    </font>
    <font>
      <sz val="9"/>
      <color rgb="FF000000"/>
      <name val="Tahoma"/>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1" fontId="0" fillId="0" borderId="0" xfId="0" applyNumberFormat="1"/>
    <xf numFmtId="164" fontId="0" fillId="0" borderId="0" xfId="0" applyNumberFormat="1"/>
    <xf numFmtId="1" fontId="0" fillId="2" borderId="0" xfId="0" applyNumberFormat="1" applyFill="1"/>
    <xf numFmtId="165" fontId="0" fillId="0" borderId="0" xfId="0" applyNumberFormat="1"/>
  </cellXfs>
  <cellStyles count="1">
    <cellStyle name="Normal" xfId="0" builtinId="0"/>
  </cellStyles>
  <dxfs count="0"/>
  <tableStyles count="0" defaultTableStyle="TableStyleMedium2" defaultPivotStyle="PivotStyleLight16"/>
  <colors>
    <mruColors>
      <color rgb="FFA5A5A5"/>
      <color rgb="FFFFC000"/>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Output!$B$1</c:f>
              <c:strCache>
                <c:ptCount val="1"/>
                <c:pt idx="0">
                  <c:v>Topsfield</c:v>
                </c:pt>
              </c:strCache>
            </c:strRef>
          </c:tx>
          <c:spPr>
            <a:ln w="19050" cap="rnd">
              <a:noFill/>
              <a:round/>
            </a:ln>
            <a:effectLst/>
          </c:spPr>
          <c:marker>
            <c:symbol val="circle"/>
            <c:size val="11"/>
            <c:spPr>
              <a:solidFill>
                <a:schemeClr val="tx1">
                  <a:lumMod val="65000"/>
                  <a:lumOff val="35000"/>
                </a:schemeClr>
              </a:solidFill>
              <a:ln w="25400">
                <a:solidFill>
                  <a:schemeClr val="tx1"/>
                </a:solidFill>
              </a:ln>
              <a:effectLst/>
            </c:spPr>
          </c:marker>
          <c:xVal>
            <c:numRef>
              <c:f>Output!$A$2:$A$14</c:f>
              <c:numCache>
                <c:formatCode>0</c:formatCode>
                <c:ptCount val="13"/>
                <c:pt idx="0">
                  <c:v>1904.8452611218599</c:v>
                </c:pt>
                <c:pt idx="1">
                  <c:v>1921.383945841395</c:v>
                </c:pt>
                <c:pt idx="2">
                  <c:v>1937.92263056093</c:v>
                </c:pt>
                <c:pt idx="3">
                  <c:v>1954.461315280465</c:v>
                </c:pt>
                <c:pt idx="4">
                  <c:v>1971</c:v>
                </c:pt>
                <c:pt idx="5">
                  <c:v>1978</c:v>
                </c:pt>
                <c:pt idx="6">
                  <c:v>1985</c:v>
                </c:pt>
                <c:pt idx="7">
                  <c:v>1992</c:v>
                </c:pt>
                <c:pt idx="8">
                  <c:v>1999</c:v>
                </c:pt>
                <c:pt idx="9">
                  <c:v>2021.43530118069</c:v>
                </c:pt>
                <c:pt idx="10">
                  <c:v>2043.87060236138</c:v>
                </c:pt>
                <c:pt idx="11">
                  <c:v>2066.3059035420702</c:v>
                </c:pt>
                <c:pt idx="12">
                  <c:v>2088.7412047227599</c:v>
                </c:pt>
              </c:numCache>
            </c:numRef>
          </c:xVal>
          <c:yVal>
            <c:numRef>
              <c:f>Output!$B$2:$B$14</c:f>
              <c:numCache>
                <c:formatCode>General</c:formatCode>
                <c:ptCount val="13"/>
                <c:pt idx="4" formatCode="0">
                  <c:v>19.900619094167482</c:v>
                </c:pt>
                <c:pt idx="6" formatCode="0">
                  <c:v>24.112088628217659</c:v>
                </c:pt>
                <c:pt idx="8" formatCode="0">
                  <c:v>27.20484414032801</c:v>
                </c:pt>
              </c:numCache>
            </c:numRef>
          </c:yVal>
          <c:smooth val="1"/>
          <c:extLst>
            <c:ext xmlns:c16="http://schemas.microsoft.com/office/drawing/2014/chart" uri="{C3380CC4-5D6E-409C-BE32-E72D297353CC}">
              <c16:uniqueId val="{00000000-DDDA-448A-8C3C-FD2983713B93}"/>
            </c:ext>
          </c:extLst>
        </c:ser>
        <c:ser>
          <c:idx val="1"/>
          <c:order val="1"/>
          <c:tx>
            <c:strRef>
              <c:f>Output!$C$1</c:f>
              <c:strCache>
                <c:ptCount val="1"/>
                <c:pt idx="0">
                  <c:v>Linear</c:v>
                </c:pt>
              </c:strCache>
            </c:strRef>
          </c:tx>
          <c:spPr>
            <a:ln w="31750" cap="rnd">
              <a:solidFill>
                <a:srgbClr val="FF0000"/>
              </a:solidFill>
              <a:prstDash val="solid"/>
              <a:round/>
            </a:ln>
            <a:effectLst/>
          </c:spPr>
          <c:marker>
            <c:symbol val="circle"/>
            <c:size val="5"/>
            <c:spPr>
              <a:solidFill>
                <a:srgbClr val="ED7D31">
                  <a:alpha val="0"/>
                </a:srgbClr>
              </a:solidFill>
              <a:ln w="9525">
                <a:solidFill>
                  <a:srgbClr val="ED7D31">
                    <a:alpha val="0"/>
                  </a:srgbClr>
                </a:solidFill>
              </a:ln>
              <a:effectLst/>
            </c:spPr>
          </c:marker>
          <c:xVal>
            <c:numRef>
              <c:f>Output!$A$2:$A$14</c:f>
              <c:numCache>
                <c:formatCode>0</c:formatCode>
                <c:ptCount val="13"/>
                <c:pt idx="0">
                  <c:v>1904.8452611218599</c:v>
                </c:pt>
                <c:pt idx="1">
                  <c:v>1921.383945841395</c:v>
                </c:pt>
                <c:pt idx="2">
                  <c:v>1937.92263056093</c:v>
                </c:pt>
                <c:pt idx="3">
                  <c:v>1954.461315280465</c:v>
                </c:pt>
                <c:pt idx="4">
                  <c:v>1971</c:v>
                </c:pt>
                <c:pt idx="5">
                  <c:v>1978</c:v>
                </c:pt>
                <c:pt idx="6">
                  <c:v>1985</c:v>
                </c:pt>
                <c:pt idx="7">
                  <c:v>1992</c:v>
                </c:pt>
                <c:pt idx="8">
                  <c:v>1999</c:v>
                </c:pt>
                <c:pt idx="9">
                  <c:v>2021.43530118069</c:v>
                </c:pt>
                <c:pt idx="10">
                  <c:v>2043.87060236138</c:v>
                </c:pt>
                <c:pt idx="11">
                  <c:v>2066.3059035420702</c:v>
                </c:pt>
                <c:pt idx="12">
                  <c:v>2088.7412047227599</c:v>
                </c:pt>
              </c:numCache>
            </c:numRef>
          </c:xVal>
          <c:yVal>
            <c:numRef>
              <c:f>Output!$C$2:$C$14</c:f>
              <c:numCache>
                <c:formatCode>0</c:formatCode>
                <c:ptCount val="13"/>
                <c:pt idx="0">
                  <c:v>9.7699626167013776E-13</c:v>
                </c:pt>
                <c:pt idx="1">
                  <c:v>4.9751547735426449</c:v>
                </c:pt>
                <c:pt idx="2">
                  <c:v>9.950309547084224</c:v>
                </c:pt>
                <c:pt idx="3">
                  <c:v>14.925464320625892</c:v>
                </c:pt>
                <c:pt idx="4">
                  <c:v>19.90061909416756</c:v>
                </c:pt>
                <c:pt idx="5">
                  <c:v>22.006353861192629</c:v>
                </c:pt>
                <c:pt idx="6">
                  <c:v>24.112088628217698</c:v>
                </c:pt>
                <c:pt idx="7">
                  <c:v>26.217823395242768</c:v>
                </c:pt>
                <c:pt idx="8">
                  <c:v>28.323558162267837</c:v>
                </c:pt>
                <c:pt idx="9">
                  <c:v>35.0725286915333</c:v>
                </c:pt>
                <c:pt idx="10">
                  <c:v>41.821499220798671</c:v>
                </c:pt>
                <c:pt idx="11">
                  <c:v>48.570469750064227</c:v>
                </c:pt>
                <c:pt idx="12">
                  <c:v>55.319440279329513</c:v>
                </c:pt>
              </c:numCache>
            </c:numRef>
          </c:yVal>
          <c:smooth val="1"/>
          <c:extLst>
            <c:ext xmlns:c16="http://schemas.microsoft.com/office/drawing/2014/chart" uri="{C3380CC4-5D6E-409C-BE32-E72D297353CC}">
              <c16:uniqueId val="{00000001-DDDA-448A-8C3C-FD2983713B93}"/>
            </c:ext>
          </c:extLst>
        </c:ser>
        <c:ser>
          <c:idx val="2"/>
          <c:order val="2"/>
          <c:tx>
            <c:strRef>
              <c:f>Output!$D$1</c:f>
              <c:strCache>
                <c:ptCount val="1"/>
                <c:pt idx="0">
                  <c:v>Exponential</c:v>
                </c:pt>
              </c:strCache>
            </c:strRef>
          </c:tx>
          <c:spPr>
            <a:ln w="31750" cap="rnd">
              <a:solidFill>
                <a:srgbClr val="0070C0"/>
              </a:solidFill>
              <a:prstDash val="dash"/>
              <a:round/>
            </a:ln>
            <a:effectLst/>
          </c:spPr>
          <c:marker>
            <c:symbol val="circle"/>
            <c:size val="5"/>
            <c:spPr>
              <a:solidFill>
                <a:srgbClr val="A5A5A5">
                  <a:alpha val="0"/>
                </a:srgbClr>
              </a:solidFill>
              <a:ln w="9525">
                <a:solidFill>
                  <a:srgbClr val="A5A5A5">
                    <a:alpha val="0"/>
                  </a:srgbClr>
                </a:solidFill>
              </a:ln>
              <a:effectLst/>
            </c:spPr>
          </c:marker>
          <c:xVal>
            <c:numRef>
              <c:f>Output!$A$2:$A$14</c:f>
              <c:numCache>
                <c:formatCode>0</c:formatCode>
                <c:ptCount val="13"/>
                <c:pt idx="0">
                  <c:v>1904.8452611218599</c:v>
                </c:pt>
                <c:pt idx="1">
                  <c:v>1921.383945841395</c:v>
                </c:pt>
                <c:pt idx="2">
                  <c:v>1937.92263056093</c:v>
                </c:pt>
                <c:pt idx="3">
                  <c:v>1954.461315280465</c:v>
                </c:pt>
                <c:pt idx="4">
                  <c:v>1971</c:v>
                </c:pt>
                <c:pt idx="5">
                  <c:v>1978</c:v>
                </c:pt>
                <c:pt idx="6">
                  <c:v>1985</c:v>
                </c:pt>
                <c:pt idx="7">
                  <c:v>1992</c:v>
                </c:pt>
                <c:pt idx="8">
                  <c:v>1999</c:v>
                </c:pt>
                <c:pt idx="9">
                  <c:v>2021.43530118069</c:v>
                </c:pt>
                <c:pt idx="10">
                  <c:v>2043.87060236138</c:v>
                </c:pt>
                <c:pt idx="11">
                  <c:v>2066.3059035420702</c:v>
                </c:pt>
                <c:pt idx="12">
                  <c:v>2088.7412047227599</c:v>
                </c:pt>
              </c:numCache>
            </c:numRef>
          </c:xVal>
          <c:yVal>
            <c:numRef>
              <c:f>Output!$D$2:$D$14</c:f>
              <c:numCache>
                <c:formatCode>0</c:formatCode>
                <c:ptCount val="13"/>
                <c:pt idx="0">
                  <c:v>8.0338443713314032</c:v>
                </c:pt>
                <c:pt idx="1">
                  <c:v>10.078808827111667</c:v>
                </c:pt>
                <c:pt idx="2">
                  <c:v>12.64430609783264</c:v>
                </c:pt>
                <c:pt idx="3">
                  <c:v>15.862834531162031</c:v>
                </c:pt>
                <c:pt idx="4">
                  <c:v>19.900619094167482</c:v>
                </c:pt>
                <c:pt idx="5">
                  <c:v>21.905375855140374</c:v>
                </c:pt>
                <c:pt idx="6">
                  <c:v>24.112088628217656</c:v>
                </c:pt>
                <c:pt idx="7">
                  <c:v>26.541102141308023</c:v>
                </c:pt>
                <c:pt idx="8">
                  <c:v>29.214810617897772</c:v>
                </c:pt>
                <c:pt idx="9">
                  <c:v>39.737677426248787</c:v>
                </c:pt>
                <c:pt idx="10">
                  <c:v>54.050769929181541</c:v>
                </c:pt>
                <c:pt idx="11">
                  <c:v>73.519287466144974</c:v>
                </c:pt>
                <c:pt idx="12">
                  <c:v>100.00015978702034</c:v>
                </c:pt>
              </c:numCache>
            </c:numRef>
          </c:yVal>
          <c:smooth val="1"/>
          <c:extLst>
            <c:ext xmlns:c16="http://schemas.microsoft.com/office/drawing/2014/chart" uri="{C3380CC4-5D6E-409C-BE32-E72D297353CC}">
              <c16:uniqueId val="{00000002-DDDA-448A-8C3C-FD2983713B93}"/>
            </c:ext>
          </c:extLst>
        </c:ser>
        <c:ser>
          <c:idx val="3"/>
          <c:order val="3"/>
          <c:tx>
            <c:strRef>
              <c:f>Output!$E$1</c:f>
              <c:strCache>
                <c:ptCount val="1"/>
                <c:pt idx="0">
                  <c:v>Sigmoidal</c:v>
                </c:pt>
              </c:strCache>
            </c:strRef>
          </c:tx>
          <c:spPr>
            <a:ln w="31750" cap="rnd">
              <a:solidFill>
                <a:schemeClr val="accent6"/>
              </a:solidFill>
              <a:prstDash val="dashDot"/>
              <a:round/>
            </a:ln>
            <a:effectLst/>
          </c:spPr>
          <c:marker>
            <c:symbol val="circle"/>
            <c:size val="5"/>
            <c:spPr>
              <a:solidFill>
                <a:srgbClr val="FFC000">
                  <a:alpha val="0"/>
                </a:srgbClr>
              </a:solidFill>
              <a:ln w="9525">
                <a:solidFill>
                  <a:srgbClr val="FFC000">
                    <a:alpha val="0"/>
                  </a:srgbClr>
                </a:solidFill>
              </a:ln>
              <a:effectLst/>
            </c:spPr>
          </c:marker>
          <c:xVal>
            <c:numRef>
              <c:f>Output!$A$2:$A$14</c:f>
              <c:numCache>
                <c:formatCode>0</c:formatCode>
                <c:ptCount val="13"/>
                <c:pt idx="0">
                  <c:v>1904.8452611218599</c:v>
                </c:pt>
                <c:pt idx="1">
                  <c:v>1921.383945841395</c:v>
                </c:pt>
                <c:pt idx="2">
                  <c:v>1937.92263056093</c:v>
                </c:pt>
                <c:pt idx="3">
                  <c:v>1954.461315280465</c:v>
                </c:pt>
                <c:pt idx="4">
                  <c:v>1971</c:v>
                </c:pt>
                <c:pt idx="5">
                  <c:v>1978</c:v>
                </c:pt>
                <c:pt idx="6">
                  <c:v>1985</c:v>
                </c:pt>
                <c:pt idx="7">
                  <c:v>1992</c:v>
                </c:pt>
                <c:pt idx="8">
                  <c:v>1999</c:v>
                </c:pt>
                <c:pt idx="9">
                  <c:v>2021.43530118069</c:v>
                </c:pt>
                <c:pt idx="10">
                  <c:v>2043.87060236138</c:v>
                </c:pt>
                <c:pt idx="11">
                  <c:v>2066.3059035420702</c:v>
                </c:pt>
                <c:pt idx="12">
                  <c:v>2088.7412047227599</c:v>
                </c:pt>
              </c:numCache>
            </c:numRef>
          </c:xVal>
          <c:yVal>
            <c:numRef>
              <c:f>Output!$E$2:$E$14</c:f>
              <c:numCache>
                <c:formatCode>0</c:formatCode>
                <c:ptCount val="13"/>
                <c:pt idx="0">
                  <c:v>7.2103078305270021</c:v>
                </c:pt>
                <c:pt idx="1">
                  <c:v>9.4127590911244639</c:v>
                </c:pt>
                <c:pt idx="2">
                  <c:v>12.199517459984497</c:v>
                </c:pt>
                <c:pt idx="3">
                  <c:v>15.668621464578406</c:v>
                </c:pt>
                <c:pt idx="4">
                  <c:v>19.900619094167482</c:v>
                </c:pt>
                <c:pt idx="5">
                  <c:v>21.933760190074565</c:v>
                </c:pt>
                <c:pt idx="6">
                  <c:v>24.112088628217656</c:v>
                </c:pt>
                <c:pt idx="7">
                  <c:v>26.433502531548797</c:v>
                </c:pt>
                <c:pt idx="8">
                  <c:v>28.893319469807128</c:v>
                </c:pt>
                <c:pt idx="9">
                  <c:v>37.60393438527084</c:v>
                </c:pt>
                <c:pt idx="10">
                  <c:v>47.197535333932301</c:v>
                </c:pt>
                <c:pt idx="11">
                  <c:v>57.002696006136034</c:v>
                </c:pt>
                <c:pt idx="12">
                  <c:v>66.287630496130575</c:v>
                </c:pt>
              </c:numCache>
            </c:numRef>
          </c:yVal>
          <c:smooth val="1"/>
          <c:extLst>
            <c:ext xmlns:c16="http://schemas.microsoft.com/office/drawing/2014/chart" uri="{C3380CC4-5D6E-409C-BE32-E72D297353CC}">
              <c16:uniqueId val="{00000003-DDDA-448A-8C3C-FD2983713B93}"/>
            </c:ext>
          </c:extLst>
        </c:ser>
        <c:dLbls>
          <c:showLegendKey val="0"/>
          <c:showVal val="0"/>
          <c:showCatName val="0"/>
          <c:showSerName val="0"/>
          <c:showPercent val="0"/>
          <c:showBubbleSize val="0"/>
        </c:dLbls>
        <c:axId val="1329679231"/>
        <c:axId val="1065963647"/>
      </c:scatterChart>
      <c:valAx>
        <c:axId val="1329679231"/>
        <c:scaling>
          <c:orientation val="minMax"/>
          <c:max val="2050"/>
          <c:min val="1950"/>
        </c:scaling>
        <c:delete val="0"/>
        <c:axPos val="b"/>
        <c:title>
          <c:tx>
            <c:rich>
              <a:bodyPr rot="0" spcFirstLastPara="1" vertOverflow="ellipsis" vert="horz" wrap="square" anchor="ctr" anchorCtr="1"/>
              <a:lstStyle/>
              <a:p>
                <a:pPr algn="ctr">
                  <a:defRPr sz="1200" b="1" i="0" u="none" strike="noStrike" kern="1200" baseline="0">
                    <a:solidFill>
                      <a:schemeClr val="tx1"/>
                    </a:solidFill>
                    <a:latin typeface="+mn-lt"/>
                    <a:ea typeface="Tahoma" panose="020B0604030504040204" pitchFamily="34" charset="0"/>
                    <a:cs typeface="Tahoma" panose="020B0604030504040204" pitchFamily="34" charset="0"/>
                  </a:defRPr>
                </a:pPr>
                <a:r>
                  <a:rPr lang="en-US" sz="1200" b="1">
                    <a:solidFill>
                      <a:schemeClr val="tx1"/>
                    </a:solidFill>
                    <a:latin typeface="+mn-lt"/>
                    <a:ea typeface="Tahoma" panose="020B0604030504040204" pitchFamily="34" charset="0"/>
                    <a:cs typeface="Tahoma" panose="020B0604030504040204" pitchFamily="34" charset="0"/>
                  </a:rPr>
                  <a:t>Time (Year)</a:t>
                </a:r>
              </a:p>
            </c:rich>
          </c:tx>
          <c:layout>
            <c:manualLayout>
              <c:xMode val="edge"/>
              <c:yMode val="edge"/>
              <c:x val="0.46366138107015803"/>
              <c:y val="0.95367870512787467"/>
            </c:manualLayout>
          </c:layout>
          <c:overlay val="0"/>
          <c:spPr>
            <a:noFill/>
            <a:ln>
              <a:noFill/>
            </a:ln>
            <a:effectLst/>
          </c:spPr>
          <c:txPr>
            <a:bodyPr rot="0" spcFirstLastPara="1" vertOverflow="ellipsis" vert="horz" wrap="square" anchor="ctr" anchorCtr="1"/>
            <a:lstStyle/>
            <a:p>
              <a:pPr algn="ctr">
                <a:defRPr sz="1200" b="1" i="0" u="none" strike="noStrike" kern="1200" baseline="0">
                  <a:solidFill>
                    <a:schemeClr val="tx1"/>
                  </a:solidFill>
                  <a:latin typeface="+mn-lt"/>
                  <a:ea typeface="Tahoma" panose="020B0604030504040204" pitchFamily="34" charset="0"/>
                  <a:cs typeface="Tahoma" panose="020B0604030504040204" pitchFamily="34" charset="0"/>
                </a:defRPr>
              </a:pPr>
              <a:endParaRPr lang="en-US"/>
            </a:p>
          </c:txPr>
        </c:title>
        <c:numFmt formatCode="0"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065963647"/>
        <c:crosses val="autoZero"/>
        <c:crossBetween val="midCat"/>
        <c:majorUnit val="10"/>
        <c:minorUnit val="5"/>
      </c:valAx>
      <c:valAx>
        <c:axId val="1065963647"/>
        <c:scaling>
          <c:orientation val="minMax"/>
          <c:max val="50"/>
          <c:min val="0"/>
        </c:scaling>
        <c:delete val="0"/>
        <c:axPos val="l"/>
        <c:title>
          <c:tx>
            <c:rich>
              <a:bodyPr rot="-5400000" spcFirstLastPara="1" vertOverflow="ellipsis" vert="horz" wrap="square" anchor="ctr" anchorCtr="1"/>
              <a:lstStyle/>
              <a:p>
                <a:pPr>
                  <a:defRPr sz="1000" b="1" i="0" u="none" strike="noStrike" kern="1200" baseline="0">
                    <a:ln>
                      <a:noFill/>
                    </a:ln>
                    <a:solidFill>
                      <a:schemeClr val="tx1"/>
                    </a:solidFill>
                    <a:latin typeface="+mn-lt"/>
                    <a:ea typeface="+mn-ea"/>
                    <a:cs typeface="+mn-cs"/>
                  </a:defRPr>
                </a:pPr>
                <a:r>
                  <a:rPr lang="en-US" sz="1200" b="1">
                    <a:ln>
                      <a:noFill/>
                    </a:ln>
                    <a:solidFill>
                      <a:schemeClr val="tx1"/>
                    </a:solidFill>
                    <a:latin typeface="+mn-lt"/>
                  </a:rPr>
                  <a:t>Built Area (Percent</a:t>
                </a:r>
                <a:r>
                  <a:rPr lang="en-US" sz="1200" b="1" baseline="0">
                    <a:ln>
                      <a:noFill/>
                    </a:ln>
                    <a:solidFill>
                      <a:schemeClr val="tx1"/>
                    </a:solidFill>
                    <a:latin typeface="+mn-lt"/>
                  </a:rPr>
                  <a:t> of Extent)</a:t>
                </a:r>
                <a:endParaRPr lang="en-US" sz="1200" b="1">
                  <a:ln>
                    <a:noFill/>
                  </a:ln>
                  <a:solidFill>
                    <a:schemeClr val="tx1"/>
                  </a:solidFill>
                  <a:latin typeface="+mn-lt"/>
                </a:endParaRPr>
              </a:p>
            </c:rich>
          </c:tx>
          <c:layout>
            <c:manualLayout>
              <c:xMode val="edge"/>
              <c:yMode val="edge"/>
              <c:x val="6.2215245981896306E-3"/>
              <c:y val="0.33776805840787555"/>
            </c:manualLayout>
          </c:layout>
          <c:overlay val="0"/>
          <c:spPr>
            <a:noFill/>
            <a:ln>
              <a:noFill/>
            </a:ln>
            <a:effectLst/>
          </c:spPr>
          <c:txPr>
            <a:bodyPr rot="-5400000" spcFirstLastPara="1" vertOverflow="ellipsis" vert="horz" wrap="square" anchor="ctr" anchorCtr="1"/>
            <a:lstStyle/>
            <a:p>
              <a:pPr>
                <a:defRPr sz="1000" b="1" i="0" u="none" strike="noStrike" kern="1200" baseline="0">
                  <a:ln>
                    <a:noFill/>
                  </a:ln>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329679231"/>
        <c:crosses val="autoZero"/>
        <c:crossBetween val="midCat"/>
        <c:majorUnit val="5"/>
      </c:valAx>
      <c:spPr>
        <a:noFill/>
        <a:ln>
          <a:noFill/>
        </a:ln>
        <a:effectLst/>
      </c:spPr>
    </c:plotArea>
    <c:legend>
      <c:legendPos val="t"/>
      <c:layout>
        <c:manualLayout>
          <c:xMode val="edge"/>
          <c:yMode val="edge"/>
          <c:x val="0.20983979041222164"/>
          <c:y val="1.8188015386774593E-2"/>
          <c:w val="0.64339782768267495"/>
          <c:h val="4.8361607649452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10</xdr:col>
      <xdr:colOff>1</xdr:colOff>
      <xdr:row>20</xdr:row>
      <xdr:rowOff>38100</xdr:rowOff>
    </xdr:to>
    <xdr:sp macro="" textlink="">
      <xdr:nvSpPr>
        <xdr:cNvPr id="2" name="TextBox 1">
          <a:extLst>
            <a:ext uri="{FF2B5EF4-FFF2-40B4-BE49-F238E27FC236}">
              <a16:creationId xmlns:a16="http://schemas.microsoft.com/office/drawing/2014/main" id="{96B9A988-9660-C074-78AC-DDAA76D209A6}"/>
            </a:ext>
          </a:extLst>
        </xdr:cNvPr>
        <xdr:cNvSpPr txBox="1"/>
      </xdr:nvSpPr>
      <xdr:spPr>
        <a:xfrm>
          <a:off x="1" y="0"/>
          <a:ext cx="6572250" cy="365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t>Name: Akansobe Adeline</a:t>
          </a:r>
        </a:p>
        <a:p>
          <a:pPr algn="l"/>
          <a:r>
            <a:rPr lang="en-US" sz="1200"/>
            <a:t>Assignment Course</a:t>
          </a:r>
          <a:r>
            <a:rPr lang="en-US" sz="1200" baseline="0"/>
            <a:t>: GEOG260/360</a:t>
          </a:r>
        </a:p>
        <a:p>
          <a:pPr algn="l"/>
          <a:r>
            <a:rPr lang="en-US" sz="1200" baseline="0"/>
            <a:t>Assignment Number: 1</a:t>
          </a:r>
        </a:p>
        <a:p>
          <a:pPr algn="l"/>
          <a:r>
            <a:rPr lang="en-US" sz="1200" baseline="0"/>
            <a:t>Date: 09/08/2023</a:t>
          </a:r>
        </a:p>
        <a:p>
          <a:pPr algn="l"/>
          <a:r>
            <a:rPr lang="en-US" sz="1200" baseline="0"/>
            <a:t>Assignment Description: The assignment sought to generate Recent trend scenarios for three towns: Topsfield, Hamilton and Wenham using 1971 as the beginning of the calibration period,  1985 as the end of the calibration period, and 1999 as the validation period. </a:t>
          </a:r>
        </a:p>
        <a:p>
          <a:pPr algn="l"/>
          <a:r>
            <a:rPr lang="en-US" sz="1200" baseline="0"/>
            <a:t>Also the Goal Seek was used in the output sheet in cell A2  and A6 to determine the start and end years. The start year is when the built area is zero in each of the towns being examined according to the linear model, and the end year is when the built area reaches 100% according to the exponential model.</a:t>
          </a:r>
        </a:p>
        <a:p>
          <a:pPr algn="l"/>
          <a:r>
            <a:rPr lang="en-US" sz="1200" baseline="0"/>
            <a:t>Additionally, the values for each of the three towns in the Input sheet was </a:t>
          </a:r>
          <a:r>
            <a:rPr lang="en-US" sz="1200" baseline="0">
              <a:solidFill>
                <a:schemeClr val="dk1"/>
              </a:solidFill>
              <a:effectLst/>
              <a:latin typeface="+mn-lt"/>
              <a:ea typeface="+mn-ea"/>
              <a:cs typeface="+mn-cs"/>
            </a:rPr>
            <a:t>stored using the</a:t>
          </a:r>
          <a:r>
            <a:rPr lang="en-US" sz="1200" baseline="0"/>
            <a:t> </a:t>
          </a:r>
          <a:r>
            <a:rPr lang="en-US" sz="1200" baseline="0">
              <a:solidFill>
                <a:schemeClr val="dk1"/>
              </a:solidFill>
              <a:effectLst/>
              <a:latin typeface="+mn-lt"/>
              <a:ea typeface="+mn-ea"/>
              <a:cs typeface="+mn-cs"/>
            </a:rPr>
            <a:t>Scenario Manager.</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Finally, a scatter plot was generated in the Figure sheet using values from the linear, exponential and sigmoidal models in the output. The exponential model shows the fastest rate of change in Built area in all the three towns. While the linear model shows the slowest rate of change in Built area.</a:t>
          </a:r>
        </a:p>
        <a:p>
          <a:pPr algn="l"/>
          <a:endParaRPr lang="en-US" sz="1200" baseline="0"/>
        </a:p>
        <a:p>
          <a:pPr algn="l"/>
          <a:r>
            <a:rPr lang="en-US" sz="1200" baseline="0"/>
            <a:t>Note: All cells shaded </a:t>
          </a:r>
          <a:r>
            <a:rPr lang="en-US" sz="1200" baseline="0">
              <a:solidFill>
                <a:schemeClr val="dk1"/>
              </a:solidFill>
              <a:effectLst/>
              <a:latin typeface="+mn-lt"/>
              <a:ea typeface="+mn-ea"/>
              <a:cs typeface="+mn-cs"/>
            </a:rPr>
            <a:t>gray in the Input sheet </a:t>
          </a:r>
          <a:r>
            <a:rPr lang="en-US" sz="1200" baseline="0"/>
            <a:t>are required inputs.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246684</xdr:colOff>
      <xdr:row>10</xdr:row>
      <xdr:rowOff>182402</xdr:rowOff>
    </xdr:from>
    <xdr:to>
      <xdr:col>22</xdr:col>
      <xdr:colOff>34395</xdr:colOff>
      <xdr:row>53</xdr:row>
      <xdr:rowOff>14785</xdr:rowOff>
    </xdr:to>
    <xdr:graphicFrame macro="">
      <xdr:nvGraphicFramePr>
        <xdr:cNvPr id="2" name="Chart 1">
          <a:extLst>
            <a:ext uri="{FF2B5EF4-FFF2-40B4-BE49-F238E27FC236}">
              <a16:creationId xmlns:a16="http://schemas.microsoft.com/office/drawing/2014/main" id="{86B49908-82E5-533F-D79D-5EFE454BA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0.10205</cdr:x>
      <cdr:y>0.07503</cdr:y>
    </cdr:from>
    <cdr:to>
      <cdr:x>0.45964</cdr:x>
      <cdr:y>0.22718</cdr:y>
    </cdr:to>
    <cdr:sp macro="" textlink="">
      <cdr:nvSpPr>
        <cdr:cNvPr id="2" name="TextBox 1">
          <a:extLst xmlns:a="http://schemas.openxmlformats.org/drawingml/2006/main">
            <a:ext uri="{FF2B5EF4-FFF2-40B4-BE49-F238E27FC236}">
              <a16:creationId xmlns:a16="http://schemas.microsoft.com/office/drawing/2014/main" id="{1E8C7EE3-AE78-CE57-E3DB-212867D1F30D}"/>
            </a:ext>
          </a:extLst>
        </cdr:cNvPr>
        <cdr:cNvSpPr txBox="1"/>
      </cdr:nvSpPr>
      <cdr:spPr>
        <a:xfrm xmlns:a="http://schemas.openxmlformats.org/drawingml/2006/main">
          <a:off x="975944" y="594271"/>
          <a:ext cx="3419780" cy="120511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l"/>
          <a:r>
            <a:rPr lang="en-US" sz="1400" b="1"/>
            <a:t>The</a:t>
          </a:r>
          <a:r>
            <a:rPr lang="en-US" sz="1400" b="1" baseline="0"/>
            <a:t> exponential model shows the fastest rate of change in Built area in all the three towns. While the linear model shows the slowest rate of change in Built area.</a:t>
          </a:r>
          <a:endParaRPr lang="en-US" sz="14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94365-71CE-4321-B97E-6034DAE6C582}">
  <dimension ref="A1"/>
  <sheetViews>
    <sheetView workbookViewId="0">
      <selection activeCell="K14" sqref="K14"/>
    </sheetView>
  </sheetViews>
  <sheetFormatPr defaultRowHeight="14.6" x14ac:dyDescent="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zoomScaleNormal="100" workbookViewId="0">
      <pane xSplit="1" ySplit="1" topLeftCell="B2" activePane="bottomRight" state="frozen"/>
      <selection pane="topRight" activeCell="B1" sqref="B1"/>
      <selection pane="bottomLeft" activeCell="A2" sqref="A2"/>
      <selection pane="bottomRight" activeCell="G3" sqref="G3"/>
    </sheetView>
  </sheetViews>
  <sheetFormatPr defaultColWidth="8.765625" defaultRowHeight="14.6" x14ac:dyDescent="0.4"/>
  <cols>
    <col min="1" max="1" width="8.4609375" bestFit="1" customWidth="1"/>
    <col min="2" max="2" width="5.69140625" bestFit="1" customWidth="1"/>
    <col min="3" max="3" width="12.61328125" customWidth="1"/>
    <col min="4" max="4" width="7" bestFit="1" customWidth="1"/>
    <col min="5" max="5" width="10.69140625" bestFit="1" customWidth="1"/>
    <col min="6" max="6" width="8.765625" bestFit="1" customWidth="1"/>
    <col min="7" max="7" width="9.15234375" bestFit="1" customWidth="1"/>
  </cols>
  <sheetData>
    <row r="1" spans="1:7" x14ac:dyDescent="0.4">
      <c r="A1" s="1" t="s">
        <v>0</v>
      </c>
      <c r="B1" s="1" t="s">
        <v>7</v>
      </c>
      <c r="C1" s="1" t="s">
        <v>4</v>
      </c>
      <c r="D1" s="1" t="s">
        <v>1</v>
      </c>
      <c r="E1" s="1" t="s">
        <v>2</v>
      </c>
      <c r="F1" s="1" t="s">
        <v>3</v>
      </c>
      <c r="G1" s="1" t="s">
        <v>6</v>
      </c>
    </row>
    <row r="2" spans="1:7" x14ac:dyDescent="0.4">
      <c r="A2" s="4">
        <v>1904.8452611218599</v>
      </c>
      <c r="G2" s="1">
        <v>100</v>
      </c>
    </row>
    <row r="3" spans="1:7" x14ac:dyDescent="0.4">
      <c r="A3" s="4">
        <v>1971</v>
      </c>
      <c r="B3" s="1">
        <v>7329</v>
      </c>
      <c r="C3" s="3">
        <f>B3/B$7</f>
        <v>0.19900619094167482</v>
      </c>
      <c r="D3" s="5">
        <f>(C4-C3)/(A4-A3)</f>
        <v>3.0081925243215552E-3</v>
      </c>
      <c r="E3" s="3">
        <f>C3</f>
        <v>0.19900619094167482</v>
      </c>
      <c r="F3" s="3">
        <f>(1-C3)/C3</f>
        <v>4.024969300040933</v>
      </c>
      <c r="G3" s="1" t="s">
        <v>5</v>
      </c>
    </row>
    <row r="4" spans="1:7" x14ac:dyDescent="0.4">
      <c r="A4" s="4">
        <v>1985</v>
      </c>
      <c r="B4" s="1">
        <v>8880</v>
      </c>
      <c r="C4" s="3">
        <f t="shared" ref="C4:C7" si="0">B4/B$7</f>
        <v>0.24112088628217659</v>
      </c>
      <c r="D4" s="5">
        <f>C4-D3*A4</f>
        <v>-5.73014127449611</v>
      </c>
      <c r="E4" s="3">
        <f>LN(C4/C3)/(A4-A3)</f>
        <v>1.3711605432883245E-2</v>
      </c>
      <c r="F4" s="3">
        <f>(1-C4)/C4</f>
        <v>3.1472972972972979</v>
      </c>
    </row>
    <row r="5" spans="1:7" x14ac:dyDescent="0.4">
      <c r="A5" s="4">
        <v>1999</v>
      </c>
      <c r="B5" s="1">
        <v>10019</v>
      </c>
      <c r="C5" s="3">
        <f t="shared" si="0"/>
        <v>0.27204844140328011</v>
      </c>
    </row>
    <row r="6" spans="1:7" x14ac:dyDescent="0.4">
      <c r="A6" s="4">
        <v>2088.7412047227599</v>
      </c>
      <c r="C6" s="3"/>
    </row>
    <row r="7" spans="1:7" x14ac:dyDescent="0.4">
      <c r="A7" s="1" t="s">
        <v>9</v>
      </c>
      <c r="B7" s="1">
        <v>36828</v>
      </c>
      <c r="C7" s="3">
        <f t="shared" si="0"/>
        <v>1</v>
      </c>
    </row>
    <row r="13" spans="1:7" x14ac:dyDescent="0.4">
      <c r="E13">
        <f>B4-B3</f>
        <v>1551</v>
      </c>
    </row>
  </sheetData>
  <scenarios current="0" show="0">
    <scenario name="Topsfield" locked="1" count="19" user="Author" comment="Created by Author on 9/8/2023">
      <inputCells r="A1" val="Time"/>
      <inputCells r="B1" val="Area"/>
      <inputCells r="C1" val="Proportion"/>
      <inputCells r="D1" val="Linear"/>
      <inputCells r="E1" val="Exponential"/>
      <inputCells r="F1" val="Sigmoidal"/>
      <inputCells r="G1" val="Constants"/>
      <inputCells r="A2" val="1904.84526112186" numFmtId="1"/>
      <inputCells r="A3" val="1971" numFmtId="1"/>
      <inputCells r="A4" val="1985" numFmtId="1"/>
      <inputCells r="A5" val="1999" numFmtId="1"/>
      <inputCells r="A6" val="2088.74120472276" numFmtId="1"/>
      <inputCells r="A7" val="Topsfield"/>
      <inputCells r="B3" val="7329"/>
      <inputCells r="B4" val="8880"/>
      <inputCells r="B5" val="10019"/>
      <inputCells r="B7" val="36828"/>
      <inputCells r="G2" val="100"/>
      <inputCells r="G3" val="Deviation"/>
    </scenario>
    <scenario name="Hamilton" locked="1" count="19" user="Author" comment="Created by Author on 9/8/2023">
      <inputCells r="A1" val="Time"/>
      <inputCells r="B1" val="Area"/>
      <inputCells r="C1" val="Proportion"/>
      <inputCells r="D1" val="Linear"/>
      <inputCells r="E1" val="Exponential"/>
      <inputCells r="F1" val="Sigmoidal"/>
      <inputCells r="G1" val="Constants"/>
      <inputCells r="A2" val="1879.35103510351" numFmtId="1"/>
      <inputCells r="A3" val="1971" numFmtId="1"/>
      <inputCells r="A4" val="1985" numFmtId="1"/>
      <inputCells r="A5" val="1999" numFmtId="1"/>
      <inputCells r="A6" val="2146.06720283068" numFmtId="1"/>
      <inputCells r="A7" val="Hamilton"/>
      <inputCells r="B3" val="7273"/>
      <inputCells r="B4" val="8384"/>
      <inputCells r="B5" val="9330"/>
      <inputCells r="B7" val="43026"/>
      <inputCells r="G2" val="100"/>
      <inputCells r="G3" val="Deviation"/>
    </scenario>
    <scenario name="Wenham" locked="1" count="19" user="Author" comment="Created by Author on 9/8/2023">
      <inputCells r="A1" val="Time"/>
      <inputCells r="B1" val="Area"/>
      <inputCells r="C1" val="Proportion"/>
      <inputCells r="D1" val="Linear"/>
      <inputCells r="E1" val="Exponential"/>
      <inputCells r="F1" val="Sigmoidal"/>
      <inputCells r="G1" val="Constants"/>
      <inputCells r="A2" val="1789.97222222222" numFmtId="1"/>
      <inputCells r="A3" val="1971" numFmtId="1"/>
      <inputCells r="A4" val="1985" numFmtId="1"/>
      <inputCells r="A5" val="1999" numFmtId="1"/>
      <inputCells r="A6" val="2273.97017623617" numFmtId="1"/>
      <inputCells r="A7" val="Wenham"/>
      <inputCells r="B3" val="4655"/>
      <inputCells r="B4" val="5015"/>
      <inputCells r="B5" val="5657"/>
      <inputCells r="B7" val="23336"/>
      <inputCells r="G2" val="100"/>
      <inputCells r="G3" val="Deviation"/>
    </scenario>
  </scenario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AB0FD-979E-4EDC-B47A-F1AF6222A3A2}">
  <dimension ref="A1:E15"/>
  <sheetViews>
    <sheetView zoomScale="93" zoomScaleNormal="93" workbookViewId="0">
      <pane xSplit="1" ySplit="1" topLeftCell="B2" activePane="bottomRight" state="frozen"/>
      <selection pane="topRight" activeCell="B1" sqref="B1"/>
      <selection pane="bottomLeft" activeCell="A2" sqref="A2"/>
      <selection pane="bottomRight" activeCell="A10" sqref="A10"/>
    </sheetView>
  </sheetViews>
  <sheetFormatPr defaultColWidth="8.765625" defaultRowHeight="14.6" x14ac:dyDescent="0.4"/>
  <cols>
    <col min="1" max="1" width="8.69140625" bestFit="1" customWidth="1"/>
    <col min="2" max="2" width="8.4609375" bestFit="1" customWidth="1"/>
    <col min="3" max="3" width="7.15234375" bestFit="1" customWidth="1"/>
    <col min="4" max="4" width="10.69140625" bestFit="1" customWidth="1"/>
    <col min="5" max="5" width="8.765625" bestFit="1" customWidth="1"/>
  </cols>
  <sheetData>
    <row r="1" spans="1:5" x14ac:dyDescent="0.4">
      <c r="A1" t="str">
        <f>Input!A1</f>
        <v>Time</v>
      </c>
      <c r="B1" t="str">
        <f>Input!A7</f>
        <v>Topsfield</v>
      </c>
      <c r="C1" t="str">
        <f>Input!D1</f>
        <v>Linear</v>
      </c>
      <c r="D1" t="str">
        <f>Input!E1</f>
        <v>Exponential</v>
      </c>
      <c r="E1" t="str">
        <f>Input!F1</f>
        <v>Sigmoidal</v>
      </c>
    </row>
    <row r="2" spans="1:5" x14ac:dyDescent="0.4">
      <c r="A2" s="2">
        <f>Input!A2</f>
        <v>1904.8452611218599</v>
      </c>
      <c r="C2" s="2">
        <f>Input!$G$2*(A2*Input!D$3+Input!D$4)</f>
        <v>9.7699626167013776E-13</v>
      </c>
      <c r="D2" s="2">
        <f>Input!$G$2*Input!E$3*EXP(Input!E$4*(A2-Input!A$3))</f>
        <v>8.0338443713314032</v>
      </c>
      <c r="E2" s="2">
        <f>Input!$G$2*(1/(1+Input!F$3*EXP(((A2-Input!A$3)/(Input!A$4-Input!A$3))*LN(Input!F$4/Input!F$3))))</f>
        <v>7.2103078305270021</v>
      </c>
    </row>
    <row r="3" spans="1:5" x14ac:dyDescent="0.4">
      <c r="A3" s="2">
        <f>AVERAGE(A2,A4)</f>
        <v>1921.383945841395</v>
      </c>
      <c r="C3" s="2">
        <f>Input!$G$2*(A3*Input!D$3+Input!D$4)</f>
        <v>4.9751547735426449</v>
      </c>
      <c r="D3" s="2">
        <f>Input!$G$2*Input!E$3*EXP(Input!E$4*(A3-Input!A$3))</f>
        <v>10.078808827111667</v>
      </c>
      <c r="E3" s="2">
        <f>Input!$G$2*(1/(1+Input!F$3*EXP(((A3-Input!A$3)/(Input!A$4-Input!A$3))*LN(Input!F$4/Input!F$3))))</f>
        <v>9.4127590911244639</v>
      </c>
    </row>
    <row r="4" spans="1:5" x14ac:dyDescent="0.4">
      <c r="A4" s="2">
        <f>AVERAGE(A2,A6)</f>
        <v>1937.92263056093</v>
      </c>
      <c r="B4" s="2"/>
      <c r="C4" s="2">
        <f>Input!$G$2*(A4*Input!D$3+Input!D$4)</f>
        <v>9.950309547084224</v>
      </c>
      <c r="D4" s="2">
        <f>Input!$G$2*Input!E$3*EXP(Input!E$4*(A4-Input!A$3))</f>
        <v>12.64430609783264</v>
      </c>
      <c r="E4" s="2">
        <f>Input!$G$2*(1/(1+Input!F$3*EXP(((A4-Input!A$3)/(Input!A$4-Input!A$3))*LN(Input!F$4/Input!F$3))))</f>
        <v>12.199517459984497</v>
      </c>
    </row>
    <row r="5" spans="1:5" x14ac:dyDescent="0.4">
      <c r="A5" s="2">
        <f>AVERAGE(A4,A6)</f>
        <v>1954.461315280465</v>
      </c>
      <c r="B5" s="2"/>
      <c r="C5" s="2">
        <f>Input!$G$2*(A5*Input!D$3+Input!D$4)</f>
        <v>14.925464320625892</v>
      </c>
      <c r="D5" s="2">
        <f>Input!$G$2*Input!E$3*EXP(Input!E$4*(A5-Input!A$3))</f>
        <v>15.862834531162031</v>
      </c>
      <c r="E5" s="2">
        <f>Input!$G$2*(1/(1+Input!F$3*EXP(((A5-Input!A$3)/(Input!A$4-Input!A$3))*LN(Input!F$4/Input!F$3))))</f>
        <v>15.668621464578406</v>
      </c>
    </row>
    <row r="6" spans="1:5" x14ac:dyDescent="0.4">
      <c r="A6" s="2">
        <f>Input!A3</f>
        <v>1971</v>
      </c>
      <c r="B6" s="2">
        <f>Input!$G$2*Input!C3</f>
        <v>19.900619094167482</v>
      </c>
      <c r="C6" s="2">
        <f>Input!$G$2*(A6*Input!D$3+Input!D$4)</f>
        <v>19.90061909416756</v>
      </c>
      <c r="D6" s="2">
        <f>Input!$G$2*Input!E$3*EXP(Input!E$4*(A6-Input!A$3))</f>
        <v>19.900619094167482</v>
      </c>
      <c r="E6" s="2">
        <f>Input!$G$2*(1/(1+Input!F$3*EXP(((A6-Input!A$3)/(Input!A$4-Input!A$3))*LN(Input!F$4/Input!F$3))))</f>
        <v>19.900619094167482</v>
      </c>
    </row>
    <row r="7" spans="1:5" x14ac:dyDescent="0.4">
      <c r="A7" s="2">
        <f>AVERAGE(A6,A8)</f>
        <v>1978</v>
      </c>
      <c r="B7" s="2"/>
      <c r="C7" s="2">
        <f>Input!$G$2*(A7*Input!D$3+Input!D$4)</f>
        <v>22.006353861192629</v>
      </c>
      <c r="D7" s="2">
        <f>Input!$G$2*Input!E$3*EXP(Input!E$4*(A7-Input!A$3))</f>
        <v>21.905375855140374</v>
      </c>
      <c r="E7" s="2">
        <f>Input!$G$2*(1/(1+Input!F$3*EXP(((A7-Input!A$3)/(Input!A$4-Input!A$3))*LN(Input!F$4/Input!F$3))))</f>
        <v>21.933760190074565</v>
      </c>
    </row>
    <row r="8" spans="1:5" x14ac:dyDescent="0.4">
      <c r="A8" s="2">
        <f>Input!A4</f>
        <v>1985</v>
      </c>
      <c r="B8" s="2">
        <f>Input!$G$2*Input!C4</f>
        <v>24.112088628217659</v>
      </c>
      <c r="C8" s="2">
        <f>Input!$G$2*(A8*Input!D$3+Input!D$4)</f>
        <v>24.112088628217698</v>
      </c>
      <c r="D8" s="2">
        <f>Input!$G$2*Input!E$3*EXP(Input!E$4*(A8-Input!A$3))</f>
        <v>24.112088628217656</v>
      </c>
      <c r="E8" s="2">
        <f>Input!$G$2*(1/(1+Input!F$3*EXP(((A8-Input!A$3)/(Input!A$4-Input!A$3))*LN(Input!F$4/Input!F$3))))</f>
        <v>24.112088628217656</v>
      </c>
    </row>
    <row r="9" spans="1:5" x14ac:dyDescent="0.4">
      <c r="A9" s="2">
        <f>AVERAGE(A8,A10)</f>
        <v>1992</v>
      </c>
      <c r="B9" s="2"/>
      <c r="C9" s="2">
        <f>Input!$G$2*(A9*Input!D$3+Input!D$4)</f>
        <v>26.217823395242768</v>
      </c>
      <c r="D9" s="2">
        <f>Input!$G$2*Input!E$3*EXP(Input!E$4*(A9-Input!A$3))</f>
        <v>26.541102141308023</v>
      </c>
      <c r="E9" s="2">
        <f>Input!$G$2*(1/(1+Input!F$3*EXP(((A9-Input!A$3)/(Input!A$4-Input!A$3))*LN(Input!F$4/Input!F$3))))</f>
        <v>26.433502531548797</v>
      </c>
    </row>
    <row r="10" spans="1:5" x14ac:dyDescent="0.4">
      <c r="A10" s="2">
        <f>Input!A5</f>
        <v>1999</v>
      </c>
      <c r="B10" s="2">
        <f>Input!$G$2*Input!C5</f>
        <v>27.20484414032801</v>
      </c>
      <c r="C10" s="2">
        <f>Input!$G$2*(A10*Input!D$3+Input!D$4)</f>
        <v>28.323558162267837</v>
      </c>
      <c r="D10" s="2">
        <f>Input!$G$2*Input!E$3*EXP(Input!E$4*(A10-Input!A$3))</f>
        <v>29.214810617897772</v>
      </c>
      <c r="E10" s="2">
        <f>Input!$G$2*(1/(1+Input!F$3*EXP(((A10-Input!A$3)/(Input!A$4-Input!A$3))*LN(Input!F$4/Input!F$3))))</f>
        <v>28.893319469807128</v>
      </c>
    </row>
    <row r="11" spans="1:5" x14ac:dyDescent="0.4">
      <c r="A11" s="2">
        <f>AVERAGE(A10,A12)</f>
        <v>2021.43530118069</v>
      </c>
      <c r="C11" s="2">
        <f>Input!$G$2*(A11*Input!D$3+Input!D$4)</f>
        <v>35.0725286915333</v>
      </c>
      <c r="D11" s="2">
        <f>Input!$G$2*Input!E$3*EXP(Input!E$4*(A11-Input!A$3))</f>
        <v>39.737677426248787</v>
      </c>
      <c r="E11" s="2">
        <f>Input!$G$2*(1/(1+Input!F$3*EXP(((A11-Input!A$3)/(Input!A$4-Input!A$3))*LN(Input!F$4/Input!F$3))))</f>
        <v>37.60393438527084</v>
      </c>
    </row>
    <row r="12" spans="1:5" x14ac:dyDescent="0.4">
      <c r="A12" s="2">
        <f>AVERAGE(A10,A14)</f>
        <v>2043.87060236138</v>
      </c>
      <c r="B12" s="2"/>
      <c r="C12" s="2">
        <f>Input!$G$2*(A12*Input!D$3+Input!D$4)</f>
        <v>41.821499220798671</v>
      </c>
      <c r="D12" s="2">
        <f>Input!$G$2*Input!E$3*EXP(Input!E$4*(A12-Input!A$3))</f>
        <v>54.050769929181541</v>
      </c>
      <c r="E12" s="2">
        <f>Input!$G$2*(1/(1+Input!F$3*EXP(((A12-Input!A$3)/(Input!A$4-Input!A$3))*LN(Input!F$4/Input!F$3))))</f>
        <v>47.197535333932301</v>
      </c>
    </row>
    <row r="13" spans="1:5" x14ac:dyDescent="0.4">
      <c r="A13" s="2">
        <f>AVERAGE(A12,A14)</f>
        <v>2066.3059035420702</v>
      </c>
      <c r="B13" s="2"/>
      <c r="C13" s="2">
        <f>Input!$G$2*(A13*Input!D$3+Input!D$4)</f>
        <v>48.570469750064227</v>
      </c>
      <c r="D13" s="2">
        <f>Input!$G$2*Input!E$3*EXP(Input!E$4*(A13-Input!A$3))</f>
        <v>73.519287466144974</v>
      </c>
      <c r="E13" s="2">
        <f>Input!$G$2*(1/(1+Input!F$3*EXP(((A13-Input!A$3)/(Input!A$4-Input!A$3))*LN(Input!F$4/Input!F$3))))</f>
        <v>57.002696006136034</v>
      </c>
    </row>
    <row r="14" spans="1:5" x14ac:dyDescent="0.4">
      <c r="A14" s="2">
        <f>Input!A6</f>
        <v>2088.7412047227599</v>
      </c>
      <c r="B14" s="2"/>
      <c r="C14" s="2">
        <f>Input!$G$2*(A14*Input!D$3+Input!D$4)</f>
        <v>55.319440279329513</v>
      </c>
      <c r="D14" s="2">
        <f>Input!$G$2*Input!E$3*EXP(Input!E$4*(A14-Input!A$3))</f>
        <v>100.00015978702034</v>
      </c>
      <c r="E14" s="2">
        <f>Input!$G$2*(1/(1+Input!F$3*EXP(((A14-Input!A$3)/(Input!A$4-Input!A$3))*LN(Input!F$4/Input!F$3))))</f>
        <v>66.287630496130575</v>
      </c>
    </row>
    <row r="15" spans="1:5" x14ac:dyDescent="0.4">
      <c r="A15" t="str">
        <f>Input!G3</f>
        <v>Deviation</v>
      </c>
      <c r="C15" s="2">
        <f>C10-$B10</f>
        <v>1.1187140219398266</v>
      </c>
      <c r="D15" s="2">
        <f t="shared" ref="D15:E15" si="0">D10-$B10</f>
        <v>2.0099664775697619</v>
      </c>
      <c r="E15" s="2">
        <f t="shared" si="0"/>
        <v>1.6884753294791182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EB2C8-6609-402A-B610-5AA3FB19A6E8}">
  <dimension ref="Q12"/>
  <sheetViews>
    <sheetView tabSelected="1" zoomScale="41" zoomScaleNormal="41" workbookViewId="0">
      <selection activeCell="S23" sqref="S23"/>
    </sheetView>
  </sheetViews>
  <sheetFormatPr defaultRowHeight="14.6" x14ac:dyDescent="0.4"/>
  <cols>
    <col min="1" max="16384" width="9.23046875" style="1"/>
  </cols>
  <sheetData>
    <row r="12" spans="17:17" x14ac:dyDescent="0.4">
      <c r="Q12" s="1" t="s">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Input</vt:lpstr>
      <vt:lpstr>Output</vt:lpstr>
      <vt:lpstr>Figure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2023-11-06T17:12:25Z</dcterms:modified>
</cp:coreProperties>
</file>